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8ED70F08-55BA-4486-9B9A-DF27A9CEB50F}"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<sst xmlns="http://schemas.openxmlformats.org/spreadsheetml/2006/main" count="16780" uniqueCount="2532">
  <si>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</si>
  <si>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</si>
  <si>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</si>
  <si>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</si>
  <si>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</si>
  <si>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</si>
  <si>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</si>
  <si>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</si>
  <si>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</si>
  <si>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</si>
  <si>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</si>
  <si>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</si>
  <si>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</si>
  <si>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</si>
  <si>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</si>
  <si>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</si>
  <si>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</si>
  <si>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</si>
  <si>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</si>
  <si>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</si>
  <si>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</si>
  <si>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</si>
  <si>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</si>
  <si>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</si>
  <si>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</si>
  <si>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</si>
  <si>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</si>
  <si>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</si>
  <si>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</si>
  <si>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</si>
  <si>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</si>
  <si>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</si>
  <si>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</si>
  <si>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</si>
  <si>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</si>
  <si>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</si>
  <si>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</si>
  <si>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</si>
  <si>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</si>
  <si>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</si>
  <si>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</si>
  <si>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</si>
  <si>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</si>
  <si>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</si>
  <si>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</si>
  <si>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</si>
  <si>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</si>
  <si>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</si>
  <si>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</si>
  <si>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</si>
  <si>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</si>
  <si>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</si>
  <si>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</si>
  <si>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</si>
  <si>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</si>
  <si>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</si>
  <si>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</si>
  <si>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</si>
  <si>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</si>
  <si>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</si>
  <si>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</si>
  <si>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</si>
  <si>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</si>
  <si>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</si>
  <si>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</si>
  <si>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</si>
  <si>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</si>
  <si>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</si>
  <si>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</si>
  <si>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</si>
  <si>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</si>
  <si>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</si>
  <si>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</si>
  <si>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</si>
  <si>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</si>
  <si>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</si>
  <si>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</si>
  <si>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</si>
  <si>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</si>
  <si>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</si>
  <si>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</si>
  <si>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</si>
  <si>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</si>
  <si>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</si>
  <si>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</si>
  <si>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</si>
  <si>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</si>
  <si>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</si>
  <si>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</si>
  <si>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</si>
  <si>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</si>
  <si>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</si>
  <si>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</si>
  <si>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</si>
  <si>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</si>
  <si>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</si>
  <si>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</si>
  <si>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</si>
  <si>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</si>
  <si>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</si>
  <si>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</si>
  <si>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</si>
  <si>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</si>
  <si>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</si>
  <si>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</si>
  <si>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</si>
  <si>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</si>
  <si>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</si>
  <si>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</si>
  <si>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</si>
  <si>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</si>
  <si>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</si>
  <si>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</si>
  <si>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</si>
  <si>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</si>
  <si>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</si>
  <si>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</si>
  <si>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</si>
  <si>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</si>
  <si>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</si>
  <si>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</si>
  <si>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</si>
  <si>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</si>
  <si>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</si>
  <si>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</si>
  <si>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</si>
  <si>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</si>
  <si>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</si>
  <si>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</si>
  <si>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</si>
  <si>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</si>
  <si>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</si>
  <si>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</si>
  <si>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</si>
  <si>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</si>
  <si>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</si>
  <si>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</si>
  <si>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</si>
  <si>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</si>
  <si>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</si>
  <si>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</si>
  <si>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</si>
  <si>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</si>
  <si>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</si>
  <si>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</si>
  <si>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</si>
  <si>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</si>
  <si>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</si>
  <si>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</si>
  <si>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</si>
  <si>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</si>
  <si>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</si>
  <si>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</si>
  <si>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</si>
  <si>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</si>
  <si>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</si>
  <si>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</si>
  <si>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</si>
  <si>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</si>
  <si>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</si>
  <si>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</si>
  <si>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</si>
  <si>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</si>
  <si>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</si>
  <si>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</si>
  <si>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</si>
  <si>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</si>
  <si>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</si>
  <si>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</si>
  <si>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</si>
  <si>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</si>
  <si>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</si>
  <si>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</si>
  <si>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</si>
  <si>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</si>
  <si>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</si>
  <si>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</si>
  <si>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</si>
  <si>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</si>
  <si>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</si>
  <si>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</si>
  <si>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</si>
  <si>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</si>
  <si>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</si>
  <si>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</si>
  <si>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</si>
  <si>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</si>
  <si>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</si>
  <si>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</si>
  <si>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</si>
  <si>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</si>
  <si>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</si>
  <si>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</si>
  <si>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</si>
  <si>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</si>
  <si>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</si>
  <si>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</si>
  <si>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</si>
  <si>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</si>
  <si>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</si>
  <si>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</si>
  <si>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</si>
  <si>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</si>
  <si>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</si>
  <si>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</si>
  <si>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</si>
  <si>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</si>
  <si>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</si>
  <si>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</si>
  <si>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</si>
  <si>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</si>
  <si>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</si>
  <si>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</si>
  <si>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</si>
  <si>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</si>
  <si>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</si>
  <si>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</si>
  <si>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</si>
  <si>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</si>
  <si>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</si>
  <si>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</si>
  <si>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</si>
  <si>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</si>
  <si>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</si>
  <si>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</si>
  <si>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</si>
  <si>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</si>
  <si>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</si>
  <si>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</si>
  <si>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</si>
  <si>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</si>
  <si>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</si>
  <si>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</si>
  <si>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</si>
  <si>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</si>
  <si>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</si>
  <si>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</si>
  <si>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</si>
  <si>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</si>
  <si>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</si>
  <si>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</si>
  <si>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</si>
  <si>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</si>
  <si>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</si>
  <si>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</si>
  <si>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</si>
  <si>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</si>
  <si>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</si>
  <si>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</si>
  <si>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</si>
  <si>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</si>
  <si>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</si>
  <si>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</si>
  <si>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</si>
  <si>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</si>
  <si>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</si>
  <si>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</si>
  <si>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</si>
  <si>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</si>
  <si>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</si>
  <si>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</si>
  <si>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</si>
  <si>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</si>
  <si>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</si>
  <si>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</si>
  <si>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</si>
  <si>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</si>
  <si>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</si>
  <si>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</si>
  <si>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</si>
  <si>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</si>
  <si>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</si>
  <si>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</si>
  <si>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</si>
  <si>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</si>
  <si>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</si>
  <si>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</si>
  <si>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</si>
  <si>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</si>
  <si>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</si>
  <si>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</si>
  <si>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</si>
  <si>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</si>
  <si>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</si>
  <si>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</si>
  <si>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</si>
  <si>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</si>
  <si>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</si>
  <si>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</si>
  <si>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</si>
  <si>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</si>
  <si>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</si>
  <si>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</si>
  <si>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</si>
  <si>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</si>
  <si>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</si>
  <si>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</si>
  <si>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</si>
  <si>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</si>
  <si>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</si>
  <si>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</si>
  <si>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</si>
  <si>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</si>
  <si>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</si>
  <si>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</si>
  <si>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</si>
  <si>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</si>
  <si>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</si>
  <si>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</si>
  <si>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</si>
  <si>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</si>
  <si>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</si>
  <si>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</si>
  <si>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</si>
  <si>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</si>
  <si>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</si>
  <si>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</si>
  <si>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</si>
  <si>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</si>
  <si>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</si>
  <si>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</si>
  <si>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</si>
  <si>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</si>
  <si>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</si>
  <si>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</si>
  <si>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</si>
  <si>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</si>
  <si>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</si>
  <si>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</si>
  <si>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</si>
  <si>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</si>
  <si>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</si>
  <si>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</si>
  <si>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</si>
  <si>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</si>
  <si>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</si>
  <si>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</si>
  <si>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</si>
  <si>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</si>
  <si>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</si>
  <si>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</si>
  <si>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</si>
  <si>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</si>
  <si>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</si>
  <si>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</si>
  <si>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</si>
  <si>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</si>
  <si>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</si>
  <si>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</si>
  <si>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</si>
  <si>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</si>
  <si>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</si>
  <si>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</si>
  <si>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</si>
  <si>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</si>
  <si>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</si>
  <si>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</si>
  <si>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</si>
  <si>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</si>
  <si>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</si>
  <si>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</si>
  <si>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</si>
  <si>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</si>
  <si>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</si>
  <si>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</si>
  <si>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</si>
  <si>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</si>
  <si>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</si>
  <si>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</si>
  <si>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</si>
  <si>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</si>
  <si>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</si>
  <si>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</si>
  <si>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</si>
  <si>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</si>
  <si>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</si>
  <si>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</si>
  <si>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</si>
  <si>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</si>
  <si>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</si>
  <si>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</si>
  <si>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</si>
  <si>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</si>
  <si>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</si>
  <si>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</si>
  <si>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</si>
  <si>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</si>
  <si>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</si>
  <si>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</si>
  <si>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</si>
  <si>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</si>
  <si>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</si>
  <si>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</si>
  <si>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</si>
  <si>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</si>
  <si>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</si>
  <si>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</si>
  <si>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</si>
  <si>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</si>
  <si>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</si>
  <si>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</si>
  <si>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</si>
  <si>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</si>
  <si>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</si>
  <si>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</si>
  <si>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</si>
  <si>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</si>
  <si>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</si>
  <si>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</si>
  <si>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</si>
  <si>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</si>
  <si>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</si>
  <si>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</si>
  <si>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</si>
  <si>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</si>
  <si>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</si>
  <si>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</si>
  <si>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</si>
  <si>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</si>
  <si>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</si>
  <si>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</si>
  <si>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</si>
  <si>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</si>
  <si>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</si>
  <si>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</si>
  <si>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</si>
  <si>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</si>
  <si>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</si>
  <si>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</si>
  <si>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</si>
  <si>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</si>
  <si>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</si>
  <si>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</si>
  <si>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</si>
  <si>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</si>
  <si>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</si>
  <si>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</si>
  <si>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</si>
  <si>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</si>
  <si>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</si>
  <si>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</si>
  <si>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</si>
  <si>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</si>
  <si>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</si>
  <si>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</si>
  <si>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</si>
  <si>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</si>
  <si>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</si>
  <si>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</si>
  <si>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</si>
  <si>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</si>
  <si>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</si>
  <si>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</si>
  <si>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</si>
  <si>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</si>
  <si>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</si>
  <si>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</si>
  <si>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</si>
  <si>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</si>
  <si>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</si>
  <si>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</si>
  <si>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</si>
  <si>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</si>
  <si>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</si>
  <si>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</si>
  <si>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</si>
  <si>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</si>
  <si>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</si>
  <si>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</si>
  <si>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</si>
  <si>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</si>
  <si>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</si>
  <si>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</si>
  <si>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</si>
  <si>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</si>
  <si>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</si>
  <si>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</si>
  <si>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</si>
  <si>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</si>
  <si>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</si>
  <si>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</si>
  <si>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</si>
  <si>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</si>
  <si>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</si>
  <si>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</si>
  <si>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</si>
  <si>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</si>
  <si>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</si>
  <si>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</si>
  <si>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</si>
  <si>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</si>
  <si>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</si>
  <si>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</si>
  <si>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</si>
  <si>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</si>
  <si>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</si>
  <si>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</si>
  <si>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</si>
  <si>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</si>
  <si>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</si>
  <si>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</si>
  <si>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</si>
  <si>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</si>
  <si>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</si>
  <si>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</si>
  <si>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</si>
  <si>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</si>
  <si>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</si>
  <si>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</si>
  <si>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</si>
  <si>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</si>
  <si>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</si>
  <si>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</si>
  <si>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</si>
  <si>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</si>
  <si>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</si>
  <si>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</si>
  <si>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</si>
  <si>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</si>
  <si>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</si>
  <si>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</si>
  <si>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</si>
  <si>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</si>
  <si>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</si>
  <si>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</si>
  <si>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</si>
  <si>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</si>
  <si>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</si>
  <si>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</si>
  <si>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</si>
  <si>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</si>
  <si>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</si>
  <si>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</si>
  <si>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</si>
  <si>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</si>
  <si>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</si>
  <si>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</si>
  <si>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</si>
  <si>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</si>
  <si>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</si>
  <si>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</si>
  <si>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</si>
  <si>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</si>
  <si>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</si>
  <si>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</si>
  <si>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</si>
  <si>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</si>
  <si>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</si>
  <si>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</si>
  <si>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</si>
  <si>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</si>
  <si>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</si>
  <si>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</si>
  <si>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</si>
  <si>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</si>
  <si>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</si>
  <si>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</si>
  <si>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</si>
  <si>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</si>
  <si>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</si>
  <si>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</si>
  <si>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</si>
  <si>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</si>
  <si>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</si>
  <si>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</si>
  <si>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</si>
  <si>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</si>
  <si>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</si>
  <si>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</si>
  <si>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</si>
  <si>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</si>
  <si>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</si>
  <si>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</si>
  <si>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</si>
  <si>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</si>
  <si>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</si>
  <si>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</si>
  <si>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</si>
  <si>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</si>
  <si>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</si>
  <si>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</si>
  <si>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</si>
  <si>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</si>
  <si>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</si>
  <si>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</si>
  <si>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</si>
  <si>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</si>
  <si>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</si>
  <si>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</si>
  <si>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</si>
  <si>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</si>
  <si>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</si>
  <si>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</si>
  <si>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</si>
  <si>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</si>
  <si>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</si>
  <si>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</si>
  <si>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</si>
  <si>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</si>
  <si>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</si>
  <si>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</si>
  <si>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</si>
  <si>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</si>
  <si>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</si>
  <si>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</si>
  <si>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</si>
  <si>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</si>
  <si>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</si>
  <si>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</si>
  <si>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</si>
  <si>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</si>
  <si>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</si>
  <si>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</si>
  <si>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</si>
  <si>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</si>
  <si>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</si>
  <si>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</si>
  <si>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</si>
  <si>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</si>
  <si>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</si>
  <si>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</si>
  <si>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</si>
  <si>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</si>
  <si>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</si>
  <si>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</si>
  <si>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</si>
  <si>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</si>
  <si>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</si>
  <si>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</si>
  <si>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</si>
  <si>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</si>
  <si>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</si>
  <si>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</si>
  <si>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</si>
  <si>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</si>
  <si>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</si>
  <si>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</si>
  <si>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</si>
  <si>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</si>
  <si>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</si>
  <si>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</si>
  <si>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</si>
  <si>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</si>
  <si>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</si>
  <si>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</si>
  <si>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</si>
  <si>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</si>
  <si>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</si>
  <si>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</si>
  <si>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</si>
  <si>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</si>
  <si>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</si>
  <si>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</si>
  <si>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</si>
  <si>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</si>
  <si>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</si>
  <si>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</si>
  <si>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</si>
  <si>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</si>
  <si>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</si>
  <si>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</si>
  <si>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</si>
  <si>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</si>
  <si>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</si>
  <si>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</si>
  <si>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</si>
  <si>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</si>
  <si>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</si>
  <si>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</si>
  <si>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</si>
  <si>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</si>
  <si>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</si>
  <si>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</si>
  <si>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</si>
  <si>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</si>
  <si>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</si>
  <si>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</si>
  <si>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</si>
  <si>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</si>
  <si>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</si>
  <si>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</si>
  <si>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</si>
  <si>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</si>
  <si>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</si>
  <si>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</si>
  <si>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</si>
  <si>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</si>
  <si>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</si>
  <si>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</si>
  <si>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</si>
  <si>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</si>
  <si>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</si>
  <si>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</si>
  <si>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</si>
  <si>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</si>
  <si>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</si>
  <si>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</si>
  <si>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</si>
  <si>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</si>
  <si>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</si>
  <si>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</si>
  <si>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</si>
  <si>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</si>
  <si>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</si>
  <si>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</si>
  <si>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</si>
  <si>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</si>
  <si>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</si>
  <si>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</si>
  <si>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</si>
  <si>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</si>
  <si>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</si>
  <si>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</si>
  <si>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</si>
  <si>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</si>
  <si>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</si>
  <si>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</si>
  <si>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</si>
  <si>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</si>
  <si>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</si>
  <si>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</si>
  <si>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</si>
  <si>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</si>
  <si>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</si>
  <si>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</si>
  <si>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</si>
  <si>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</si>
  <si>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</si>
  <si>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</si>
  <si>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</si>
  <si>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</si>
  <si>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</si>
  <si>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</si>
  <si>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</si>
  <si>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</si>
  <si>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</si>
  <si>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</si>
  <si>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</si>
  <si>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</si>
  <si>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</si>
  <si>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</si>
  <si>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</si>
  <si>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</si>
  <si>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</si>
  <si>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</si>
  <si>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</si>
  <si>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</si>
  <si>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</si>
  <si>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</si>
  <si>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</si>
  <si>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</si>
  <si>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</si>
  <si>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</si>
  <si>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</si>
  <si>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</si>
  <si>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</si>
  <si>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</si>
  <si>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</si>
  <si>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</si>
  <si>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</si>
  <si>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</si>
  <si>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</si>
  <si>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</si>
  <si>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</si>
  <si>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</si>
  <si>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</si>
  <si>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</si>
  <si>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</si>
  <si>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</si>
  <si>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</si>
  <si>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</si>
  <si>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</si>
  <si>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</si>
  <si>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</si>
  <si>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</si>
  <si>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</si>
  <si>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</si>
  <si>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</si>
  <si>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</si>
  <si>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</si>
  <si>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</si>
  <si>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</si>
  <si>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</si>
  <si>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</si>
  <si>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</si>
  <si>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</si>
  <si>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</si>
  <si>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</si>
  <si>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</si>
  <si>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</si>
  <si>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</si>
  <si>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</si>
  <si>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</si>
  <si>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</si>
  <si>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</si>
  <si>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</si>
  <si>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</si>
  <si>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</si>
  <si>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</si>
  <si>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</si>
  <si>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</si>
  <si>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</si>
  <si>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</si>
  <si>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</si>
  <si>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</si>
  <si>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</si>
  <si>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</si>
  <si>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</si>
  <si>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</si>
  <si>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</si>
  <si>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</si>
  <si>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</si>
  <si>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</si>
  <si>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</si>
  <si>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</si>
  <si>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</si>
  <si>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</si>
  <si>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</si>
  <si>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</si>
  <si>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</si>
  <si>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</si>
  <si>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</si>
  <si>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</si>
  <si>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</si>
  <si>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</si>
  <si>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</si>
  <si>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</si>
  <si>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</si>
  <si>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</si>
  <si>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</si>
  <si>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</si>
  <si>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</si>
  <si>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</si>
  <si>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</si>
  <si>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</si>
  <si>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</si>
  <si>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</si>
  <si>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</si>
  <si>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</si>
  <si>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</si>
  <si>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</si>
  <si>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</si>
  <si>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</si>
  <si>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</si>
  <si>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</si>
  <si>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</si>
  <si>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</si>
  <si>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</si>
  <si>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</si>
  <si>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</si>
  <si>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</si>
  <si>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</si>
  <si>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</si>
  <si>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</si>
  <si>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</si>
  <si>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</si>
  <si>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</si>
  <si>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</si>
  <si>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</si>
  <si>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</si>
  <si>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</si>
  <si>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</si>
  <si>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</si>
  <si>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</si>
  <si>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</si>
  <si>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</si>
  <si>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</si>
  <si>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</si>
  <si>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</si>
  <si>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</si>
  <si>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</si>
  <si>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</si>
  <si>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</si>
  <si>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</si>
  <si>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</si>
  <si>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</si>
  <si>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</si>
  <si>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</si>
  <si>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</si>
  <si>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</si>
  <si>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</si>
  <si>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</si>
  <si>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</si>
  <si>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</si>
  <si>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</si>
  <si>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</si>
  <si>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</si>
  <si>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</si>
  <si>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</si>
  <si>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</si>
  <si>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</si>
  <si>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</si>
  <si>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</si>
  <si>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</si>
  <si>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</si>
  <si>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</si>
  <si>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</si>
  <si>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</si>
  <si>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</si>
  <si>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</si>
  <si>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</si>
  <si>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</si>
  <si>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</si>
  <si>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</si>
  <si>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</si>
  <si>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</si>
  <si>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</si>
  <si>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</si>
  <si>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</si>
  <si>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</si>
  <si>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</si>
  <si>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</si>
  <si>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</si>
  <si>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</si>
  <si>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</si>
  <si>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</si>
  <si>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</si>
  <si>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</si>
  <si>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</si>
  <si>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</si>
  <si>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</si>
  <si>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</si>
  <si>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</si>
  <si>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</si>
  <si>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</si>
  <si>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</si>
  <si>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</si>
  <si>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</si>
  <si>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</si>
  <si>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</si>
  <si>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</si>
  <si>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</si>
  <si>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</si>
  <si>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</si>
  <si>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</si>
  <si>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</si>
  <si>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</si>
  <si>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</si>
  <si>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</si>
  <si>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</si>
  <si>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</si>
  <si>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</si>
  <si>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</si>
  <si>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</si>
  <si>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</si>
  <si>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</si>
  <si>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</si>
  <si>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</si>
  <si>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</si>
  <si>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</si>
  <si>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</si>
  <si>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</si>
  <si>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</si>
  <si>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</si>
  <si>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</si>
  <si>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</si>
  <si>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</si>
  <si>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</si>
  <si>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</si>
  <si>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</si>
  <si>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</si>
  <si>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</si>
  <si>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</si>
  <si>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</si>
  <si>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</si>
  <si>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</si>
  <si>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</si>
  <si>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</si>
  <si>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</si>
  <si>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</si>
  <si>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</si>
  <si>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</si>
  <si>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</si>
  <si>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</si>
  <si>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</si>
  <si>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</si>
  <si>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</si>
  <si>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</si>
  <si>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</si>
  <si>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</si>
  <si>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</si>
  <si>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</si>
  <si>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</si>
  <si>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</si>
  <si>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</si>
  <si>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</si>
  <si>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</si>
  <si>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</si>
  <si>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</si>
  <si>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</si>
  <si>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</si>
  <si>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</si>
  <si>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</si>
  <si>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</si>
  <si>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</si>
  <si>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</si>
  <si>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</si>
  <si>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</si>
  <si>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</si>
  <si>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</si>
  <si>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</si>
  <si>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</si>
  <si>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</si>
  <si>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</si>
  <si>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</si>
  <si>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</si>
  <si>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</si>
  <si>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</si>
  <si>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</si>
  <si>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</si>
  <si>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</si>
  <si>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</si>
  <si>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</si>
  <si>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</si>
  <si>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</si>
  <si>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</si>
  <si>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</si>
  <si>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</si>
  <si>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</si>
  <si>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</si>
  <si>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</si>
  <si>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</si>
  <si>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</si>
  <si>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</si>
  <si>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</si>
  <si>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</si>
  <si>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</si>
  <si>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</si>
  <si>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</si>
  <si>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</si>
  <si>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</si>
  <si>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</si>
  <si>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</si>
  <si>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</si>
  <si>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</si>
  <si>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</si>
  <si>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</si>
  <si>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</si>
  <si>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</si>
  <si>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</si>
  <si>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</si>
  <si>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</si>
  <si>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</si>
  <si>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</si>
  <si>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</si>
  <si>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</si>
  <si>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</si>
  <si>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</si>
  <si>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</si>
  <si>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</si>
  <si>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</si>
  <si>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</si>
  <si>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</si>
  <si>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</si>
  <si>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</si>
  <si>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</si>
  <si>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</si>
  <si>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</si>
  <si>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</si>
  <si>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</si>
  <si>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</si>
  <si>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</si>
  <si>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</si>
  <si>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</si>
  <si>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</si>
  <si>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</si>
  <si>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</si>
  <si>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</si>
  <si>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</si>
  <si>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</si>
  <si>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</si>
  <si>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</si>
  <si>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</si>
  <si>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</si>
  <si>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</si>
  <si>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</si>
  <si>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</si>
  <si>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</si>
  <si>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</si>
  <si>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</si>
  <si>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</si>
  <si>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</si>
  <si>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</si>
  <si>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</si>
  <si>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</si>
  <si>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</si>
  <si>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</si>
  <si>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</si>
  <si>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</si>
  <si>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</si>
  <si>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</si>
  <si>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</si>
  <si>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</si>
  <si>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</si>
  <si>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</si>
  <si>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</si>
  <si>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</si>
  <si>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</si>
  <si>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</si>
  <si>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</si>
  <si>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</si>
  <si>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</si>
  <si>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</si>
  <si>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</si>
  <si>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</si>
  <si>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</si>
  <si>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</si>
  <si>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</si>
  <si>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</si>
  <si>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</si>
  <si>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</si>
  <si>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</si>
  <si>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</si>
  <si>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</si>
  <si>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</si>
  <si>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</si>
  <si>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</si>
  <si>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</si>
  <si>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</si>
  <si>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</si>
  <si>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</si>
  <si>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</si>
  <si>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</si>
  <si>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</si>
  <si>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</si>
  <si>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</si>
  <si>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</si>
  <si>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</si>
  <si>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</si>
  <si>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</si>
  <si>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</si>
  <si>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</si>
  <si>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</si>
  <si>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</si>
  <si>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</si>
  <si>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</si>
  <si>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</si>
  <si>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</si>
  <si>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</si>
  <si>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</si>
  <si>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</si>
  <si>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</si>
  <si>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</si>
  <si>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</si>
  <si>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</si>
  <si>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</si>
  <si>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</si>
  <si>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</si>
  <si>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</si>
  <si>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</si>
  <si>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</si>
  <si>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</si>
  <si>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</si>
  <si>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</si>
  <si>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</si>
  <si>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</si>
  <si>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</si>
  <si>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</si>
  <si>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</si>
  <si>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</si>
  <si>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</si>
  <si>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</si>
  <si>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</si>
  <si>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</si>
  <si>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</si>
  <si>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</si>
  <si>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</si>
  <si>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</si>
  <si>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</si>
  <si>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</si>
  <si>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</si>
  <si>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</si>
  <si>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</si>
  <si>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</si>
  <si>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</si>
  <si>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</si>
  <si>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</si>
  <si>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</si>
  <si>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</si>
  <si>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</si>
  <si>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</si>
  <si>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</si>
  <si>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</si>
  <si>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</si>
  <si>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</si>
  <si>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</si>
  <si>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</si>
  <si>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</si>
  <si>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</si>
  <si>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</si>
  <si>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</si>
  <si>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</si>
  <si>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</si>
  <si>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</si>
  <si>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</si>
  <si>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</si>
  <si>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</si>
  <si>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</si>
  <si>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</si>
  <si>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</si>
  <si>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</si>
  <si>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</si>
  <si>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</si>
  <si>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</si>
  <si>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</si>
  <si>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</si>
  <si>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</si>
  <si>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</si>
  <si>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</si>
  <si>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</si>
  <si>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</si>
  <si>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</si>
  <si>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</si>
  <si>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</si>
  <si>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</si>
  <si>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</si>
  <si>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</si>
  <si>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</si>
  <si>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</si>
  <si>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</si>
  <si>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</si>
  <si>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</si>
  <si>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</si>
  <si>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</si>
  <si>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</si>
  <si>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</si>
  <si>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</si>
  <si>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</si>
  <si>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</si>
  <si>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</si>
  <si>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</si>
  <si>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</si>
  <si>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</si>
  <si>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</si>
  <si>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</si>
  <si>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</si>
  <si>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</si>
  <si>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</si>
  <si>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</si>
  <si>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</si>
  <si>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</si>
  <si>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</si>
  <si>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</si>
  <si>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</si>
  <si>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</si>
  <si>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</si>
  <si>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</si>
  <si>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</si>
  <si>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</si>
  <si>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</si>
  <si>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</si>
  <si>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</si>
  <si>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</si>
  <si>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</si>
  <si>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</si>
  <si>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</si>
  <si>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</si>
  <si>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</si>
  <si>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</si>
  <si>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</si>
  <si>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</si>
  <si>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</si>
  <si>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</si>
  <si>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</si>
  <si>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</si>
  <si>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</si>
  <si>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</si>
  <si>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</si>
  <si>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</si>
  <si>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</si>
  <si>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</si>
  <si>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</si>
  <si>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</si>
  <si>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</si>
  <si>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</si>
  <si>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</si>
  <si>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</si>
  <si>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</si>
  <si>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</si>
  <si>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</si>
  <si>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</si>
  <si>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</si>
  <si>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</si>
  <si>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</si>
  <si>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</si>
  <si>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</si>
  <si>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</si>
  <si>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</si>
  <si>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</si>
  <si>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</si>
  <si>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</si>
  <si>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</si>
  <si>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</si>
  <si>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</si>
  <si>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</si>
  <si>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</si>
  <si>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</si>
  <si>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</si>
  <si>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</si>
  <si>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</si>
  <si>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</si>
  <si>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</si>
  <si>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</si>
  <si>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</si>
  <si>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</si>
  <si>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</si>
  <si>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</si>
  <si>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</si>
  <si>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</si>
  <si>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</si>
  <si>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</si>
  <si>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</si>
  <si>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</si>
  <si>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</si>
  <si>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</si>
  <si>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</si>
  <si>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</si>
  <si>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</si>
  <si>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</si>
  <si>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</si>
  <si>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</si>
  <si>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</si>
  <si>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</si>
  <si>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</si>
  <si>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</si>
  <si>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</si>
  <si>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</si>
  <si>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</si>
  <si>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</si>
  <si>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</si>
  <si>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</si>
  <si>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</si>
  <si>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</si>
  <si>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</si>
  <si>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</si>
  <si>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</si>
  <si>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</si>
  <si>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</si>
  <si>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</si>
  <si>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</si>
  <si>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</si>
  <si>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</si>
  <si>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</si>
  <si>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</si>
  <si>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</si>
  <si>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</si>
  <si>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</si>
  <si>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</si>
  <si>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</si>
  <si>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</si>
  <si>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</si>
  <si>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</si>
  <si>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</si>
  <si>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</si>
  <si>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</si>
  <si>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</si>
  <si>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</si>
  <si>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</si>
  <si>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</si>
  <si>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</si>
  <si>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</si>
  <si>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</si>
  <si>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</si>
  <si>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</si>
  <si>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</si>
  <si>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</si>
  <si>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</si>
  <si>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</si>
  <si>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</si>
  <si>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</si>
  <si>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</si>
  <si>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</si>
  <si>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</si>
  <si>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</si>
  <si>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</si>
  <si>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</si>
  <si>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</si>
  <si>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</si>
  <si>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</si>
  <si>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</si>
  <si>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</si>
  <si>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</si>
  <si>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</si>
  <si>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</si>
  <si>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</si>
  <si>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</si>
  <si>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</si>
  <si>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</si>
  <si>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</si>
  <si>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</si>
  <si>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</si>
  <si>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</si>
  <si>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</si>
  <si>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</si>
  <si>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</si>
  <si>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</si>
  <si>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</si>
  <si>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</si>
  <si>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</si>
  <si>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</si>
  <si>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</si>
  <si>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</si>
  <si>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</si>
  <si>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</si>
  <si>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</si>
  <si>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</si>
  <si>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</si>
  <si>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</si>
  <si>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</si>
  <si>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</si>
  <si>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</si>
  <si>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</si>
  <si>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</si>
  <si>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</si>
  <si>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</si>
  <si>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</si>
  <si>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</si>
  <si>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</si>
  <si>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</si>
  <si>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</si>
  <si>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</si>
  <si>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</si>
  <si>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</si>
  <si>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</si>
  <si>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</si>
  <si>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</si>
  <si>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</si>
  <si>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</si>
  <si>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</si>
  <si>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</si>
  <si>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</si>
  <si>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</si>
  <si>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</si>
  <si>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</si>
  <si>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</si>
  <si>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</si>
  <si>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</si>
  <si>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</si>
  <si>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</si>
  <si>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</si>
  <si>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</si>
  <si>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</si>
  <si>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</si>
  <si>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</si>
  <si>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</si>
  <si>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</si>
  <si>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</si>
  <si>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</si>
  <si>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</si>
  <si>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</si>
  <si>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</si>
  <si>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</si>
  <si>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</si>
  <si>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</si>
  <si>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</si>
  <si>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</si>
  <si>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</si>
  <si>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</si>
  <si>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</si>
  <si>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</si>
  <si>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</si>
  <si>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</si>
  <si>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</si>
  <si>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</si>
  <si>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</si>
  <si>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</si>
  <si>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</si>
  <si>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</si>
  <si>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</si>
  <si>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</si>
  <si>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</si>
  <si>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</si>
  <si>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</si>
  <si>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</si>
  <si>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</si>
  <si>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</si>
  <si>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</si>
  <si>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</si>
  <si>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</si>
  <si>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</si>
  <si>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</si>
  <si>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</si>
  <si>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</si>
  <si>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</si>
  <si>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</si>
  <si>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</si>
  <si>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</si>
  <si>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</si>
  <si>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</si>
  <si>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</si>
  <si>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</si>
  <si>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</si>
  <si>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</si>
  <si>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</si>
  <si>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</si>
  <si>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</si>
  <si>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</si>
  <si>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</si>
  <si>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</si>
  <si>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</si>
  <si>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</si>
  <si>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</si>
  <si>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</si>
  <si>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</si>
  <si>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</si>
  <si>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</si>
  <si>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</si>
  <si>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</si>
  <si>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</si>
  <si>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</si>
  <si>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</si>
  <si>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</si>
  <si>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</si>
  <si>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</si>
  <si>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</si>
  <si>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</si>
  <si>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</si>
  <si>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</si>
  <si>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</si>
  <si>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</si>
  <si>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</si>
  <si>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</si>
  <si>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</si>
  <si>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</si>
  <si>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</si>
  <si>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</si>
  <si>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</si>
  <si>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</si>
  <si>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</si>
  <si>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</si>
  <si>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</si>
  <si>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</si>
  <si>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</si>
  <si>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</si>
  <si>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</si>
  <si>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</si>
  <si>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</si>
  <si>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</si>
  <si>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</si>
  <si>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</si>
  <si>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</si>
  <si>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</si>
  <si>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</si>
  <si>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</si>
  <si>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</si>
  <si>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</si>
  <si>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</si>
  <si>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</si>
  <si>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</si>
  <si>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</si>
  <si>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</si>
  <si>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</si>
  <si>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</si>
  <si>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</si>
  <si>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</si>
  <si>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23100</t>
  </si>
  <si>
    <t>名古屋市</t>
  </si>
  <si>
    <t>23100_令和4年度</t>
  </si>
  <si>
    <t>23100_令和6年度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</si>
  <si>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</si>
  <si>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</si>
  <si>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</si>
  <si>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</si>
  <si>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</si>
  <si>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</si>
  <si>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</si>
  <si>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</si>
  <si>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</si>
  <si>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</si>
  <si>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</si>
  <si>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</si>
  <si>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</si>
  <si>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</si>
  <si>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</si>
  <si>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</si>
  <si>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</si>
  <si>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</si>
  <si>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</si>
  <si>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</si>
  <si>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</si>
  <si>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</si>
  <si>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</si>
  <si>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</si>
  <si>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</si>
  <si>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</si>
  <si>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</si>
  <si>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</si>
  <si>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</si>
  <si>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</si>
  <si>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</si>
  <si>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</si>
  <si>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</si>
  <si>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</si>
  <si>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</si>
  <si>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</si>
  <si>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</si>
  <si>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</si>
  <si>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</si>
  <si>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</si>
  <si>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</si>
  <si>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</si>
  <si>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</si>
  <si>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</si>
  <si>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</si>
  <si>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</si>
  <si>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</si>
  <si>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</si>
  <si>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</si>
  <si>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</si>
  <si>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</si>
  <si>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</si>
  <si>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</si>
  <si>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</si>
  <si>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</si>
  <si>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</si>
  <si>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</si>
  <si>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</si>
  <si>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</si>
  <si>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</si>
  <si>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</si>
  <si>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</si>
  <si>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</si>
  <si>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</si>
  <si>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</si>
  <si>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</si>
  <si>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</si>
  <si>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</si>
  <si>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</si>
  <si>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</si>
  <si>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</si>
  <si>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</si>
  <si>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</si>
  <si>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23217</t>
  </si>
  <si>
    <t>江南市</t>
  </si>
  <si>
    <t>23217_令和4年度</t>
  </si>
  <si>
    <t>23217_令和6年度</t>
  </si>
  <si>
    <t>23203</t>
  </si>
  <si>
    <t>一宮市</t>
  </si>
  <si>
    <t>23203_令和4年度</t>
  </si>
  <si>
    <t>23203_令和6年度</t>
  </si>
  <si>
    <t>23201</t>
  </si>
  <si>
    <t>豊橋市</t>
  </si>
  <si>
    <t>23201_令和4年度</t>
  </si>
  <si>
    <t>23201_令和6年度</t>
  </si>
  <si>
    <t>23206</t>
  </si>
  <si>
    <t>春日井市</t>
  </si>
  <si>
    <t>23206_令和4年度</t>
  </si>
  <si>
    <t>23206_令和6年度</t>
  </si>
  <si>
    <t>23214</t>
  </si>
  <si>
    <t>蒲郡市</t>
  </si>
  <si>
    <t>23214_令和4年度</t>
  </si>
  <si>
    <t>23214_令和6年度</t>
  </si>
  <si>
    <t>23213</t>
  </si>
  <si>
    <t>西尾市</t>
  </si>
  <si>
    <t>23213_令和4年度</t>
  </si>
  <si>
    <t>23213_令和6年度</t>
  </si>
  <si>
    <t>23222</t>
  </si>
  <si>
    <t>東海市</t>
  </si>
  <si>
    <t>23222_令和4年度</t>
  </si>
  <si>
    <t>23222_令和6年度</t>
  </si>
  <si>
    <t>美浜町</t>
  </si>
  <si>
    <t>23220</t>
  </si>
  <si>
    <t>稲沢市</t>
  </si>
  <si>
    <t>23220_令和4年度</t>
  </si>
  <si>
    <t>23220_令和6年度</t>
  </si>
  <si>
    <t>23204</t>
  </si>
  <si>
    <t>瀬戸市</t>
  </si>
  <si>
    <t>23204_令和4年度</t>
  </si>
  <si>
    <t>23204_令和6年度</t>
  </si>
  <si>
    <t>23205</t>
  </si>
  <si>
    <t>半田市</t>
  </si>
  <si>
    <t>23205_令和4年度</t>
  </si>
  <si>
    <t>23205_令和6年度</t>
  </si>
  <si>
    <t>23446</t>
  </si>
  <si>
    <t>23446_令和4年度</t>
  </si>
  <si>
    <t>23446_令和6年度</t>
  </si>
  <si>
    <t>23361</t>
  </si>
  <si>
    <t>大口町</t>
  </si>
  <si>
    <t>23361_令和4年度</t>
  </si>
  <si>
    <t>23361_令和6年度</t>
  </si>
  <si>
    <t>23425</t>
  </si>
  <si>
    <t>蟹江町</t>
  </si>
  <si>
    <t>23425_令和4年度</t>
  </si>
  <si>
    <t>23425_令和6年度</t>
  </si>
  <si>
    <t>23209</t>
  </si>
  <si>
    <t>碧南市</t>
  </si>
  <si>
    <t>23209_令和4年度</t>
  </si>
  <si>
    <t>23209_令和6年度</t>
  </si>
  <si>
    <t>23225</t>
  </si>
  <si>
    <t>知立市</t>
  </si>
  <si>
    <t>23225_令和4年度</t>
  </si>
  <si>
    <t>23225_令和6年度</t>
  </si>
  <si>
    <t>23215</t>
  </si>
  <si>
    <t>犬山市</t>
  </si>
  <si>
    <t>23215_令和4年度</t>
  </si>
  <si>
    <t>23215_令和6年度</t>
  </si>
  <si>
    <t>23233</t>
  </si>
  <si>
    <t>清須市</t>
  </si>
  <si>
    <t>23233_令和4年度</t>
  </si>
  <si>
    <t>23233_令和6年度</t>
  </si>
  <si>
    <t>23302</t>
  </si>
  <si>
    <t>東郷町</t>
  </si>
  <si>
    <t>23302_令和4年度</t>
  </si>
  <si>
    <t>23302_令和6年度</t>
  </si>
  <si>
    <t>23235</t>
  </si>
  <si>
    <t>弥富市</t>
  </si>
  <si>
    <t>23235_令和4年度</t>
  </si>
  <si>
    <t>23235_令和6年度</t>
  </si>
  <si>
    <t>23447</t>
  </si>
  <si>
    <t>武豊町</t>
  </si>
  <si>
    <t>23447_令和4年度</t>
  </si>
  <si>
    <t>23447_令和6年度</t>
  </si>
  <si>
    <t>23221</t>
  </si>
  <si>
    <t>新城市</t>
  </si>
  <si>
    <t>23221_令和4年度</t>
  </si>
  <si>
    <t>23221_令和6年度</t>
  </si>
  <si>
    <t>23501</t>
  </si>
  <si>
    <t>幸田町</t>
  </si>
  <si>
    <t>23501_令和4年度</t>
  </si>
  <si>
    <t>23501_令和6年度</t>
  </si>
  <si>
    <t>23562</t>
  </si>
  <si>
    <t>東栄町</t>
  </si>
  <si>
    <t>23562_令和4年度</t>
  </si>
  <si>
    <t>23562_令和6年度</t>
  </si>
  <si>
    <t>23427</t>
  </si>
  <si>
    <t>飛島村</t>
  </si>
  <si>
    <t>23427_令和4年度</t>
  </si>
  <si>
    <t>23427_令和6年度</t>
  </si>
  <si>
    <t>23561</t>
  </si>
  <si>
    <t>設楽町</t>
  </si>
  <si>
    <t>23561_令和4年度</t>
  </si>
  <si>
    <t>23561_令和6年度</t>
  </si>
  <si>
    <t>23563</t>
  </si>
  <si>
    <t>豊根村</t>
  </si>
  <si>
    <t>23563_令和4年度</t>
  </si>
  <si>
    <t>23563_令和6年度</t>
  </si>
  <si>
    <t>23445</t>
  </si>
  <si>
    <t>南知多町</t>
  </si>
  <si>
    <t>23445_令和4年度</t>
  </si>
  <si>
    <t>23445_令和6年度</t>
  </si>
  <si>
    <t>23342</t>
  </si>
  <si>
    <t>豊山町</t>
  </si>
  <si>
    <t>23342_令和4年度</t>
  </si>
  <si>
    <t>23342_令和6年度</t>
  </si>
  <si>
    <t>23212</t>
  </si>
  <si>
    <t>安城市</t>
  </si>
  <si>
    <t>23212_令和4年度</t>
  </si>
  <si>
    <t>23212_令和6年度</t>
  </si>
  <si>
    <t>23207</t>
  </si>
  <si>
    <t>豊川市</t>
  </si>
  <si>
    <t>23207_令和4年度</t>
  </si>
  <si>
    <t>23207_令和6年度</t>
  </si>
  <si>
    <t>23442</t>
  </si>
  <si>
    <t>東浦町</t>
  </si>
  <si>
    <t>23442_令和4年度</t>
  </si>
  <si>
    <t>23442_令和6年度</t>
  </si>
  <si>
    <t>23236</t>
  </si>
  <si>
    <t>みよし市</t>
  </si>
  <si>
    <t>23236_令和4年度</t>
  </si>
  <si>
    <t>23236_令和6年度</t>
  </si>
  <si>
    <t>23232</t>
  </si>
  <si>
    <t>愛西市</t>
  </si>
  <si>
    <t>23232_令和4年度</t>
  </si>
  <si>
    <t>23232_令和6年度</t>
  </si>
  <si>
    <t>23238</t>
  </si>
  <si>
    <t>長久手市</t>
  </si>
  <si>
    <t>23238_令和4年度</t>
  </si>
  <si>
    <t>23238_令和6年度</t>
  </si>
  <si>
    <t>23208</t>
  </si>
  <si>
    <t>津島市</t>
  </si>
  <si>
    <t>23208_令和4年度</t>
  </si>
  <si>
    <t>23208_令和6年度</t>
  </si>
  <si>
    <t>23231</t>
  </si>
  <si>
    <t>田原市</t>
  </si>
  <si>
    <t>23231_令和4年度</t>
  </si>
  <si>
    <t>23231_令和6年度</t>
  </si>
  <si>
    <t>23216</t>
  </si>
  <si>
    <t>常滑市</t>
  </si>
  <si>
    <t>23216_令和4年度</t>
  </si>
  <si>
    <t>23216_令和6年度</t>
  </si>
  <si>
    <t>23441</t>
  </si>
  <si>
    <t>阿久比町</t>
  </si>
  <si>
    <t>23441_令和4年度</t>
  </si>
  <si>
    <t>23441_令和6年度</t>
  </si>
  <si>
    <t>23230</t>
  </si>
  <si>
    <t>日進市</t>
  </si>
  <si>
    <t>23230_令和4年度</t>
  </si>
  <si>
    <t>23230_令和6年度</t>
  </si>
  <si>
    <t>23223</t>
  </si>
  <si>
    <t>大府市</t>
  </si>
  <si>
    <t>23223_令和4年度</t>
  </si>
  <si>
    <t>23223_令和6年度</t>
  </si>
  <si>
    <t>23237</t>
  </si>
  <si>
    <t>あま市</t>
  </si>
  <si>
    <t>23237_令和4年度</t>
  </si>
  <si>
    <t>23237_令和6年度</t>
  </si>
  <si>
    <t>23234</t>
  </si>
  <si>
    <t>北名古屋市</t>
  </si>
  <si>
    <t>23234_令和4年度</t>
  </si>
  <si>
    <t>23234_令和6年度</t>
  </si>
  <si>
    <t>04207_令和6年度</t>
  </si>
  <si>
    <t>04207</t>
  </si>
  <si>
    <t>名取市</t>
  </si>
  <si>
    <t>04207_令和4年度</t>
  </si>
  <si>
    <t>24216_平成2年度</t>
  </si>
  <si>
    <t>24216</t>
  </si>
  <si>
    <t>伊賀市</t>
  </si>
  <si>
    <t>24216_平成17年度</t>
  </si>
  <si>
    <t>24216_平成18年度</t>
  </si>
  <si>
    <t>24216_平成19年度</t>
  </si>
  <si>
    <t>24216_平成20年度</t>
  </si>
  <si>
    <t>24216_平成21年度</t>
  </si>
  <si>
    <t>24216_平成22年度</t>
  </si>
  <si>
    <t>24216_平成23年度</t>
  </si>
  <si>
    <t>24216_平成24年度</t>
  </si>
  <si>
    <t>24216_平成25年度</t>
  </si>
  <si>
    <t>24216_平成26年度</t>
  </si>
  <si>
    <t>24216_平成27年度</t>
  </si>
  <si>
    <t>24216_平成28年度</t>
  </si>
  <si>
    <t>24216_平成29年度</t>
  </si>
  <si>
    <t>24216_平成30年度</t>
  </si>
  <si>
    <t>24216_令和元年度</t>
  </si>
  <si>
    <t>24216_令和2年度</t>
  </si>
  <si>
    <t>24216_令和3年度</t>
  </si>
  <si>
    <t>24216_令和4年度</t>
  </si>
  <si>
    <t>24216_令和5年度</t>
  </si>
  <si>
    <t>24216_令和6年度</t>
  </si>
  <si>
    <t>25207_平成2年度</t>
  </si>
  <si>
    <t>25207</t>
  </si>
  <si>
    <t>守山市</t>
  </si>
  <si>
    <t>25207_平成17年度</t>
  </si>
  <si>
    <t>25207_平成18年度</t>
  </si>
  <si>
    <t>25207_平成19年度</t>
  </si>
  <si>
    <t>25207_平成20年度</t>
  </si>
  <si>
    <t>25207_平成21年度</t>
  </si>
  <si>
    <t>25207_平成22年度</t>
  </si>
  <si>
    <t>25207_平成23年度</t>
  </si>
  <si>
    <t>25207_平成24年度</t>
  </si>
  <si>
    <t>25207_平成25年度</t>
  </si>
  <si>
    <t>25207_平成26年度</t>
  </si>
  <si>
    <t>25207_平成27年度</t>
  </si>
  <si>
    <t>25207_平成28年度</t>
  </si>
  <si>
    <t>25207_平成29年度</t>
  </si>
  <si>
    <t>25207_平成30年度</t>
  </si>
  <si>
    <t>25207_令和元年度</t>
  </si>
  <si>
    <t>25207_令和2年度</t>
  </si>
  <si>
    <t>25207_令和3年度</t>
  </si>
  <si>
    <t>25207_令和4年度</t>
  </si>
  <si>
    <t>25207_令和5年度</t>
  </si>
  <si>
    <t>25207_令和6年度</t>
  </si>
  <si>
    <t>13220_平成2年度</t>
  </si>
  <si>
    <t>13220</t>
  </si>
  <si>
    <t>東大和市</t>
  </si>
  <si>
    <t>13220_平成17年度</t>
  </si>
  <si>
    <t>13220_平成18年度</t>
  </si>
  <si>
    <t>13220_平成19年度</t>
  </si>
  <si>
    <t>13220_平成20年度</t>
  </si>
  <si>
    <t>13220_平成21年度</t>
  </si>
  <si>
    <t>13220_平成22年度</t>
  </si>
  <si>
    <t>13220_平成23年度</t>
  </si>
  <si>
    <t>13220_平成24年度</t>
  </si>
  <si>
    <t>13220_平成25年度</t>
  </si>
  <si>
    <t>13220_平成26年度</t>
  </si>
  <si>
    <t>13220_平成27年度</t>
  </si>
  <si>
    <t>13220_平成28年度</t>
  </si>
  <si>
    <t>13220_平成29年度</t>
  </si>
  <si>
    <t>13220_平成30年度</t>
  </si>
  <si>
    <t>13220_令和元年度</t>
  </si>
  <si>
    <t>13220_令和2年度</t>
  </si>
  <si>
    <t>13220_令和3年度</t>
  </si>
  <si>
    <t>13220_令和4年度</t>
  </si>
  <si>
    <t>13220_令和5年度</t>
  </si>
  <si>
    <t>13220_令和6年度</t>
  </si>
  <si>
    <t>21205_平成2年度</t>
  </si>
  <si>
    <t>21205</t>
  </si>
  <si>
    <t>関市</t>
  </si>
  <si>
    <t>21205_平成17年度</t>
  </si>
  <si>
    <t>21205_平成18年度</t>
  </si>
  <si>
    <t>21205_平成19年度</t>
  </si>
  <si>
    <t>21205_平成20年度</t>
  </si>
  <si>
    <t>21205_平成21年度</t>
  </si>
  <si>
    <t>21205_平成22年度</t>
  </si>
  <si>
    <t>21205_平成23年度</t>
  </si>
  <si>
    <t>21205_平成24年度</t>
  </si>
  <si>
    <t>21205_平成25年度</t>
  </si>
  <si>
    <t>21205_平成26年度</t>
  </si>
  <si>
    <t>21205_平成27年度</t>
  </si>
  <si>
    <t>21205_平成28年度</t>
  </si>
  <si>
    <t>21205_平成29年度</t>
  </si>
  <si>
    <t>21205_平成30年度</t>
  </si>
  <si>
    <t>21205_令和元年度</t>
  </si>
  <si>
    <t>21205_令和2年度</t>
  </si>
  <si>
    <t>21205_令和3年度</t>
  </si>
  <si>
    <t>21205_令和4年度</t>
  </si>
  <si>
    <t>21205_令和5年度</t>
  </si>
  <si>
    <t>21205_令和6年度</t>
  </si>
  <si>
    <t>11229_平成2年度</t>
  </si>
  <si>
    <t>11229</t>
  </si>
  <si>
    <t>和光市</t>
  </si>
  <si>
    <t>11229_平成17年度</t>
  </si>
  <si>
    <t>11229_平成18年度</t>
  </si>
  <si>
    <t>11229_平成19年度</t>
  </si>
  <si>
    <t>11229_平成20年度</t>
  </si>
  <si>
    <t>11229_平成21年度</t>
  </si>
  <si>
    <t>11229_平成22年度</t>
  </si>
  <si>
    <t>11229_平成23年度</t>
  </si>
  <si>
    <t>11229_平成24年度</t>
  </si>
  <si>
    <t>11229_平成25年度</t>
  </si>
  <si>
    <t>11229_平成26年度</t>
  </si>
  <si>
    <t>11229_平成27年度</t>
  </si>
  <si>
    <t>11229_平成28年度</t>
  </si>
  <si>
    <t>11229_平成29年度</t>
  </si>
  <si>
    <t>11229_平成30年度</t>
  </si>
  <si>
    <t>11229_令和元年度</t>
  </si>
  <si>
    <t>11229_令和2年度</t>
  </si>
  <si>
    <t>11229_令和3年度</t>
  </si>
  <si>
    <t>11229_令和4年度</t>
  </si>
  <si>
    <t>11229_令和5年度</t>
  </si>
  <si>
    <t>11229_令和6年度</t>
  </si>
  <si>
    <t>22215_平成2年度</t>
  </si>
  <si>
    <t>22215</t>
  </si>
  <si>
    <t>御殿場市</t>
  </si>
  <si>
    <t>22215_平成17年度</t>
  </si>
  <si>
    <t>22215_平成18年度</t>
  </si>
  <si>
    <t>22215_平成19年度</t>
  </si>
  <si>
    <t>22215_平成20年度</t>
  </si>
  <si>
    <t>22215_平成21年度</t>
  </si>
  <si>
    <t>22215_平成22年度</t>
  </si>
  <si>
    <t>22215_平成23年度</t>
  </si>
  <si>
    <t>22215_平成24年度</t>
  </si>
  <si>
    <t>22215_平成25年度</t>
  </si>
  <si>
    <t>22215_平成26年度</t>
  </si>
  <si>
    <t>22215_平成27年度</t>
  </si>
  <si>
    <t>22215_平成28年度</t>
  </si>
  <si>
    <t>22215_平成29年度</t>
  </si>
  <si>
    <t>22215_平成30年度</t>
  </si>
  <si>
    <t>22215_令和元年度</t>
  </si>
  <si>
    <t>22215_令和2年度</t>
  </si>
  <si>
    <t>22215_令和3年度</t>
  </si>
  <si>
    <t>22215_令和4年度</t>
  </si>
  <si>
    <t>22215_令和5年度</t>
  </si>
  <si>
    <t>22215_令和6年度</t>
  </si>
  <si>
    <t>14218_平成2年度</t>
  </si>
  <si>
    <t>14218</t>
  </si>
  <si>
    <t>綾瀬市</t>
  </si>
  <si>
    <t>14218_平成17年度</t>
  </si>
  <si>
    <t>14218_平成18年度</t>
  </si>
  <si>
    <t>14218_平成19年度</t>
  </si>
  <si>
    <t>14218_平成20年度</t>
  </si>
  <si>
    <t>14218_平成21年度</t>
  </si>
  <si>
    <t>14218_平成22年度</t>
  </si>
  <si>
    <t>14218_平成23年度</t>
  </si>
  <si>
    <t>14218_平成24年度</t>
  </si>
  <si>
    <t>14218_平成25年度</t>
  </si>
  <si>
    <t>14218_平成26年度</t>
  </si>
  <si>
    <t>14218_平成27年度</t>
  </si>
  <si>
    <t>14218_平成28年度</t>
  </si>
  <si>
    <t>14218_平成29年度</t>
  </si>
  <si>
    <t>14218_平成30年度</t>
  </si>
  <si>
    <t>14218_令和元年度</t>
  </si>
  <si>
    <t>14218_令和2年度</t>
  </si>
  <si>
    <t>14218_令和3年度</t>
  </si>
  <si>
    <t>14218_令和4年度</t>
  </si>
  <si>
    <t>14218_令和5年度</t>
  </si>
  <si>
    <t>14218_令和6年度</t>
  </si>
  <si>
    <t>08219_平成2年度</t>
  </si>
  <si>
    <t>08219</t>
  </si>
  <si>
    <t>牛久市</t>
  </si>
  <si>
    <t>08219_平成17年度</t>
  </si>
  <si>
    <t>08219_平成18年度</t>
  </si>
  <si>
    <t>08219_平成19年度</t>
  </si>
  <si>
    <t>08219_平成20年度</t>
  </si>
  <si>
    <t>08219_平成21年度</t>
  </si>
  <si>
    <t>08219_平成22年度</t>
  </si>
  <si>
    <t>08219_平成23年度</t>
  </si>
  <si>
    <t>08219_平成24年度</t>
  </si>
  <si>
    <t>08219_平成25年度</t>
  </si>
  <si>
    <t>08219_平成26年度</t>
  </si>
  <si>
    <t>08219_平成27年度</t>
  </si>
  <si>
    <t>08219_平成28年度</t>
  </si>
  <si>
    <t>08219_平成29年度</t>
  </si>
  <si>
    <t>08219_平成30年度</t>
  </si>
  <si>
    <t>08219_令和元年度</t>
  </si>
  <si>
    <t>08219_令和2年度</t>
  </si>
  <si>
    <t>08219_令和3年度</t>
  </si>
  <si>
    <t>08219_令和4年度</t>
  </si>
  <si>
    <t>08219_令和5年度</t>
  </si>
  <si>
    <t>08219_令和6年度</t>
  </si>
  <si>
    <t>23226_平成2年度</t>
  </si>
  <si>
    <t>23226</t>
  </si>
  <si>
    <t>尾張旭市</t>
  </si>
  <si>
    <t>23226_平成17年度</t>
  </si>
  <si>
    <t>23226_平成18年度</t>
  </si>
  <si>
    <t>23226_平成19年度</t>
  </si>
  <si>
    <t>23226_平成20年度</t>
  </si>
  <si>
    <t>23226_平成21年度</t>
  </si>
  <si>
    <t>23226_平成22年度</t>
  </si>
  <si>
    <t>23226_平成23年度</t>
  </si>
  <si>
    <t>23226_平成24年度</t>
  </si>
  <si>
    <t>23226_平成25年度</t>
  </si>
  <si>
    <t>23226_平成26年度</t>
  </si>
  <si>
    <t>23226_平成27年度</t>
  </si>
  <si>
    <t>23226_平成28年度</t>
  </si>
  <si>
    <t>23226_平成29年度</t>
  </si>
  <si>
    <t>23226_平成30年度</t>
  </si>
  <si>
    <t>23226_令和元年度</t>
  </si>
  <si>
    <t>23226_令和2年度</t>
  </si>
  <si>
    <t>23226_令和3年度</t>
  </si>
  <si>
    <t>23226_令和4年度</t>
  </si>
  <si>
    <t>23226_令和5年度</t>
  </si>
  <si>
    <t>23226_令和6年度</t>
  </si>
  <si>
    <t>23224_平成2年度</t>
  </si>
  <si>
    <t>23224</t>
  </si>
  <si>
    <t>知多市</t>
  </si>
  <si>
    <t>23224_平成17年度</t>
  </si>
  <si>
    <t>23224_平成18年度</t>
  </si>
  <si>
    <t>23224_平成19年度</t>
  </si>
  <si>
    <t>23224_平成20年度</t>
  </si>
  <si>
    <t>23224_平成21年度</t>
  </si>
  <si>
    <t>23224_平成22年度</t>
  </si>
  <si>
    <t>23224_平成23年度</t>
  </si>
  <si>
    <t>23224_平成24年度</t>
  </si>
  <si>
    <t>23224_平成25年度</t>
  </si>
  <si>
    <t>23224_平成26年度</t>
  </si>
  <si>
    <t>23224_平成27年度</t>
  </si>
  <si>
    <t>23224_平成28年度</t>
  </si>
  <si>
    <t>23224_平成29年度</t>
  </si>
  <si>
    <t>23224_平成30年度</t>
  </si>
  <si>
    <t>23224_令和元年度</t>
  </si>
  <si>
    <t>23224_令和2年度</t>
  </si>
  <si>
    <t>23224_令和3年度</t>
  </si>
  <si>
    <t>23224_令和4年度</t>
  </si>
  <si>
    <t>23224_令和5年度</t>
  </si>
  <si>
    <t>23224_令和6年度</t>
  </si>
  <si>
    <t>21203_平成2年度</t>
  </si>
  <si>
    <t>21203</t>
  </si>
  <si>
    <t>高山市</t>
  </si>
  <si>
    <t>21203_平成17年度</t>
  </si>
  <si>
    <t>21203_平成18年度</t>
  </si>
  <si>
    <t>21203_平成19年度</t>
  </si>
  <si>
    <t>21203_平成20年度</t>
  </si>
  <si>
    <t>21203_平成21年度</t>
  </si>
  <si>
    <t>21203_平成22年度</t>
  </si>
  <si>
    <t>21203_平成23年度</t>
  </si>
  <si>
    <t>21203_平成24年度</t>
  </si>
  <si>
    <t>21203_平成25年度</t>
  </si>
  <si>
    <t>21203_平成26年度</t>
  </si>
  <si>
    <t>21203_平成27年度</t>
  </si>
  <si>
    <t>21203_平成28年度</t>
  </si>
  <si>
    <t>21203_平成29年度</t>
  </si>
  <si>
    <t>21203_平成30年度</t>
  </si>
  <si>
    <t>21203_令和元年度</t>
  </si>
  <si>
    <t>21203_令和2年度</t>
  </si>
  <si>
    <t>21203_令和3年度</t>
  </si>
  <si>
    <t>21203_令和4年度</t>
  </si>
  <si>
    <t>21203_令和5年度</t>
  </si>
  <si>
    <t>21203_令和6年度</t>
  </si>
  <si>
    <t>29203_平成2年度</t>
  </si>
  <si>
    <t>29203</t>
  </si>
  <si>
    <t>大和郡山市</t>
  </si>
  <si>
    <t>29203_平成17年度</t>
  </si>
  <si>
    <t>29203_平成18年度</t>
  </si>
  <si>
    <t>29203_平成19年度</t>
  </si>
  <si>
    <t>29203_平成20年度</t>
  </si>
  <si>
    <t>29203_平成21年度</t>
  </si>
  <si>
    <t>29203_平成22年度</t>
  </si>
  <si>
    <t>29203_平成23年度</t>
  </si>
  <si>
    <t>29203_平成24年度</t>
  </si>
  <si>
    <t>29203_平成25年度</t>
  </si>
  <si>
    <t>29203_平成26年度</t>
  </si>
  <si>
    <t>29203_平成27年度</t>
  </si>
  <si>
    <t>29203_平成28年度</t>
  </si>
  <si>
    <t>29203_平成29年度</t>
  </si>
  <si>
    <t>29203_平成30年度</t>
  </si>
  <si>
    <t>29203_令和元年度</t>
  </si>
  <si>
    <t>29203_令和2年度</t>
  </si>
  <si>
    <t>29203_令和3年度</t>
  </si>
  <si>
    <t>29203_令和4年度</t>
  </si>
  <si>
    <t>29203_令和5年度</t>
  </si>
  <si>
    <t>29203_令和6年度</t>
  </si>
  <si>
    <t>27208_平成2年度</t>
  </si>
  <si>
    <t>27208</t>
  </si>
  <si>
    <t>貝塚市</t>
  </si>
  <si>
    <t>27208_平成17年度</t>
  </si>
  <si>
    <t>27208_平成18年度</t>
  </si>
  <si>
    <t>27208_平成19年度</t>
  </si>
  <si>
    <t>27208_平成20年度</t>
  </si>
  <si>
    <t>27208_平成21年度</t>
  </si>
  <si>
    <t>27208_平成22年度</t>
  </si>
  <si>
    <t>27208_平成23年度</t>
  </si>
  <si>
    <t>27208_平成24年度</t>
  </si>
  <si>
    <t>27208_平成25年度</t>
  </si>
  <si>
    <t>27208_平成26年度</t>
  </si>
  <si>
    <t>27208_平成27年度</t>
  </si>
  <si>
    <t>27208_平成28年度</t>
  </si>
  <si>
    <t>27208_平成29年度</t>
  </si>
  <si>
    <t>27208_平成30年度</t>
  </si>
  <si>
    <t>27208_令和元年度</t>
  </si>
  <si>
    <t>27208_令和2年度</t>
  </si>
  <si>
    <t>27208_令和3年度</t>
  </si>
  <si>
    <t>27208_令和4年度</t>
  </si>
  <si>
    <t>27208_令和5年度</t>
  </si>
  <si>
    <t>27208_令和6年度</t>
  </si>
  <si>
    <t>05203_平成2年度</t>
  </si>
  <si>
    <t>05203</t>
  </si>
  <si>
    <t>横手市</t>
  </si>
  <si>
    <t>05203_平成17年度</t>
  </si>
  <si>
    <t>05203_平成18年度</t>
  </si>
  <si>
    <t>05203_平成19年度</t>
  </si>
  <si>
    <t>05203_平成20年度</t>
  </si>
  <si>
    <t>05203_平成21年度</t>
  </si>
  <si>
    <t>05203_平成22年度</t>
  </si>
  <si>
    <t>05203_平成23年度</t>
  </si>
  <si>
    <t>05203_平成24年度</t>
  </si>
  <si>
    <t>05203_平成25年度</t>
  </si>
  <si>
    <t>05203_平成26年度</t>
  </si>
  <si>
    <t>05203_平成27年度</t>
  </si>
  <si>
    <t>05203_平成28年度</t>
  </si>
  <si>
    <t>05203_平成29年度</t>
  </si>
  <si>
    <t>05203_平成30年度</t>
  </si>
  <si>
    <t>05203_令和元年度</t>
  </si>
  <si>
    <t>05203_令和2年度</t>
  </si>
  <si>
    <t>05203_令和3年度</t>
  </si>
  <si>
    <t>05203_令和4年度</t>
  </si>
  <si>
    <t>05203_令和5年度</t>
  </si>
  <si>
    <t>05203_令和6年度</t>
  </si>
  <si>
    <t>26209_平成2年度</t>
  </si>
  <si>
    <t>26209</t>
  </si>
  <si>
    <t>長岡京市</t>
  </si>
  <si>
    <t>26209_平成17年度</t>
  </si>
  <si>
    <t>26209_平成18年度</t>
  </si>
  <si>
    <t>26209_平成19年度</t>
  </si>
  <si>
    <t>26209_平成20年度</t>
  </si>
  <si>
    <t>26209_平成21年度</t>
  </si>
  <si>
    <t>26209_平成22年度</t>
  </si>
  <si>
    <t>26209_平成23年度</t>
  </si>
  <si>
    <t>26209_平成24年度</t>
  </si>
  <si>
    <t>26209_平成25年度</t>
  </si>
  <si>
    <t>26209_平成26年度</t>
  </si>
  <si>
    <t>26209_平成27年度</t>
  </si>
  <si>
    <t>26209_平成28年度</t>
  </si>
  <si>
    <t>26209_平成29年度</t>
  </si>
  <si>
    <t>26209_平成30年度</t>
  </si>
  <si>
    <t>26209_令和元年度</t>
  </si>
  <si>
    <t>26209_令和2年度</t>
  </si>
  <si>
    <t>26209_令和3年度</t>
  </si>
  <si>
    <t>26209_令和4年度</t>
  </si>
  <si>
    <t>26209_令和5年度</t>
  </si>
  <si>
    <t>26209_令和6年度</t>
  </si>
  <si>
    <t>44203_平成2年度</t>
  </si>
  <si>
    <t>44203</t>
  </si>
  <si>
    <t>中津市</t>
  </si>
  <si>
    <t>44203_平成17年度</t>
  </si>
  <si>
    <t>44203_平成18年度</t>
  </si>
  <si>
    <t>44203_平成19年度</t>
  </si>
  <si>
    <t>44203_平成20年度</t>
  </si>
  <si>
    <t>44203_平成21年度</t>
  </si>
  <si>
    <t>44203_平成22年度</t>
  </si>
  <si>
    <t>44203_平成23年度</t>
  </si>
  <si>
    <t>44203_平成24年度</t>
  </si>
  <si>
    <t>44203_平成25年度</t>
  </si>
  <si>
    <t>44203_平成26年度</t>
  </si>
  <si>
    <t>44203_平成27年度</t>
  </si>
  <si>
    <t>44203_平成28年度</t>
  </si>
  <si>
    <t>44203_平成29年度</t>
  </si>
  <si>
    <t>44203_平成30年度</t>
  </si>
  <si>
    <t>44203_令和元年度</t>
  </si>
  <si>
    <t>44203_令和2年度</t>
  </si>
  <si>
    <t>44203_令和3年度</t>
  </si>
  <si>
    <t>44203_令和4年度</t>
  </si>
  <si>
    <t>44203_令和5年度</t>
  </si>
  <si>
    <t>44203_令和6年度</t>
  </si>
  <si>
    <t>38213_平成2年度</t>
  </si>
  <si>
    <t>38213</t>
  </si>
  <si>
    <t>四国中央市</t>
  </si>
  <si>
    <t>38213_平成17年度</t>
  </si>
  <si>
    <t>38213_平成18年度</t>
  </si>
  <si>
    <t>38213_平成19年度</t>
  </si>
  <si>
    <t>38213_平成20年度</t>
  </si>
  <si>
    <t>38213_平成21年度</t>
  </si>
  <si>
    <t>38213_平成22年度</t>
  </si>
  <si>
    <t>38213_平成23年度</t>
  </si>
  <si>
    <t>38213_平成24年度</t>
  </si>
  <si>
    <t>38213_平成25年度</t>
  </si>
  <si>
    <t>38213_平成26年度</t>
  </si>
  <si>
    <t>38213_平成27年度</t>
  </si>
  <si>
    <t>38213_平成28年度</t>
  </si>
  <si>
    <t>38213_平成29年度</t>
  </si>
  <si>
    <t>38213_平成30年度</t>
  </si>
  <si>
    <t>38213_令和元年度</t>
  </si>
  <si>
    <t>38213_令和2年度</t>
  </si>
  <si>
    <t>38213_令和3年度</t>
  </si>
  <si>
    <t>38213_令和4年度</t>
  </si>
  <si>
    <t>38213_令和5年度</t>
  </si>
  <si>
    <t>38213_令和6年度</t>
  </si>
  <si>
    <t>13219_平成2年度</t>
  </si>
  <si>
    <t>13219</t>
  </si>
  <si>
    <t>狛江市</t>
  </si>
  <si>
    <t>13219_平成17年度</t>
  </si>
  <si>
    <t>13219_平成18年度</t>
  </si>
  <si>
    <t>13219_平成19年度</t>
  </si>
  <si>
    <t>13219_平成20年度</t>
  </si>
  <si>
    <t>13219_平成21年度</t>
  </si>
  <si>
    <t>13219_平成22年度</t>
  </si>
  <si>
    <t>13219_平成23年度</t>
  </si>
  <si>
    <t>13219_平成24年度</t>
  </si>
  <si>
    <t>13219_平成25年度</t>
  </si>
  <si>
    <t>13219_平成26年度</t>
  </si>
  <si>
    <t>13219_平成27年度</t>
  </si>
  <si>
    <t>13219_平成28年度</t>
  </si>
  <si>
    <t>13219_平成29年度</t>
  </si>
  <si>
    <t>13219_平成30年度</t>
  </si>
  <si>
    <t>13219_令和元年度</t>
  </si>
  <si>
    <t>13219_令和2年度</t>
  </si>
  <si>
    <t>13219_令和3年度</t>
  </si>
  <si>
    <t>13219_令和4年度</t>
  </si>
  <si>
    <t>13219_令和5年度</t>
  </si>
  <si>
    <t>13219_令和6年度</t>
  </si>
  <si>
    <t>25204_平成2年度</t>
  </si>
  <si>
    <t>25204</t>
  </si>
  <si>
    <t>近江八幡市</t>
  </si>
  <si>
    <t>25204_平成17年度</t>
  </si>
  <si>
    <t>25204_平成18年度</t>
  </si>
  <si>
    <t>25204_平成19年度</t>
  </si>
  <si>
    <t>25204_平成20年度</t>
  </si>
  <si>
    <t>25204_平成21年度</t>
  </si>
  <si>
    <t>25204_平成22年度</t>
  </si>
  <si>
    <t>25204_平成23年度</t>
  </si>
  <si>
    <t>25204_平成24年度</t>
  </si>
  <si>
    <t>25204_平成25年度</t>
  </si>
  <si>
    <t>25204_平成26年度</t>
  </si>
  <si>
    <t>25204_平成27年度</t>
  </si>
  <si>
    <t>25204_平成28年度</t>
  </si>
  <si>
    <t>25204_平成29年度</t>
  </si>
  <si>
    <t>25204_平成30年度</t>
  </si>
  <si>
    <t>25204_令和元年度</t>
  </si>
  <si>
    <t>25204_令和2年度</t>
  </si>
  <si>
    <t>25204_令和3年度</t>
  </si>
  <si>
    <t>25204_令和4年度</t>
  </si>
  <si>
    <t>25204_令和5年度</t>
  </si>
  <si>
    <t>25204_令和6年度</t>
  </si>
  <si>
    <t>12225_平成2年度</t>
  </si>
  <si>
    <t>12225</t>
  </si>
  <si>
    <t>君津市</t>
  </si>
  <si>
    <t>12225_平成17年度</t>
  </si>
  <si>
    <t>12225_平成18年度</t>
  </si>
  <si>
    <t>12225_平成19年度</t>
  </si>
  <si>
    <t>12225_平成20年度</t>
  </si>
  <si>
    <t>12225_平成21年度</t>
  </si>
  <si>
    <t>12225_平成22年度</t>
  </si>
  <si>
    <t>12225_平成23年度</t>
  </si>
  <si>
    <t>12225_平成24年度</t>
  </si>
  <si>
    <t>12225_平成25年度</t>
  </si>
  <si>
    <t>12225_平成26年度</t>
  </si>
  <si>
    <t>12225_平成27年度</t>
  </si>
  <si>
    <t>12225_平成28年度</t>
  </si>
  <si>
    <t>12225_平成29年度</t>
  </si>
  <si>
    <t>12225_平成30年度</t>
  </si>
  <si>
    <t>12225_令和元年度</t>
  </si>
  <si>
    <t>12225_令和2年度</t>
  </si>
  <si>
    <t>12225_令和3年度</t>
  </si>
  <si>
    <t>12225_令和4年度</t>
  </si>
  <si>
    <t>12225_令和5年度</t>
  </si>
  <si>
    <t>12225_令和6年度</t>
  </si>
  <si>
    <t>18209_平成2年度</t>
  </si>
  <si>
    <t>18209</t>
  </si>
  <si>
    <t>越前市</t>
  </si>
  <si>
    <t>18209_平成17年度</t>
  </si>
  <si>
    <t>18209_平成18年度</t>
  </si>
  <si>
    <t>18209_平成19年度</t>
  </si>
  <si>
    <t>18209_平成20年度</t>
  </si>
  <si>
    <t>18209_平成21年度</t>
  </si>
  <si>
    <t>18209_平成22年度</t>
  </si>
  <si>
    <t>18209_平成23年度</t>
  </si>
  <si>
    <t>18209_平成24年度</t>
  </si>
  <si>
    <t>18209_平成25年度</t>
  </si>
  <si>
    <t>18209_平成26年度</t>
  </si>
  <si>
    <t>18209_平成27年度</t>
  </si>
  <si>
    <t>18209_平成28年度</t>
  </si>
  <si>
    <t>18209_平成29年度</t>
  </si>
  <si>
    <t>18209_平成30年度</t>
  </si>
  <si>
    <t>18209_令和元年度</t>
  </si>
  <si>
    <t>18209_令和2年度</t>
  </si>
  <si>
    <t>18209_令和3年度</t>
  </si>
  <si>
    <t>18209_令和4年度</t>
  </si>
  <si>
    <t>18209_令和5年度</t>
  </si>
  <si>
    <t>18209_令和6年度</t>
  </si>
  <si>
    <t>26214_平成2年度</t>
  </si>
  <si>
    <t>26214</t>
  </si>
  <si>
    <t>木津川市</t>
  </si>
  <si>
    <t>26214_平成17年度</t>
  </si>
  <si>
    <t>26214_平成18年度</t>
  </si>
  <si>
    <t>26214_平成19年度</t>
  </si>
  <si>
    <t>26214_平成20年度</t>
  </si>
  <si>
    <t>26214_平成21年度</t>
  </si>
  <si>
    <t>26214_平成22年度</t>
  </si>
  <si>
    <t>26214_平成23年度</t>
  </si>
  <si>
    <t>26214_平成24年度</t>
  </si>
  <si>
    <t>26214_平成25年度</t>
  </si>
  <si>
    <t>26214_平成26年度</t>
  </si>
  <si>
    <t>26214_平成27年度</t>
  </si>
  <si>
    <t>26214_平成28年度</t>
  </si>
  <si>
    <t>26214_平成29年度</t>
  </si>
  <si>
    <t>26214_平成30年度</t>
  </si>
  <si>
    <t>26214_令和元年度</t>
  </si>
  <si>
    <t>26214_令和2年度</t>
  </si>
  <si>
    <t>26214_令和3年度</t>
  </si>
  <si>
    <t>26214_令和4年度</t>
  </si>
  <si>
    <t>26214_令和5年度</t>
  </si>
  <si>
    <t>26214_令和6年度</t>
  </si>
  <si>
    <t>04207_平成2年度</t>
  </si>
  <si>
    <t>04207_平成17年度</t>
  </si>
  <si>
    <t>04207_平成18年度</t>
  </si>
  <si>
    <t>04207_平成19年度</t>
  </si>
  <si>
    <t>04207_平成20年度</t>
  </si>
  <si>
    <t>04207_平成21年度</t>
  </si>
  <si>
    <t>04207_平成22年度</t>
  </si>
  <si>
    <t>04207_平成23年度</t>
  </si>
  <si>
    <t>04207_平成24年度</t>
  </si>
  <si>
    <t>04207_平成25年度</t>
  </si>
  <si>
    <t>04207_平成26年度</t>
  </si>
  <si>
    <t>04207_平成27年度</t>
  </si>
  <si>
    <t>04207_平成28年度</t>
  </si>
  <si>
    <t>04207_平成29年度</t>
  </si>
  <si>
    <t>04207_平成30年度</t>
  </si>
  <si>
    <t>04207_令和元年度</t>
  </si>
  <si>
    <t>04207_令和2年度</t>
  </si>
  <si>
    <t>04207_令和3年度</t>
  </si>
  <si>
    <t>04207_令和5年度</t>
  </si>
  <si>
    <t>13228_平成2年度</t>
  </si>
  <si>
    <t>13228</t>
  </si>
  <si>
    <t>あきる野市</t>
  </si>
  <si>
    <t>13228_平成17年度</t>
  </si>
  <si>
    <t>13228_平成18年度</t>
  </si>
  <si>
    <t>13228_平成19年度</t>
  </si>
  <si>
    <t>13228_平成20年度</t>
  </si>
  <si>
    <t>13228_平成21年度</t>
  </si>
  <si>
    <t>13228_平成22年度</t>
  </si>
  <si>
    <t>13228_平成23年度</t>
  </si>
  <si>
    <t>13228_平成24年度</t>
  </si>
  <si>
    <t>13228_平成25年度</t>
  </si>
  <si>
    <t>13228_平成26年度</t>
  </si>
  <si>
    <t>13228_平成27年度</t>
  </si>
  <si>
    <t>13228_平成28年度</t>
  </si>
  <si>
    <t>13228_平成29年度</t>
  </si>
  <si>
    <t>13228_平成30年度</t>
  </si>
  <si>
    <t>13228_令和元年度</t>
  </si>
  <si>
    <t>13228_令和2年度</t>
  </si>
  <si>
    <t>13228_令和3年度</t>
  </si>
  <si>
    <t>13228_令和4年度</t>
  </si>
  <si>
    <t>13228_令和5年度</t>
  </si>
  <si>
    <t>13228_令和6年度</t>
  </si>
  <si>
    <t>09209_平成2年度</t>
  </si>
  <si>
    <t>09209</t>
  </si>
  <si>
    <t>真岡市</t>
  </si>
  <si>
    <t>09209_平成17年度</t>
  </si>
  <si>
    <t>09209_平成18年度</t>
  </si>
  <si>
    <t>09209_平成19年度</t>
  </si>
  <si>
    <t>09209_平成20年度</t>
  </si>
  <si>
    <t>09209_平成21年度</t>
  </si>
  <si>
    <t>09209_平成22年度</t>
  </si>
  <si>
    <t>09209_平成23年度</t>
  </si>
  <si>
    <t>09209_平成24年度</t>
  </si>
  <si>
    <t>09209_平成25年度</t>
  </si>
  <si>
    <t>09209_平成26年度</t>
  </si>
  <si>
    <t>09209_平成27年度</t>
  </si>
  <si>
    <t>09209_平成28年度</t>
  </si>
  <si>
    <t>09209_平成29年度</t>
  </si>
  <si>
    <t>09209_平成30年度</t>
  </si>
  <si>
    <t>09209_令和元年度</t>
  </si>
  <si>
    <t>09209_令和2年度</t>
  </si>
  <si>
    <t>09209_令和3年度</t>
  </si>
  <si>
    <t>09209_令和4年度</t>
  </si>
  <si>
    <t>09209_令和5年度</t>
  </si>
  <si>
    <t>09209_令和6年度</t>
  </si>
  <si>
    <t>29210_平成2年度</t>
  </si>
  <si>
    <t>29210</t>
  </si>
  <si>
    <t>香芝市</t>
  </si>
  <si>
    <t>29210_平成17年度</t>
  </si>
  <si>
    <t>29210_平成18年度</t>
  </si>
  <si>
    <t>29210_平成19年度</t>
  </si>
  <si>
    <t>29210_平成20年度</t>
  </si>
  <si>
    <t>29210_平成21年度</t>
  </si>
  <si>
    <t>29210_平成22年度</t>
  </si>
  <si>
    <t>29210_平成23年度</t>
  </si>
  <si>
    <t>29210_平成24年度</t>
  </si>
  <si>
    <t>29210_平成25年度</t>
  </si>
  <si>
    <t>29210_平成26年度</t>
  </si>
  <si>
    <t>29210_平成27年度</t>
  </si>
  <si>
    <t>29210_平成28年度</t>
  </si>
  <si>
    <t>29210_平成29年度</t>
  </si>
  <si>
    <t>29210_平成30年度</t>
  </si>
  <si>
    <t>29210_令和元年度</t>
  </si>
  <si>
    <t>29210_令和2年度</t>
  </si>
  <si>
    <t>29210_令和3年度</t>
  </si>
  <si>
    <t>29210_令和4年度</t>
  </si>
  <si>
    <t>29210_令和5年度</t>
  </si>
  <si>
    <t>29210_令和6年度</t>
  </si>
  <si>
    <t>11209_平成2年度</t>
  </si>
  <si>
    <t>11209</t>
  </si>
  <si>
    <t>飯能市</t>
  </si>
  <si>
    <t>11209_平成17年度</t>
  </si>
  <si>
    <t>11209_平成18年度</t>
  </si>
  <si>
    <t>11209_平成19年度</t>
  </si>
  <si>
    <t>11209_平成20年度</t>
  </si>
  <si>
    <t>11209_平成21年度</t>
  </si>
  <si>
    <t>11209_平成22年度</t>
  </si>
  <si>
    <t>11209_平成23年度</t>
  </si>
  <si>
    <t>11209_平成24年度</t>
  </si>
  <si>
    <t>11209_平成25年度</t>
  </si>
  <si>
    <t>11209_平成26年度</t>
  </si>
  <si>
    <t>11209_平成27年度</t>
  </si>
  <si>
    <t>11209_平成28年度</t>
  </si>
  <si>
    <t>11209_平成29年度</t>
  </si>
  <si>
    <t>11209_平成30年度</t>
  </si>
  <si>
    <t>11209_令和元年度</t>
  </si>
  <si>
    <t>11209_令和2年度</t>
  </si>
  <si>
    <t>11209_令和3年度</t>
  </si>
  <si>
    <t>11209_令和4年度</t>
  </si>
  <si>
    <t>11209_令和5年度</t>
  </si>
  <si>
    <t>11209_令和6年度</t>
  </si>
  <si>
    <t>11206_平成2年度</t>
  </si>
  <si>
    <t>11206</t>
  </si>
  <si>
    <t>行田市</t>
  </si>
  <si>
    <t>11206_平成17年度</t>
  </si>
  <si>
    <t>11206_平成18年度</t>
  </si>
  <si>
    <t>11206_平成19年度</t>
  </si>
  <si>
    <t>11206_平成20年度</t>
  </si>
  <si>
    <t>11206_平成21年度</t>
  </si>
  <si>
    <t>11206_平成22年度</t>
  </si>
  <si>
    <t>11206_平成23年度</t>
  </si>
  <si>
    <t>11206_平成24年度</t>
  </si>
  <si>
    <t>11206_平成25年度</t>
  </si>
  <si>
    <t>11206_平成26年度</t>
  </si>
  <si>
    <t>11206_平成27年度</t>
  </si>
  <si>
    <t>11206_平成28年度</t>
  </si>
  <si>
    <t>11206_平成29年度</t>
  </si>
  <si>
    <t>11206_平成30年度</t>
  </si>
  <si>
    <t>11206_令和元年度</t>
  </si>
  <si>
    <t>11206_令和2年度</t>
  </si>
  <si>
    <t>11206_令和3年度</t>
  </si>
  <si>
    <t>11206_令和4年度</t>
  </si>
  <si>
    <t>11206_令和5年度</t>
  </si>
  <si>
    <t>11206_令和6年度</t>
  </si>
  <si>
    <t>46225_平成2年度</t>
  </si>
  <si>
    <t>46225</t>
  </si>
  <si>
    <t>姶良市</t>
  </si>
  <si>
    <t>46225_平成17年度</t>
  </si>
  <si>
    <t>46225_平成18年度</t>
  </si>
  <si>
    <t>46225_平成19年度</t>
  </si>
  <si>
    <t>46225_平成20年度</t>
  </si>
  <si>
    <t>46225_平成21年度</t>
  </si>
  <si>
    <t>46225_平成22年度</t>
  </si>
  <si>
    <t>46225_平成23年度</t>
  </si>
  <si>
    <t>46225_平成24年度</t>
  </si>
  <si>
    <t>46225_平成25年度</t>
  </si>
  <si>
    <t>46225_平成26年度</t>
  </si>
  <si>
    <t>46225_平成27年度</t>
  </si>
  <si>
    <t>46225_平成28年度</t>
  </si>
  <si>
    <t>46225_平成29年度</t>
  </si>
  <si>
    <t>46225_平成30年度</t>
  </si>
  <si>
    <t>46225_令和元年度</t>
  </si>
  <si>
    <t>46225_令和2年度</t>
  </si>
  <si>
    <t>46225_令和3年度</t>
  </si>
  <si>
    <t>46225_令和4年度</t>
  </si>
  <si>
    <t>46225_令和5年度</t>
  </si>
  <si>
    <t>46225_令和6年度</t>
  </si>
  <si>
    <t>23229</t>
  </si>
  <si>
    <t>豊明市</t>
  </si>
  <si>
    <t>23229_令和4年度</t>
  </si>
  <si>
    <t>23229_令和6年度</t>
  </si>
  <si>
    <t>23227</t>
  </si>
  <si>
    <t>高浜市</t>
  </si>
  <si>
    <t>23227_令和4年度</t>
  </si>
  <si>
    <t>23227_令和6年度</t>
  </si>
  <si>
    <t>23228</t>
  </si>
  <si>
    <t>岩倉市</t>
  </si>
  <si>
    <t>23228_令和4年度</t>
  </si>
  <si>
    <t>23228_令和6年度</t>
  </si>
  <si>
    <t>23362</t>
  </si>
  <si>
    <t>扶桑町</t>
  </si>
  <si>
    <t>23362_令和4年度</t>
  </si>
  <si>
    <t>23362_令和6年度</t>
  </si>
  <si>
    <t>23424</t>
  </si>
  <si>
    <t>大治町</t>
  </si>
  <si>
    <t>23424_令和4年度</t>
  </si>
  <si>
    <t>23424_令和6年度</t>
  </si>
  <si>
    <t>23210</t>
  </si>
  <si>
    <t>刈谷市</t>
  </si>
  <si>
    <t>23210_令和4年度</t>
  </si>
  <si>
    <t>23210_令和6年度</t>
  </si>
  <si>
    <t>23219</t>
  </si>
  <si>
    <t>小牧市</t>
  </si>
  <si>
    <t>23219_令和4年度</t>
  </si>
  <si>
    <t>23219_令和6年度</t>
  </si>
  <si>
    <t>23211</t>
  </si>
  <si>
    <t>豊田市</t>
  </si>
  <si>
    <t>23211_令和4年度</t>
  </si>
  <si>
    <t>23211_令和6年度</t>
  </si>
  <si>
    <t>23202</t>
  </si>
  <si>
    <t>岡崎市</t>
  </si>
  <si>
    <t>23202_令和4年度</t>
  </si>
  <si>
    <t>23202_令和6年度</t>
  </si>
  <si>
    <t>23_平成2年度</t>
  </si>
  <si>
    <t>23</t>
  </si>
  <si>
    <t>愛知県</t>
  </si>
  <si>
    <t>23_平成17年度</t>
  </si>
  <si>
    <t>23_平成18年度</t>
  </si>
  <si>
    <t>23_平成19年度</t>
  </si>
  <si>
    <t>23_平成20年度</t>
  </si>
  <si>
    <t>23_平成21年度</t>
  </si>
  <si>
    <t>23_平成22年度</t>
  </si>
  <si>
    <t>23_平成23年度</t>
  </si>
  <si>
    <t>23_平成24年度</t>
  </si>
  <si>
    <t>23_平成25年度</t>
  </si>
  <si>
    <t>23_平成26年度</t>
  </si>
  <si>
    <t>23_平成27年度</t>
  </si>
  <si>
    <t>23_平成28年度</t>
  </si>
  <si>
    <t>23_平成29年度</t>
  </si>
  <si>
    <t>23_平成30年度</t>
  </si>
  <si>
    <t>23_令和元年度</t>
  </si>
  <si>
    <t>23_令和2年度</t>
  </si>
  <si>
    <t>23_令和3年度</t>
  </si>
  <si>
    <t>23_令和4年度</t>
  </si>
  <si>
    <t>23_令和5年度</t>
  </si>
  <si>
    <t>23_令和6年度</t>
  </si>
  <si>
    <t>23224_令和7年度</t>
  </si>
  <si>
    <t>23224_令和8年度</t>
  </si>
  <si>
    <t>23224_令和9年度</t>
  </si>
  <si>
    <t>23224_令和10年度</t>
  </si>
  <si>
    <t>23224_令和11年度</t>
  </si>
  <si>
    <t>23224_令和12年度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</si>
</sst>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9.5381251056000025</c:v>
                </c:pt>
                <c:pt idx="1">
                  <c:v>9.8086885254000009</c:v>
                </c:pt>
                <c:pt idx="2">
                  <c:v>10.447947538979999</c:v>
                </c:pt>
                <c:pt idx="3">
                  <c:v>10.624343103919999</c:v>
                </c:pt>
                <c:pt idx="4">
                  <c:v>10.875899334885</c:v>
                </c:pt>
                <c:pt idx="5">
                  <c:v>14.047580460600001</c:v>
                </c:pt>
                <c:pt idx="6">
                  <c:v>10.59279795</c:v>
                </c:pt>
                <c:pt idx="7">
                  <c:v>10.1380546848</c:v>
                </c:pt>
                <c:pt idx="8">
                  <c:v>9.1779771211199979</c:v>
                </c:pt>
                <c:pt idx="9">
                  <c:v>11.255867718400001</c:v>
                </c:pt>
                <c:pt idx="10">
                  <c:v>13.427993825050002</c:v>
                </c:pt>
                <c:pt idx="11">
                  <c:v>12.17267890562</c:v>
                </c:pt>
                <c:pt idx="12">
                  <c:v>8.6771227350000011</c:v>
                </c:pt>
                <c:pt idx="13">
                  <c:v>9.9606208995999985</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180.1455205150765</c:v>
                </c:pt>
                <c:pt idx="1">
                  <c:v>182.02994142754378</c:v>
                </c:pt>
                <c:pt idx="2">
                  <c:v>179.8010414522987</c:v>
                </c:pt>
                <c:pt idx="3">
                  <c:v>184.78328284123131</c:v>
                </c:pt>
                <c:pt idx="4">
                  <c:v>181.41085089347087</c:v>
                </c:pt>
                <c:pt idx="5">
                  <c:v>177.91424542032198</c:v>
                </c:pt>
                <c:pt idx="6">
                  <c:v>176.14517588180667</c:v>
                </c:pt>
                <c:pt idx="7">
                  <c:v>173.20448941293478</c:v>
                </c:pt>
                <c:pt idx="8">
                  <c:v>171.03151696975186</c:v>
                </c:pt>
                <c:pt idx="9">
                  <c:v>170.78152050501882</c:v>
                </c:pt>
                <c:pt idx="10">
                  <c:v>169.27900154669672</c:v>
                </c:pt>
                <c:pt idx="11">
                  <c:v>154.22862228373296</c:v>
                </c:pt>
                <c:pt idx="12">
                  <c:v>155.67691987503548</c:v>
                </c:pt>
                <c:pt idx="13">
                  <c:v>156.2832780252875</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108.8965424653576</c:v>
                </c:pt>
                <c:pt idx="1">
                  <c:v>120.3450062960306</c:v>
                </c:pt>
                <c:pt idx="2">
                  <c:v>122.3015944325349</c:v>
                </c:pt>
                <c:pt idx="3">
                  <c:v>127.07143461068451</c:v>
                </c:pt>
                <c:pt idx="4">
                  <c:v>115.7977032651046</c:v>
                </c:pt>
                <c:pt idx="5">
                  <c:v>112.12715506165441</c:v>
                </c:pt>
                <c:pt idx="6">
                  <c:v>102.5354246271701</c:v>
                </c:pt>
                <c:pt idx="7">
                  <c:v>101.94352390987535</c:v>
                </c:pt>
                <c:pt idx="8">
                  <c:v>104.80851858594724</c:v>
                </c:pt>
                <c:pt idx="9">
                  <c:v>95.458242610920479</c:v>
                </c:pt>
                <c:pt idx="10">
                  <c:v>93.926015707975651</c:v>
                </c:pt>
                <c:pt idx="11">
                  <c:v>94.122181124471723</c:v>
                </c:pt>
                <c:pt idx="12">
                  <c:v>92.951034365527846</c:v>
                </c:pt>
                <c:pt idx="13">
                  <c:v>92.113373948216022</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67.631542760781585</c:v>
                </c:pt>
                <c:pt idx="1">
                  <c:v>69.431956260800064</c:v>
                </c:pt>
                <c:pt idx="2">
                  <c:v>75.196404650272996</c:v>
                </c:pt>
                <c:pt idx="3">
                  <c:v>79.442050029550586</c:v>
                </c:pt>
                <c:pt idx="4">
                  <c:v>79.089771070468274</c:v>
                </c:pt>
                <c:pt idx="5">
                  <c:v>74.600720036133325</c:v>
                </c:pt>
                <c:pt idx="6">
                  <c:v>71.112787082288662</c:v>
                </c:pt>
                <c:pt idx="7">
                  <c:v>61.693506737245144</c:v>
                </c:pt>
                <c:pt idx="8">
                  <c:v>61.140043266914979</c:v>
                </c:pt>
                <c:pt idx="9">
                  <c:v>62.091249747148716</c:v>
                </c:pt>
                <c:pt idx="10">
                  <c:v>59.188965919413107</c:v>
                </c:pt>
                <c:pt idx="11">
                  <c:v>53.040112359131193</c:v>
                </c:pt>
                <c:pt idx="12">
                  <c:v>60.030609401387508</c:v>
                </c:pt>
                <c:pt idx="13">
                  <c:v>56.695325184908356</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848.84529474791589</c:v>
                </c:pt>
                <c:pt idx="1">
                  <c:v>897.09182204461536</c:v>
                </c:pt>
                <c:pt idx="2">
                  <c:v>1173.8764040027804</c:v>
                </c:pt>
                <c:pt idx="3">
                  <c:v>1018.6429664141945</c:v>
                </c:pt>
                <c:pt idx="4">
                  <c:v>956.42696876282571</c:v>
                </c:pt>
                <c:pt idx="5">
                  <c:v>1081.2817549664464</c:v>
                </c:pt>
                <c:pt idx="6">
                  <c:v>786.4935094146241</c:v>
                </c:pt>
                <c:pt idx="7">
                  <c:v>712.31295473577768</c:v>
                </c:pt>
                <c:pt idx="8">
                  <c:v>735.16881060138348</c:v>
                </c:pt>
                <c:pt idx="9">
                  <c:v>744.1631940613164</c:v>
                </c:pt>
                <c:pt idx="10">
                  <c:v>698.14901923547006</c:v>
                </c:pt>
                <c:pt idx="11">
                  <c:v>598.95928232460676</c:v>
                </c:pt>
                <c:pt idx="12">
                  <c:v>571.7884292818801</c:v>
                </c:pt>
                <c:pt idx="13">
                  <c:v>651.09759619640238</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48207</c:v>
                </c:pt>
                <c:pt idx="1">
                  <c:v>48345</c:v>
                </c:pt>
                <c:pt idx="2">
                  <c:v>48738</c:v>
                </c:pt>
                <c:pt idx="3">
                  <c:v>49091</c:v>
                </c:pt>
                <c:pt idx="4">
                  <c:v>49666</c:v>
                </c:pt>
                <c:pt idx="5">
                  <c:v>50001</c:v>
                </c:pt>
                <c:pt idx="6">
                  <c:v>50259</c:v>
                </c:pt>
                <c:pt idx="7">
                  <c:v>50604</c:v>
                </c:pt>
                <c:pt idx="8">
                  <c:v>50767</c:v>
                </c:pt>
                <c:pt idx="9">
                  <c:v>51020</c:v>
                </c:pt>
                <c:pt idx="10">
                  <c:v>50976</c:v>
                </c:pt>
                <c:pt idx="11">
                  <c:v>51310</c:v>
                </c:pt>
                <c:pt idx="12">
                  <c:v>51167</c:v>
                </c:pt>
                <c:pt idx="13">
                  <c:v>51069</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7807</c:v>
                </c:pt>
                <c:pt idx="1">
                  <c:v>7624</c:v>
                </c:pt>
                <c:pt idx="2">
                  <c:v>7591</c:v>
                </c:pt>
                <c:pt idx="3">
                  <c:v>7521</c:v>
                </c:pt>
                <c:pt idx="4">
                  <c:v>7409</c:v>
                </c:pt>
                <c:pt idx="5">
                  <c:v>7421</c:v>
                </c:pt>
                <c:pt idx="6">
                  <c:v>7398</c:v>
                </c:pt>
                <c:pt idx="7">
                  <c:v>7482</c:v>
                </c:pt>
                <c:pt idx="8">
                  <c:v>7439</c:v>
                </c:pt>
                <c:pt idx="9">
                  <c:v>7481</c:v>
                </c:pt>
                <c:pt idx="10">
                  <c:v>7403</c:v>
                </c:pt>
                <c:pt idx="11">
                  <c:v>7480</c:v>
                </c:pt>
                <c:pt idx="12">
                  <c:v>7564</c:v>
                </c:pt>
                <c:pt idx="13">
                  <c:v>7544</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32177</c:v>
                </c:pt>
                <c:pt idx="1">
                  <c:v>32391</c:v>
                </c:pt>
                <c:pt idx="2">
                  <c:v>32681</c:v>
                </c:pt>
                <c:pt idx="3">
                  <c:v>33590</c:v>
                </c:pt>
                <c:pt idx="4">
                  <c:v>33874</c:v>
                </c:pt>
                <c:pt idx="5">
                  <c:v>34206</c:v>
                </c:pt>
                <c:pt idx="6">
                  <c:v>34784</c:v>
                </c:pt>
                <c:pt idx="7">
                  <c:v>35105</c:v>
                </c:pt>
                <c:pt idx="8">
                  <c:v>35282</c:v>
                </c:pt>
                <c:pt idx="9">
                  <c:v>35425</c:v>
                </c:pt>
                <c:pt idx="10">
                  <c:v>35911</c:v>
                </c:pt>
                <c:pt idx="11">
                  <c:v>36337</c:v>
                </c:pt>
                <c:pt idx="12">
                  <c:v>36481</c:v>
                </c:pt>
                <c:pt idx="13">
                  <c:v>36656</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65</c:v>
                </c:pt>
                <c:pt idx="1">
                  <c:v>65</c:v>
                </c:pt>
                <c:pt idx="2">
                  <c:v>65</c:v>
                </c:pt>
                <c:pt idx="3">
                  <c:v>65</c:v>
                </c:pt>
                <c:pt idx="4">
                  <c:v>65</c:v>
                </c:pt>
                <c:pt idx="5">
                  <c:v>40</c:v>
                </c:pt>
                <c:pt idx="6">
                  <c:v>40</c:v>
                </c:pt>
                <c:pt idx="7">
                  <c:v>40</c:v>
                </c:pt>
                <c:pt idx="8">
                  <c:v>40</c:v>
                </c:pt>
                <c:pt idx="9">
                  <c:v>40</c:v>
                </c:pt>
                <c:pt idx="10">
                  <c:v>40</c:v>
                </c:pt>
                <c:pt idx="11">
                  <c:v>47</c:v>
                </c:pt>
                <c:pt idx="12">
                  <c:v>47</c:v>
                </c:pt>
                <c:pt idx="13">
                  <c:v>47</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2148</c:v>
                </c:pt>
                <c:pt idx="1">
                  <c:v>2148</c:v>
                </c:pt>
                <c:pt idx="2">
                  <c:v>2148</c:v>
                </c:pt>
                <c:pt idx="3">
                  <c:v>2148</c:v>
                </c:pt>
                <c:pt idx="4">
                  <c:v>2148</c:v>
                </c:pt>
                <c:pt idx="5">
                  <c:v>1816</c:v>
                </c:pt>
                <c:pt idx="6">
                  <c:v>1816</c:v>
                </c:pt>
                <c:pt idx="7">
                  <c:v>1816</c:v>
                </c:pt>
                <c:pt idx="8">
                  <c:v>1816</c:v>
                </c:pt>
                <c:pt idx="9">
                  <c:v>1816</c:v>
                </c:pt>
                <c:pt idx="10">
                  <c:v>1816</c:v>
                </c:pt>
                <c:pt idx="11">
                  <c:v>1905</c:v>
                </c:pt>
                <c:pt idx="12">
                  <c:v>1905</c:v>
                </c:pt>
                <c:pt idx="13">
                  <c:v>1905</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8560.6384999999991</c:v>
                </c:pt>
                <c:pt idx="1">
                  <c:v>9169.0274000000009</c:v>
                </c:pt>
                <c:pt idx="2">
                  <c:v>11819.128000000001</c:v>
                </c:pt>
                <c:pt idx="3">
                  <c:v>11038.54</c:v>
                </c:pt>
                <c:pt idx="4">
                  <c:v>10695.859700000001</c:v>
                </c:pt>
                <c:pt idx="5">
                  <c:v>13224.856100000001</c:v>
                </c:pt>
                <c:pt idx="6">
                  <c:v>11001.120800000001</c:v>
                </c:pt>
                <c:pt idx="7">
                  <c:v>9226.9639999999999</c:v>
                </c:pt>
                <c:pt idx="8">
                  <c:v>10150.376399999999</c:v>
                </c:pt>
                <c:pt idx="9">
                  <c:v>10729.1713</c:v>
                </c:pt>
                <c:pt idx="10">
                  <c:v>10533.604600000001</c:v>
                </c:pt>
                <c:pt idx="11">
                  <c:v>8840.0048000000006</c:v>
                </c:pt>
                <c:pt idx="12">
                  <c:v>8877.6553999999996</c:v>
                </c:pt>
                <c:pt idx="13">
                  <c:v>12266.158299999999</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5.6820000000000004</c:v>
                </c:pt>
                <c:pt idx="9">
                  <c:v>0.61399999999999999</c:v>
                </c:pt>
                <c:pt idx="10">
                  <c:v>8.9999999999999993E-3</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15.516</c:v>
                </c:pt>
                <c:pt idx="1">
                  <c:v>16.3</c:v>
                </c:pt>
                <c:pt idx="2">
                  <c:v>14.917</c:v>
                </c:pt>
                <c:pt idx="3">
                  <c:v>16.88</c:v>
                </c:pt>
                <c:pt idx="4">
                  <c:v>16.46</c:v>
                </c:pt>
                <c:pt idx="5">
                  <c:v>15.438000000000001</c:v>
                </c:pt>
                <c:pt idx="6">
                  <c:v>11.978</c:v>
                </c:pt>
                <c:pt idx="7">
                  <c:v>11.848000000000001</c:v>
                </c:pt>
                <c:pt idx="8">
                  <c:v>14.044</c:v>
                </c:pt>
                <c:pt idx="9">
                  <c:v>13.349</c:v>
                </c:pt>
                <c:pt idx="10">
                  <c:v>11.461</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0.01</c:v>
                </c:pt>
                <c:pt idx="1">
                  <c:v>0</c:v>
                </c:pt>
                <c:pt idx="2">
                  <c:v>0</c:v>
                </c:pt>
                <c:pt idx="3">
                  <c:v>8.9999999999999993E-3</c:v>
                </c:pt>
                <c:pt idx="4">
                  <c:v>1.2E-2</c:v>
                </c:pt>
                <c:pt idx="5">
                  <c:v>1.4999999999999999E-2</c:v>
                </c:pt>
                <c:pt idx="6">
                  <c:v>0</c:v>
                </c:pt>
                <c:pt idx="7">
                  <c:v>1.2999999999999999E-2</c:v>
                </c:pt>
                <c:pt idx="8">
                  <c:v>1.2999999999999999E-2</c:v>
                </c:pt>
                <c:pt idx="9">
                  <c:v>1.2E-2</c:v>
                </c:pt>
                <c:pt idx="10">
                  <c:v>7.0000000000000001E-3</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8.4860000000000007</c:v>
                </c:pt>
                <c:pt idx="1">
                  <c:v>9.0380000000000003</c:v>
                </c:pt>
                <c:pt idx="2">
                  <c:v>8.6110000000000007</c:v>
                </c:pt>
                <c:pt idx="3">
                  <c:v>11.981999999999999</c:v>
                </c:pt>
                <c:pt idx="4">
                  <c:v>9.0410000000000004</c:v>
                </c:pt>
                <c:pt idx="5">
                  <c:v>7.2939999999999996</c:v>
                </c:pt>
                <c:pt idx="6">
                  <c:v>8.2899999999999991</c:v>
                </c:pt>
                <c:pt idx="7">
                  <c:v>9.1989999999999998</c:v>
                </c:pt>
                <c:pt idx="8">
                  <c:v>12.007</c:v>
                </c:pt>
                <c:pt idx="9">
                  <c:v>10.179</c:v>
                </c:pt>
                <c:pt idx="10">
                  <c:v>7.5140000000000002</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2760.9490000000001</c:v>
                </c:pt>
                <c:pt idx="1">
                  <c:v>2660.4740000000002</c:v>
                </c:pt>
                <c:pt idx="2">
                  <c:v>2689.1239999999998</c:v>
                </c:pt>
                <c:pt idx="3">
                  <c:v>2537.5920000000001</c:v>
                </c:pt>
                <c:pt idx="4">
                  <c:v>2499.0349999999999</c:v>
                </c:pt>
                <c:pt idx="5">
                  <c:v>2549.143</c:v>
                </c:pt>
                <c:pt idx="6">
                  <c:v>2414.4140000000002</c:v>
                </c:pt>
                <c:pt idx="7">
                  <c:v>2437.373</c:v>
                </c:pt>
                <c:pt idx="8">
                  <c:v>2997.4969999999998</c:v>
                </c:pt>
                <c:pt idx="9">
                  <c:v>2351.3820000000001</c:v>
                </c:pt>
                <c:pt idx="10">
                  <c:v>1613.279</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2540.7440000000001</c:v>
                </c:pt>
                <c:pt idx="1">
                  <c:v>2426.0880000000002</c:v>
                </c:pt>
                <c:pt idx="2">
                  <c:v>2456.0450000000001</c:v>
                </c:pt>
                <c:pt idx="3">
                  <c:v>2292.84</c:v>
                </c:pt>
                <c:pt idx="4">
                  <c:v>2271.3229999999999</c:v>
                </c:pt>
                <c:pt idx="5">
                  <c:v>2305.8420000000001</c:v>
                </c:pt>
                <c:pt idx="6">
                  <c:v>2164.3679999999999</c:v>
                </c:pt>
                <c:pt idx="7">
                  <c:v>2183.134</c:v>
                </c:pt>
                <c:pt idx="8">
                  <c:v>2755.2249999999999</c:v>
                </c:pt>
                <c:pt idx="9">
                  <c:v>2120.37</c:v>
                </c:pt>
                <c:pt idx="10">
                  <c:v>1373.009</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30.489000000000001</c:v>
                </c:pt>
                <c:pt idx="1">
                  <c:v>32.384999999999998</c:v>
                </c:pt>
                <c:pt idx="2">
                  <c:v>23.286999999999999</c:v>
                </c:pt>
                <c:pt idx="3">
                  <c:v>32.766000000000005</c:v>
                </c:pt>
                <c:pt idx="4">
                  <c:v>27.792000000000002</c:v>
                </c:pt>
                <c:pt idx="5">
                  <c:v>23.129000000000001</c:v>
                </c:pt>
                <c:pt idx="6">
                  <c:v>27.743000000000002</c:v>
                </c:pt>
                <c:pt idx="7">
                  <c:v>28.7</c:v>
                </c:pt>
                <c:pt idx="8">
                  <c:v>31.41</c:v>
                </c:pt>
                <c:pt idx="9">
                  <c:v>27.981000000000002</c:v>
                </c:pt>
                <c:pt idx="10">
                  <c:v>26.841000000000001</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213.72800000000001</c:v>
                </c:pt>
                <c:pt idx="1">
                  <c:v>227.339</c:v>
                </c:pt>
                <c:pt idx="2">
                  <c:v>233.32</c:v>
                </c:pt>
                <c:pt idx="3">
                  <c:v>240.857</c:v>
                </c:pt>
                <c:pt idx="4">
                  <c:v>225.43299999999999</c:v>
                </c:pt>
                <c:pt idx="5">
                  <c:v>242.91900000000001</c:v>
                </c:pt>
                <c:pt idx="6">
                  <c:v>242.571</c:v>
                </c:pt>
                <c:pt idx="7">
                  <c:v>246.59899999999999</c:v>
                </c:pt>
                <c:pt idx="8">
                  <c:v>242.608</c:v>
                </c:pt>
                <c:pt idx="9">
                  <c:v>227.185</c:v>
                </c:pt>
                <c:pt idx="10">
                  <c:v>232.42</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75.196404650272996</c:v>
                </c:pt>
                <c:pt idx="1">
                  <c:v>79.442050029550586</c:v>
                </c:pt>
                <c:pt idx="2">
                  <c:v>79.089771070468274</c:v>
                </c:pt>
                <c:pt idx="3">
                  <c:v>74.600720036133325</c:v>
                </c:pt>
                <c:pt idx="4">
                  <c:v>71.112787082288662</c:v>
                </c:pt>
                <c:pt idx="5">
                  <c:v>61.693506737245144</c:v>
                </c:pt>
                <c:pt idx="6">
                  <c:v>61.140043266914979</c:v>
                </c:pt>
                <c:pt idx="7">
                  <c:v>62.091249747148716</c:v>
                </c:pt>
                <c:pt idx="8">
                  <c:v>59.188965919413107</c:v>
                </c:pt>
                <c:pt idx="9">
                  <c:v>53.040112359131193</c:v>
                </c:pt>
                <c:pt idx="10">
                  <c:v>60.030609401387508</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1173.8764040027804</c:v>
                </c:pt>
                <c:pt idx="1">
                  <c:v>1018.6429664141945</c:v>
                </c:pt>
                <c:pt idx="2">
                  <c:v>956.42696876282571</c:v>
                </c:pt>
                <c:pt idx="3">
                  <c:v>1081.2817549664464</c:v>
                </c:pt>
                <c:pt idx="4">
                  <c:v>786.4935094146241</c:v>
                </c:pt>
                <c:pt idx="5">
                  <c:v>712.31295473577768</c:v>
                </c:pt>
                <c:pt idx="6">
                  <c:v>735.16881060138348</c:v>
                </c:pt>
                <c:pt idx="7">
                  <c:v>744.1631940613164</c:v>
                </c:pt>
                <c:pt idx="8">
                  <c:v>698.14901923547006</c:v>
                </c:pt>
                <c:pt idx="9">
                  <c:v>598.95928232460676</c:v>
                </c:pt>
                <c:pt idx="10">
                  <c:v>571.7884292818801</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0.18207027526169933</c:v>
                </c:pt>
                <c:pt idx="1">
                  <c:v>0.22317829455032115</c:v>
                </c:pt>
                <c:pt idx="2">
                  <c:v>0.24394962461358466</c:v>
                </c:pt>
                <c:pt idx="3">
                  <c:v>0.22275137714450208</c:v>
                </c:pt>
                <c:pt idx="4">
                  <c:v>0.28663046458932201</c:v>
                </c:pt>
                <c:pt idx="5">
                  <c:v>0.34102847405057701</c:v>
                </c:pt>
                <c:pt idx="6">
                  <c:v>0.32995278975664355</c:v>
                </c:pt>
                <c:pt idx="7">
                  <c:v>0.33137758218620134</c:v>
                </c:pt>
                <c:pt idx="8">
                  <c:v>0.34750174148446916</c:v>
                </c:pt>
                <c:pt idx="9">
                  <c:v>0.37929957294972982</c:v>
                </c:pt>
                <c:pt idx="10">
                  <c:v>0.40647901933220415</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0.40545821494790457</c:v>
                </c:pt>
                <c:pt idx="1">
                  <c:v>0.40765564317579334</c:v>
                </c:pt>
                <c:pt idx="2">
                  <c:v>0.29443756992609693</c:v>
                </c:pt>
                <c:pt idx="3">
                  <c:v>0.439218280790448</c:v>
                </c:pt>
                <c:pt idx="4">
                  <c:v>0.39081578911877402</c:v>
                </c:pt>
                <c:pt idx="5">
                  <c:v>0.37490169100789228</c:v>
                </c:pt>
                <c:pt idx="6">
                  <c:v>0.45376153691753618</c:v>
                </c:pt>
                <c:pt idx="7">
                  <c:v>0.46222293989690438</c:v>
                </c:pt>
                <c:pt idx="8">
                  <c:v>0.53067323464926397</c:v>
                </c:pt>
                <c:pt idx="9">
                  <c:v>0.52754413132729527</c:v>
                </c:pt>
                <c:pt idx="10">
                  <c:v>0.4471218977726989</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232.42</c:v>
                </c:pt>
                <c:pt idx="2">
                  <c:v>0</c:v>
                </c:pt>
                <c:pt idx="3">
                  <c:v>0</c:v>
                </c:pt>
                <c:pt idx="4">
                  <c:v>26.841000000000001</c:v>
                </c:pt>
                <c:pt idx="5">
                  <c:v>1373.009</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232.42</c:v>
                </c:pt>
                <c:pt idx="4" formatCode="#,##0">
                  <c:v>26.841000000000001</c:v>
                </c:pt>
                <c:pt idx="5" formatCode="#,##0">
                  <c:v>1373.009</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16：化学工業(N=2)</c:v>
                </c:pt>
                <c:pt idx="2">
                  <c:v>17：石油製品・石炭製品製造業(N=0)</c:v>
                </c:pt>
                <c:pt idx="3">
                  <c:v>21：窯業・土石製品製造業(N=1)</c:v>
                </c:pt>
                <c:pt idx="4">
                  <c:v>22：鉄鋼業(N=0)</c:v>
                </c:pt>
                <c:pt idx="5">
                  <c:v>9：食料品製造業(N=8)</c:v>
                </c:pt>
                <c:pt idx="6">
                  <c:v>10：飲料・たばこ・飼料製造業(N=4)</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24：金属製品製造業(N=1)</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F：電気・ガス・熱供給・水道業(N=2)</c:v>
                </c:pt>
                <c:pt idx="25">
                  <c:v>G：情報通信業(N=0)</c:v>
                </c:pt>
                <c:pt idx="26">
                  <c:v>H：運輸業，郵便業(N=0)</c:v>
                </c:pt>
                <c:pt idx="27">
                  <c:v>I：卸売業，小売業(N=1)</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R：ｻｰﾋﾞｽ業(他に分類されない)(N=1)</c:v>
                </c:pt>
                <c:pt idx="37">
                  <c:v>S：公務(N=0)</c:v>
                </c:pt>
                <c:pt idx="38">
                  <c:v>石油精製業・コークス製造業(N=2)</c:v>
                </c:pt>
                <c:pt idx="39">
                  <c:v>発電所・変電所(N=3)</c:v>
                </c:pt>
                <c:pt idx="40">
                  <c:v>ガス製造工場(N=4)</c:v>
                </c:pt>
                <c:pt idx="41">
                  <c:v>熱供給業(N=0)</c:v>
                </c:pt>
              </c:strCache>
            </c:strRef>
          </c:cat>
          <c:val>
            <c:numRef>
              <c:f>③特定事業所の現状把握!$BF$16:$BF$57</c:f>
              <c:numCache>
                <c:formatCode>[=0]#,##0;[&lt;1]0.00;#,##0</c:formatCode>
                <c:ptCount val="42"/>
                <c:pt idx="0">
                  <c:v>0</c:v>
                </c:pt>
                <c:pt idx="1">
                  <c:v>30.251000000000001</c:v>
                </c:pt>
                <c:pt idx="2">
                  <c:v>0</c:v>
                </c:pt>
                <c:pt idx="3">
                  <c:v>4.3449999999999998</c:v>
                </c:pt>
                <c:pt idx="4">
                  <c:v>0</c:v>
                </c:pt>
                <c:pt idx="5">
                  <c:v>150.328</c:v>
                </c:pt>
                <c:pt idx="6">
                  <c:v>43.305</c:v>
                </c:pt>
                <c:pt idx="7">
                  <c:v>0</c:v>
                </c:pt>
                <c:pt idx="8">
                  <c:v>0</c:v>
                </c:pt>
                <c:pt idx="9">
                  <c:v>0</c:v>
                </c:pt>
                <c:pt idx="10">
                  <c:v>0</c:v>
                </c:pt>
                <c:pt idx="11">
                  <c:v>0</c:v>
                </c:pt>
                <c:pt idx="12">
                  <c:v>0</c:v>
                </c:pt>
                <c:pt idx="13">
                  <c:v>0</c:v>
                </c:pt>
                <c:pt idx="14">
                  <c:v>0</c:v>
                </c:pt>
                <c:pt idx="15">
                  <c:v>4.1909999999999998</c:v>
                </c:pt>
                <c:pt idx="16">
                  <c:v>0</c:v>
                </c:pt>
                <c:pt idx="17">
                  <c:v>0</c:v>
                </c:pt>
                <c:pt idx="18">
                  <c:v>0</c:v>
                </c:pt>
                <c:pt idx="19">
                  <c:v>0</c:v>
                </c:pt>
                <c:pt idx="20">
                  <c:v>0</c:v>
                </c:pt>
                <c:pt idx="21">
                  <c:v>0</c:v>
                </c:pt>
                <c:pt idx="22">
                  <c:v>0</c:v>
                </c:pt>
                <c:pt idx="23">
                  <c:v>0</c:v>
                </c:pt>
                <c:pt idx="24">
                  <c:v>10.24</c:v>
                </c:pt>
                <c:pt idx="25">
                  <c:v>0</c:v>
                </c:pt>
                <c:pt idx="26">
                  <c:v>0</c:v>
                </c:pt>
                <c:pt idx="27">
                  <c:v>1.9419999999999999</c:v>
                </c:pt>
                <c:pt idx="28">
                  <c:v>0</c:v>
                </c:pt>
                <c:pt idx="29">
                  <c:v>0</c:v>
                </c:pt>
                <c:pt idx="30">
                  <c:v>0</c:v>
                </c:pt>
                <c:pt idx="31">
                  <c:v>0</c:v>
                </c:pt>
                <c:pt idx="32">
                  <c:v>0</c:v>
                </c:pt>
                <c:pt idx="33">
                  <c:v>0</c:v>
                </c:pt>
                <c:pt idx="34">
                  <c:v>0</c:v>
                </c:pt>
                <c:pt idx="35">
                  <c:v>0</c:v>
                </c:pt>
                <c:pt idx="36">
                  <c:v>14.659000000000001</c:v>
                </c:pt>
                <c:pt idx="37">
                  <c:v>0</c:v>
                </c:pt>
                <c:pt idx="38">
                  <c:v>1020.722</c:v>
                </c:pt>
                <c:pt idx="39">
                  <c:v>249.89500000000001</c:v>
                </c:pt>
                <c:pt idx="40">
                  <c:v>102.392</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699.94558672236701</c:v>
                </c:pt>
                <c:pt idx="2">
                  <c:v>4.3106961554638978</c:v>
                </c:pt>
                <c:pt idx="3">
                  <c:v>1.059087599847476</c:v>
                </c:pt>
                <c:pt idx="4">
                  <c:v>57.111560857288978</c:v>
                </c:pt>
                <c:pt idx="5">
                  <c:v>110.95464115275141</c:v>
                </c:pt>
                <c:pt idx="7">
                  <c:v>139.11795012505291</c:v>
                </c:pt>
                <c:pt idx="8">
                  <c:v>4.9090943733821701</c:v>
                </c:pt>
                <c:pt idx="9">
                  <c:v>45.725677074548663</c:v>
                </c:pt>
                <c:pt idx="10">
                  <c:v>12.178345999999999</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705.31537047767836</c:v>
                </c:pt>
                <c:pt idx="4" formatCode="#,##0">
                  <c:v>57.111560857288978</c:v>
                </c:pt>
                <c:pt idx="5" formatCode="#,##0">
                  <c:v>110.95464115275141</c:v>
                </c:pt>
                <c:pt idx="6" formatCode="#,##0">
                  <c:v>189.75272157298375</c:v>
                </c:pt>
                <c:pt idx="10" formatCode="#,##0">
                  <c:v>12.178345999999999</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1613.279</c:v>
                </c:pt>
                <c:pt idx="2" formatCode="#,##0_);[Red]\(#,##0\)">
                  <c:v>0</c:v>
                </c:pt>
                <c:pt idx="3" formatCode="#,##0_);[Red]\(#,##0\)">
                  <c:v>7.5140000000000002</c:v>
                </c:pt>
                <c:pt idx="4" formatCode="#,##0_);[Red]\(#,##0\)">
                  <c:v>7.0000000000000001E-3</c:v>
                </c:pt>
                <c:pt idx="5" formatCode="#,##0_);[Red]\(#,##0\)">
                  <c:v>11.461</c:v>
                </c:pt>
                <c:pt idx="6" formatCode="#,##0_);[Red]\(#,##0\)">
                  <c:v>8.9999999999999993E-3</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1613.279</c:v>
                </c:pt>
                <c:pt idx="1">
                  <c:v>7.5140000000000002</c:v>
                </c:pt>
                <c:pt idx="4" formatCode="#,##0_);[Red]\(#,##0\)">
                  <c:v>7.0000000000000001E-3</c:v>
                </c:pt>
                <c:pt idx="5" formatCode="#,##0_);[Red]\(#,##0\)">
                  <c:v>11.461</c:v>
                </c:pt>
                <c:pt idx="6" formatCode="#,##0_);[Red]\(#,##0\)">
                  <c:v>8.9999999999999993E-3</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知多市</c:v>
                </c:pt>
              </c:strCache>
            </c:strRef>
          </c:tx>
          <c:spPr>
            <a:solidFill>
              <a:srgbClr val="FF0066"/>
            </a:solidFill>
            <a:ln>
              <a:noFill/>
            </a:ln>
          </c:spPr>
          <c:invertIfNegative val="0"/>
          <c:cat>
            <c:strRef>
              <c:f>③特定事業所の現状把握!$BD$21:$BD$39</c:f>
              <c:strCache>
                <c:ptCount val="19"/>
                <c:pt idx="0">
                  <c:v>9：食料品製造業(N=8)</c:v>
                </c:pt>
                <c:pt idx="1">
                  <c:v>10：飲料・たばこ・飼料製造業(N=4)</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24：金属製品製造業(N=1)</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18.791</c:v>
                </c:pt>
                <c:pt idx="1">
                  <c:v>10.82625</c:v>
                </c:pt>
                <c:pt idx="2">
                  <c:v>0</c:v>
                </c:pt>
                <c:pt idx="3">
                  <c:v>0</c:v>
                </c:pt>
                <c:pt idx="4">
                  <c:v>0</c:v>
                </c:pt>
                <c:pt idx="5">
                  <c:v>0</c:v>
                </c:pt>
                <c:pt idx="6">
                  <c:v>0</c:v>
                </c:pt>
                <c:pt idx="7">
                  <c:v>0</c:v>
                </c:pt>
                <c:pt idx="8">
                  <c:v>0</c:v>
                </c:pt>
                <c:pt idx="9">
                  <c:v>0</c:v>
                </c:pt>
                <c:pt idx="10">
                  <c:v>4.1909999999999998</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9：食料品製造業(N=8)</c:v>
                </c:pt>
                <c:pt idx="1">
                  <c:v>10：飲料・たばこ・飼料製造業(N=4)</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24：金属製品製造業(N=1)</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知多市</c:v>
                </c:pt>
              </c:strCache>
            </c:strRef>
          </c:tx>
          <c:spPr>
            <a:solidFill>
              <a:srgbClr val="FF0066"/>
            </a:solidFill>
            <a:ln>
              <a:noFill/>
            </a:ln>
          </c:spPr>
          <c:invertIfNegative val="0"/>
          <c:cat>
            <c:strRef>
              <c:f>③特定事業所の現状把握!$BD$40:$BD$53</c:f>
              <c:strCache>
                <c:ptCount val="14"/>
                <c:pt idx="0">
                  <c:v>F：電気・ガス・熱供給・水道業(N=2)</c:v>
                </c:pt>
                <c:pt idx="1">
                  <c:v>G：情報通信業(N=0)</c:v>
                </c:pt>
                <c:pt idx="2">
                  <c:v>H：運輸業，郵便業(N=0)</c:v>
                </c:pt>
                <c:pt idx="3">
                  <c:v>I：卸売業，小売業(N=1)</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R：ｻｰﾋﾞｽ業(他に分類されない)(N=1)</c:v>
                </c:pt>
                <c:pt idx="13">
                  <c:v>S：公務(N=0)</c:v>
                </c:pt>
              </c:strCache>
            </c:strRef>
          </c:cat>
          <c:val>
            <c:numRef>
              <c:f>③特定事業所の現状把握!$BG$40:$BG$53</c:f>
              <c:numCache>
                <c:formatCode>[=0]#,##0;[&lt;1]0.00;#,##0</c:formatCode>
                <c:ptCount val="14"/>
                <c:pt idx="0">
                  <c:v>5.12</c:v>
                </c:pt>
                <c:pt idx="1">
                  <c:v>0</c:v>
                </c:pt>
                <c:pt idx="2">
                  <c:v>0</c:v>
                </c:pt>
                <c:pt idx="3">
                  <c:v>1.9419999999999999</c:v>
                </c:pt>
                <c:pt idx="4">
                  <c:v>0</c:v>
                </c:pt>
                <c:pt idx="5">
                  <c:v>0</c:v>
                </c:pt>
                <c:pt idx="6">
                  <c:v>0</c:v>
                </c:pt>
                <c:pt idx="7">
                  <c:v>0</c:v>
                </c:pt>
                <c:pt idx="8">
                  <c:v>0</c:v>
                </c:pt>
                <c:pt idx="9">
                  <c:v>0</c:v>
                </c:pt>
                <c:pt idx="10">
                  <c:v>0</c:v>
                </c:pt>
                <c:pt idx="11">
                  <c:v>0</c:v>
                </c:pt>
                <c:pt idx="12">
                  <c:v>14.659000000000001</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F：電気・ガス・熱供給・水道業(N=2)</c:v>
                </c:pt>
                <c:pt idx="1">
                  <c:v>G：情報通信業(N=0)</c:v>
                </c:pt>
                <c:pt idx="2">
                  <c:v>H：運輸業，郵便業(N=0)</c:v>
                </c:pt>
                <c:pt idx="3">
                  <c:v>I：卸売業，小売業(N=1)</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R：ｻｰﾋﾞｽ業(他に分類されない)(N=1)</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知多市</c:v>
                </c:pt>
              </c:strCache>
            </c:strRef>
          </c:tx>
          <c:spPr>
            <a:solidFill>
              <a:srgbClr val="FF0066"/>
            </a:solidFill>
            <a:ln>
              <a:noFill/>
            </a:ln>
          </c:spPr>
          <c:invertIfNegative val="0"/>
          <c:cat>
            <c:strRef>
              <c:f>③特定事業所の現状把握!$BD$54:$BD$57</c:f>
              <c:strCache>
                <c:ptCount val="4"/>
                <c:pt idx="0">
                  <c:v>石油精製業・コークス製造業(N=2)</c:v>
                </c:pt>
                <c:pt idx="1">
                  <c:v>発電所・変電所(N=3)</c:v>
                </c:pt>
                <c:pt idx="2">
                  <c:v>ガス製造工場(N=4)</c:v>
                </c:pt>
                <c:pt idx="3">
                  <c:v>熱供給業(N=0)</c:v>
                </c:pt>
              </c:strCache>
            </c:strRef>
          </c:cat>
          <c:val>
            <c:numRef>
              <c:f>③特定事業所の現状把握!$BG$54:$BG$57</c:f>
              <c:numCache>
                <c:formatCode>[=0]#,##0;[&lt;1]0.00;#,##0</c:formatCode>
                <c:ptCount val="4"/>
                <c:pt idx="0">
                  <c:v>510.36099999999999</c:v>
                </c:pt>
                <c:pt idx="1">
                  <c:v>83.298333333333332</c:v>
                </c:pt>
                <c:pt idx="2">
                  <c:v>25.597999999999999</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石油精製業・コークス製造業(N=2)</c:v>
                </c:pt>
                <c:pt idx="1">
                  <c:v>発電所・変電所(N=3)</c:v>
                </c:pt>
                <c:pt idx="2">
                  <c:v>ガス製造工場(N=4)</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知多市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16：化学工業(N=2)</c:v>
                </c:pt>
                <c:pt idx="2">
                  <c:v>17：石油製品・石炭製品製造業(N=0)</c:v>
                </c:pt>
                <c:pt idx="3">
                  <c:v>21：窯業・土石製品製造業(N=1)</c:v>
                </c:pt>
                <c:pt idx="4">
                  <c:v>22：鉄鋼業(N=0)</c:v>
                </c:pt>
              </c:strCache>
            </c:strRef>
          </c:cat>
          <c:val>
            <c:numRef>
              <c:f>③特定事業所の現状把握!$BG$16:$BG$20</c:f>
              <c:numCache>
                <c:formatCode>[=0]#,##0;[&lt;1]0.00;#,##0</c:formatCode>
                <c:ptCount val="5"/>
                <c:pt idx="0">
                  <c:v>0</c:v>
                </c:pt>
                <c:pt idx="1">
                  <c:v>15.125500000000001</c:v>
                </c:pt>
                <c:pt idx="2">
                  <c:v>0</c:v>
                </c:pt>
                <c:pt idx="3">
                  <c:v>4.3449999999999998</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16：化学工業(N=2)</c:v>
                </c:pt>
                <c:pt idx="2">
                  <c:v>17：石油製品・石炭製品製造業(N=0)</c:v>
                </c:pt>
                <c:pt idx="3">
                  <c:v>21：窯業・土石製品製造業(N=1)</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52,017</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14850.699999999957</c:v>
                </c:pt>
                <c:pt idx="1">
                  <c:v>35307.599999999969</c:v>
                </c:pt>
                <c:pt idx="2">
                  <c:v>1700</c:v>
                </c:pt>
                <c:pt idx="3">
                  <c:v>33.799999999999997</c:v>
                </c:pt>
                <c:pt idx="4">
                  <c:v>0</c:v>
                </c:pt>
                <c:pt idx="5">
                  <c:v>125</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69,273</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17822.622083999951</c:v>
                </c:pt>
                <c:pt idx="1">
                  <c:v>46703.48097599997</c:v>
                </c:pt>
                <c:pt idx="2">
                  <c:v>3693.2159999999999</c:v>
                </c:pt>
                <c:pt idx="3">
                  <c:v>177.65279999999998</c:v>
                </c:pt>
                <c:pt idx="4">
                  <c:v>0</c:v>
                </c:pt>
                <c:pt idx="5">
                  <c:v>876</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59</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知多市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23.493133908000001</c:v>
                </c:pt>
                <c:pt idx="1">
                  <c:v>2.0057795999999992E-2</c:v>
                </c:pt>
                <c:pt idx="2">
                  <c:v>0</c:v>
                </c:pt>
                <c:pt idx="3">
                  <c:v>0</c:v>
                </c:pt>
                <c:pt idx="4">
                  <c:v>7.5754888400000002</c:v>
                </c:pt>
                <c:pt idx="5">
                  <c:v>27.950270669999998</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469,727</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知多市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469427</c:v>
                </c:pt>
                <c:pt idx="1">
                  <c:v>300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100</c:v>
                </c:pt>
                <c:pt idx="4">
                  <c:v>100</c:v>
                </c:pt>
                <c:pt idx="5">
                  <c:v>125</c:v>
                </c:pt>
                <c:pt idx="6">
                  <c:v>125</c:v>
                </c:pt>
                <c:pt idx="7">
                  <c:v>125</c:v>
                </c:pt>
                <c:pt idx="8">
                  <c:v>125</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33.799999999999997</c:v>
                </c:pt>
                <c:pt idx="3">
                  <c:v>34</c:v>
                </c:pt>
                <c:pt idx="4">
                  <c:v>33.799999999999997</c:v>
                </c:pt>
                <c:pt idx="5">
                  <c:v>33.799999999999997</c:v>
                </c:pt>
                <c:pt idx="6">
                  <c:v>33.799999999999997</c:v>
                </c:pt>
                <c:pt idx="7">
                  <c:v>33.799999999999997</c:v>
                </c:pt>
                <c:pt idx="8">
                  <c:v>33.799999999999997</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1700</c:v>
                </c:pt>
                <c:pt idx="1">
                  <c:v>1700</c:v>
                </c:pt>
                <c:pt idx="2">
                  <c:v>1700</c:v>
                </c:pt>
                <c:pt idx="3">
                  <c:v>1700</c:v>
                </c:pt>
                <c:pt idx="4">
                  <c:v>1700</c:v>
                </c:pt>
                <c:pt idx="5">
                  <c:v>1700</c:v>
                </c:pt>
                <c:pt idx="6">
                  <c:v>1700</c:v>
                </c:pt>
                <c:pt idx="7">
                  <c:v>1700</c:v>
                </c:pt>
                <c:pt idx="8">
                  <c:v>1700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15506.2</c:v>
                </c:pt>
                <c:pt idx="1">
                  <c:v>21543.7</c:v>
                </c:pt>
                <c:pt idx="2">
                  <c:v>22304.799999999999</c:v>
                </c:pt>
                <c:pt idx="3">
                  <c:v>23803</c:v>
                </c:pt>
                <c:pt idx="4">
                  <c:v>34717.300000000003</c:v>
                </c:pt>
                <c:pt idx="5">
                  <c:v>35033.599999999977</c:v>
                </c:pt>
                <c:pt idx="6">
                  <c:v>35050.899999999972</c:v>
                </c:pt>
                <c:pt idx="7">
                  <c:v>35278.599999999969</c:v>
                </c:pt>
                <c:pt idx="8">
                  <c:v>35307.599999999969</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8117.5</c:v>
                </c:pt>
                <c:pt idx="1">
                  <c:v>8878.6</c:v>
                </c:pt>
                <c:pt idx="2">
                  <c:v>9416.7000000000007</c:v>
                </c:pt>
                <c:pt idx="3">
                  <c:v>10091.399999999998</c:v>
                </c:pt>
                <c:pt idx="4">
                  <c:v>10937.99999999998</c:v>
                </c:pt>
                <c:pt idx="5">
                  <c:v>11712.39999999998</c:v>
                </c:pt>
                <c:pt idx="6">
                  <c:v>12727.69999999997</c:v>
                </c:pt>
                <c:pt idx="7">
                  <c:v>13866.99999999996</c:v>
                </c:pt>
                <c:pt idx="8">
                  <c:v>14850.699999999957</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4.0208333888841589E-2</c:v>
                </c:pt>
                <c:pt idx="1">
                  <c:v>5.6831225649549608E-2</c:v>
                </c:pt>
                <c:pt idx="2">
                  <c:v>5.4821581190114411E-2</c:v>
                </c:pt>
                <c:pt idx="3">
                  <c:v>5.9763900087114366E-2</c:v>
                </c:pt>
                <c:pt idx="4">
                  <c:v>7.98588856374738E-2</c:v>
                </c:pt>
                <c:pt idx="5">
                  <c:v>8.964849371184444E-2</c:v>
                </c:pt>
                <c:pt idx="6">
                  <c:v>9.5833925260111946E-2</c:v>
                </c:pt>
                <c:pt idx="7">
                  <c:v>8.8174514634540041E-2</c:v>
                </c:pt>
                <c:pt idx="8">
                  <c:v>8.9753810862649039E-2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949.93504185593747</c:v>
                </c:pt>
                <c:pt idx="2">
                  <c:v>3.8449698937507719</c:v>
                </c:pt>
                <c:pt idx="3">
                  <c:v>2.646957013137472</c:v>
                </c:pt>
                <c:pt idx="4">
                  <c:v>79.089771070468274</c:v>
                </c:pt>
                <c:pt idx="5">
                  <c:v>115.7977032651046</c:v>
                </c:pt>
                <c:pt idx="7">
                  <c:v>127.91162324989855</c:v>
                </c:pt>
                <c:pt idx="8">
                  <c:v>6.6430835695847703</c:v>
                </c:pt>
                <c:pt idx="9">
                  <c:v>46.856144073987529</c:v>
                </c:pt>
                <c:pt idx="10">
                  <c:v>10.875899334885</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956.42696876282571</c:v>
                </c:pt>
                <c:pt idx="4" formatCode="#,##0">
                  <c:v>79.089771070468274</c:v>
                </c:pt>
                <c:pt idx="5" formatCode="#,##0">
                  <c:v>115.7977032651046</c:v>
                </c:pt>
                <c:pt idx="6" formatCode="#,##0">
                  <c:v>181.41085089347087</c:v>
                </c:pt>
                <c:pt idx="10" formatCode="#,##0">
                  <c:v>10.875899334885</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1995</c:v>
                </c:pt>
                <c:pt idx="1">
                  <c:v>2157</c:v>
                </c:pt>
                <c:pt idx="2">
                  <c:v>2274</c:v>
                </c:pt>
                <c:pt idx="3">
                  <c:v>2402</c:v>
                </c:pt>
                <c:pt idx="4">
                  <c:v>2566</c:v>
                </c:pt>
                <c:pt idx="5">
                  <c:v>2703</c:v>
                </c:pt>
                <c:pt idx="6">
                  <c:v>2873</c:v>
                </c:pt>
                <c:pt idx="7">
                  <c:v>3064</c:v>
                </c:pt>
                <c:pt idx="8">
                  <c:v>3252</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771810.92584479658</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69272.971859999918</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653144.21400000004</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652587.05300000007</c:v>
                </c:pt>
                <c:pt idx="1">
                  <c:v>557.16099999999983</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64526.103059999921</c:v>
                </c:pt>
                <c:pt idx="1">
                  <c:v>3693.2159999999999</c:v>
                </c:pt>
                <c:pt idx="2">
                  <c:v>177.65279999999998</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排出量比較シート!$DN$21:$DN$50</c:f>
              <c:numCache>
                <c:formatCode>0.0%;;</c:formatCode>
                <c:ptCount val="30"/>
                <c:pt idx="0">
                  <c:v>0.68</c:v>
                </c:pt>
                <c:pt idx="1">
                  <c:v>0.91</c:v>
                </c:pt>
                <c:pt idx="2">
                  <c:v>0.78</c:v>
                </c:pt>
                <c:pt idx="3">
                  <c:v>0.85</c:v>
                </c:pt>
                <c:pt idx="4">
                  <c:v>0.08</c:v>
                </c:pt>
                <c:pt idx="5">
                  <c:v>0.88</c:v>
                </c:pt>
                <c:pt idx="6">
                  <c:v>0.92</c:v>
                </c:pt>
                <c:pt idx="7">
                  <c:v>0.94</c:v>
                </c:pt>
                <c:pt idx="8">
                  <c:v>0.61</c:v>
                </c:pt>
                <c:pt idx="9">
                  <c:v>0.14000000000000001</c:v>
                </c:pt>
                <c:pt idx="10">
                  <c:v>0.71</c:v>
                </c:pt>
                <c:pt idx="11">
                  <c:v>0.77</c:v>
                </c:pt>
                <c:pt idx="12">
                  <c:v>0.94</c:v>
                </c:pt>
                <c:pt idx="13">
                  <c:v>0.73</c:v>
                </c:pt>
                <c:pt idx="14">
                  <c:v>0.76</c:v>
                </c:pt>
                <c:pt idx="15">
                  <c:v>0.99</c:v>
                </c:pt>
                <c:pt idx="16">
                  <c:v>1</c:v>
                </c:pt>
                <c:pt idx="17">
                  <c:v>0</c:v>
                </c:pt>
                <c:pt idx="18">
                  <c:v>0.91</c:v>
                </c:pt>
                <c:pt idx="19">
                  <c:v>0.98</c:v>
                </c:pt>
                <c:pt idx="20">
                  <c:v>0.98</c:v>
                </c:pt>
                <c:pt idx="21">
                  <c:v>0.3</c:v>
                </c:pt>
                <c:pt idx="22">
                  <c:v>0.68</c:v>
                </c:pt>
                <c:pt idx="23">
                  <c:v>0.19</c:v>
                </c:pt>
                <c:pt idx="24">
                  <c:v>0.93</c:v>
                </c:pt>
                <c:pt idx="25">
                  <c:v>1</c:v>
                </c:pt>
                <c:pt idx="26">
                  <c:v>0.86</c:v>
                </c:pt>
                <c:pt idx="27">
                  <c:v>0.87</c:v>
                </c:pt>
                <c:pt idx="28">
                  <c:v>0.57999999999999996</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排出量比較シート!$DP$21:$DP$50</c:f>
              <c:numCache>
                <c:formatCode>0.0%;;</c:formatCode>
                <c:ptCount val="30"/>
                <c:pt idx="0">
                  <c:v>0.01</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0.02</c:v>
                </c:pt>
                <c:pt idx="19">
                  <c:v>0</c:v>
                </c:pt>
                <c:pt idx="20">
                  <c:v>0</c:v>
                </c:pt>
                <c:pt idx="21">
                  <c:v>0.13</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排出量比較シート!$DQ$21:$DQ$50</c:f>
              <c:numCache>
                <c:formatCode>0.0%;;</c:formatCode>
                <c:ptCount val="30"/>
                <c:pt idx="0">
                  <c:v>0.3</c:v>
                </c:pt>
                <c:pt idx="1">
                  <c:v>0.09</c:v>
                </c:pt>
                <c:pt idx="2">
                  <c:v>0.22</c:v>
                </c:pt>
                <c:pt idx="3">
                  <c:v>0.15</c:v>
                </c:pt>
                <c:pt idx="4">
                  <c:v>0.92</c:v>
                </c:pt>
                <c:pt idx="5">
                  <c:v>0.12</c:v>
                </c:pt>
                <c:pt idx="6">
                  <c:v>0.08</c:v>
                </c:pt>
                <c:pt idx="7">
                  <c:v>0.06</c:v>
                </c:pt>
                <c:pt idx="8">
                  <c:v>0.39</c:v>
                </c:pt>
                <c:pt idx="9">
                  <c:v>0.02</c:v>
                </c:pt>
                <c:pt idx="10">
                  <c:v>0.28999999999999998</c:v>
                </c:pt>
                <c:pt idx="11">
                  <c:v>0.23</c:v>
                </c:pt>
                <c:pt idx="12">
                  <c:v>0.06</c:v>
                </c:pt>
                <c:pt idx="13">
                  <c:v>0.27</c:v>
                </c:pt>
                <c:pt idx="14">
                  <c:v>0.24</c:v>
                </c:pt>
                <c:pt idx="15">
                  <c:v>0.01</c:v>
                </c:pt>
                <c:pt idx="16">
                  <c:v>0</c:v>
                </c:pt>
                <c:pt idx="17">
                  <c:v>1</c:v>
                </c:pt>
                <c:pt idx="18">
                  <c:v>7.0000000000000007E-2</c:v>
                </c:pt>
                <c:pt idx="19">
                  <c:v>0</c:v>
                </c:pt>
                <c:pt idx="20">
                  <c:v>0.02</c:v>
                </c:pt>
                <c:pt idx="21">
                  <c:v>0.56999999999999995</c:v>
                </c:pt>
                <c:pt idx="22">
                  <c:v>0.32</c:v>
                </c:pt>
                <c:pt idx="23">
                  <c:v>0.81</c:v>
                </c:pt>
                <c:pt idx="24">
                  <c:v>0</c:v>
                </c:pt>
                <c:pt idx="25">
                  <c:v>0</c:v>
                </c:pt>
                <c:pt idx="26">
                  <c:v>0.14000000000000001</c:v>
                </c:pt>
                <c:pt idx="27">
                  <c:v>0.13</c:v>
                </c:pt>
                <c:pt idx="28">
                  <c:v>0.42</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0.84</c:v>
                </c:pt>
                <c:pt idx="10">
                  <c:v>0</c:v>
                </c:pt>
                <c:pt idx="11">
                  <c:v>0</c:v>
                </c:pt>
                <c:pt idx="12">
                  <c:v>0</c:v>
                </c:pt>
                <c:pt idx="13">
                  <c:v>0</c:v>
                </c:pt>
                <c:pt idx="14">
                  <c:v>0</c:v>
                </c:pt>
                <c:pt idx="15">
                  <c:v>0</c:v>
                </c:pt>
                <c:pt idx="16">
                  <c:v>0</c:v>
                </c:pt>
                <c:pt idx="17">
                  <c:v>0</c:v>
                </c:pt>
                <c:pt idx="18">
                  <c:v>0</c:v>
                </c:pt>
                <c:pt idx="19">
                  <c:v>0.02</c:v>
                </c:pt>
                <c:pt idx="20">
                  <c:v>0</c:v>
                </c:pt>
                <c:pt idx="21">
                  <c:v>0</c:v>
                </c:pt>
                <c:pt idx="22">
                  <c:v>0</c:v>
                </c:pt>
                <c:pt idx="23">
                  <c:v>0</c:v>
                </c:pt>
                <c:pt idx="24">
                  <c:v>0.06</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排出量比較シート!$DF$21:$DF$50</c:f>
              <c:numCache>
                <c:formatCode>#,##0;;</c:formatCode>
                <c:ptCount val="30"/>
                <c:pt idx="0">
                  <c:v>37</c:v>
                </c:pt>
                <c:pt idx="1">
                  <c:v>11</c:v>
                </c:pt>
                <c:pt idx="2">
                  <c:v>1</c:v>
                </c:pt>
                <c:pt idx="3">
                  <c:v>23</c:v>
                </c:pt>
                <c:pt idx="4">
                  <c:v>2</c:v>
                </c:pt>
                <c:pt idx="5">
                  <c:v>21</c:v>
                </c:pt>
                <c:pt idx="6">
                  <c:v>12</c:v>
                </c:pt>
                <c:pt idx="7">
                  <c:v>11</c:v>
                </c:pt>
                <c:pt idx="8">
                  <c:v>6</c:v>
                </c:pt>
                <c:pt idx="9">
                  <c:v>16</c:v>
                </c:pt>
                <c:pt idx="10">
                  <c:v>3</c:v>
                </c:pt>
                <c:pt idx="11">
                  <c:v>18</c:v>
                </c:pt>
                <c:pt idx="12">
                  <c:v>11</c:v>
                </c:pt>
                <c:pt idx="13">
                  <c:v>3</c:v>
                </c:pt>
                <c:pt idx="14">
                  <c:v>9</c:v>
                </c:pt>
                <c:pt idx="15">
                  <c:v>11</c:v>
                </c:pt>
                <c:pt idx="16">
                  <c:v>33</c:v>
                </c:pt>
                <c:pt idx="17">
                  <c:v>0</c:v>
                </c:pt>
                <c:pt idx="18">
                  <c:v>12</c:v>
                </c:pt>
                <c:pt idx="19">
                  <c:v>8</c:v>
                </c:pt>
                <c:pt idx="20">
                  <c:v>15</c:v>
                </c:pt>
                <c:pt idx="21">
                  <c:v>1</c:v>
                </c:pt>
                <c:pt idx="22">
                  <c:v>5</c:v>
                </c:pt>
                <c:pt idx="23">
                  <c:v>1</c:v>
                </c:pt>
                <c:pt idx="24">
                  <c:v>33</c:v>
                </c:pt>
                <c:pt idx="25">
                  <c:v>1</c:v>
                </c:pt>
                <c:pt idx="26">
                  <c:v>5</c:v>
                </c:pt>
                <c:pt idx="27">
                  <c:v>12</c:v>
                </c:pt>
                <c:pt idx="28">
                  <c:v>3</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排出量比較シート!$DH$21:$DH$50</c:f>
              <c:numCache>
                <c:formatCode>#,##0;;</c:formatCode>
                <c:ptCount val="30"/>
                <c:pt idx="0">
                  <c:v>2</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1</c:v>
                </c:pt>
                <c:pt idx="19">
                  <c:v>0</c:v>
                </c:pt>
                <c:pt idx="20">
                  <c:v>0</c:v>
                </c:pt>
                <c:pt idx="21">
                  <c:v>1</c:v>
                </c:pt>
                <c:pt idx="22">
                  <c:v>0</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排出量比較シート!$DI$21:$DI$50</c:f>
              <c:numCache>
                <c:formatCode>#,##0;;</c:formatCode>
                <c:ptCount val="30"/>
                <c:pt idx="0">
                  <c:v>2</c:v>
                </c:pt>
                <c:pt idx="1">
                  <c:v>3</c:v>
                </c:pt>
                <c:pt idx="2">
                  <c:v>4</c:v>
                </c:pt>
                <c:pt idx="3">
                  <c:v>3</c:v>
                </c:pt>
                <c:pt idx="4">
                  <c:v>5</c:v>
                </c:pt>
                <c:pt idx="5">
                  <c:v>4</c:v>
                </c:pt>
                <c:pt idx="6">
                  <c:v>3</c:v>
                </c:pt>
                <c:pt idx="7">
                  <c:v>2</c:v>
                </c:pt>
                <c:pt idx="8">
                  <c:v>2</c:v>
                </c:pt>
                <c:pt idx="9">
                  <c:v>4</c:v>
                </c:pt>
                <c:pt idx="10">
                  <c:v>5</c:v>
                </c:pt>
                <c:pt idx="11">
                  <c:v>3</c:v>
                </c:pt>
                <c:pt idx="12">
                  <c:v>2</c:v>
                </c:pt>
                <c:pt idx="13">
                  <c:v>1</c:v>
                </c:pt>
                <c:pt idx="14">
                  <c:v>3</c:v>
                </c:pt>
                <c:pt idx="15">
                  <c:v>1</c:v>
                </c:pt>
                <c:pt idx="16">
                  <c:v>2</c:v>
                </c:pt>
                <c:pt idx="17">
                  <c:v>1</c:v>
                </c:pt>
                <c:pt idx="18">
                  <c:v>3</c:v>
                </c:pt>
                <c:pt idx="19">
                  <c:v>3</c:v>
                </c:pt>
                <c:pt idx="20">
                  <c:v>2</c:v>
                </c:pt>
                <c:pt idx="21">
                  <c:v>3</c:v>
                </c:pt>
                <c:pt idx="22">
                  <c:v>3</c:v>
                </c:pt>
                <c:pt idx="23">
                  <c:v>4</c:v>
                </c:pt>
                <c:pt idx="24">
                  <c:v>1</c:v>
                </c:pt>
                <c:pt idx="25">
                  <c:v>0</c:v>
                </c:pt>
                <c:pt idx="26">
                  <c:v>2</c:v>
                </c:pt>
                <c:pt idx="27">
                  <c:v>1</c:v>
                </c:pt>
                <c:pt idx="28">
                  <c:v>3</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排出量比較シート!$DJ$21:$DJ$50</c:f>
              <c:numCache>
                <c:formatCode>#,##0;;</c:formatCode>
                <c:ptCount val="30"/>
                <c:pt idx="0">
                  <c:v>0</c:v>
                </c:pt>
                <c:pt idx="1">
                  <c:v>1</c:v>
                </c:pt>
                <c:pt idx="2">
                  <c:v>0</c:v>
                </c:pt>
                <c:pt idx="3">
                  <c:v>0</c:v>
                </c:pt>
                <c:pt idx="4">
                  <c:v>0</c:v>
                </c:pt>
                <c:pt idx="5">
                  <c:v>0</c:v>
                </c:pt>
                <c:pt idx="6">
                  <c:v>0</c:v>
                </c:pt>
                <c:pt idx="7">
                  <c:v>0</c:v>
                </c:pt>
                <c:pt idx="8">
                  <c:v>0</c:v>
                </c:pt>
                <c:pt idx="9">
                  <c:v>9</c:v>
                </c:pt>
                <c:pt idx="10">
                  <c:v>0</c:v>
                </c:pt>
                <c:pt idx="11">
                  <c:v>0</c:v>
                </c:pt>
                <c:pt idx="12">
                  <c:v>0</c:v>
                </c:pt>
                <c:pt idx="13">
                  <c:v>0</c:v>
                </c:pt>
                <c:pt idx="14">
                  <c:v>0</c:v>
                </c:pt>
                <c:pt idx="15">
                  <c:v>0</c:v>
                </c:pt>
                <c:pt idx="16">
                  <c:v>0</c:v>
                </c:pt>
                <c:pt idx="17">
                  <c:v>0</c:v>
                </c:pt>
                <c:pt idx="18">
                  <c:v>0</c:v>
                </c:pt>
                <c:pt idx="19">
                  <c:v>1</c:v>
                </c:pt>
                <c:pt idx="20">
                  <c:v>0</c:v>
                </c:pt>
                <c:pt idx="21">
                  <c:v>0</c:v>
                </c:pt>
                <c:pt idx="22">
                  <c:v>0</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排出量比較シート!$DL$21:$DL$50</c:f>
              <c:numCache>
                <c:formatCode>#,##0;;</c:formatCode>
                <c:ptCount val="30"/>
                <c:pt idx="0">
                  <c:v>41</c:v>
                </c:pt>
                <c:pt idx="1">
                  <c:v>15</c:v>
                </c:pt>
                <c:pt idx="2">
                  <c:v>5</c:v>
                </c:pt>
                <c:pt idx="3">
                  <c:v>26</c:v>
                </c:pt>
                <c:pt idx="4">
                  <c:v>7</c:v>
                </c:pt>
                <c:pt idx="5">
                  <c:v>25</c:v>
                </c:pt>
                <c:pt idx="6">
                  <c:v>15</c:v>
                </c:pt>
                <c:pt idx="7">
                  <c:v>13</c:v>
                </c:pt>
                <c:pt idx="8">
                  <c:v>8</c:v>
                </c:pt>
                <c:pt idx="9">
                  <c:v>29</c:v>
                </c:pt>
                <c:pt idx="10">
                  <c:v>8</c:v>
                </c:pt>
                <c:pt idx="11">
                  <c:v>21</c:v>
                </c:pt>
                <c:pt idx="12">
                  <c:v>13</c:v>
                </c:pt>
                <c:pt idx="13">
                  <c:v>4</c:v>
                </c:pt>
                <c:pt idx="14">
                  <c:v>12</c:v>
                </c:pt>
                <c:pt idx="15">
                  <c:v>12</c:v>
                </c:pt>
                <c:pt idx="16">
                  <c:v>35</c:v>
                </c:pt>
                <c:pt idx="17">
                  <c:v>1</c:v>
                </c:pt>
                <c:pt idx="18">
                  <c:v>16</c:v>
                </c:pt>
                <c:pt idx="19">
                  <c:v>12</c:v>
                </c:pt>
                <c:pt idx="20">
                  <c:v>17</c:v>
                </c:pt>
                <c:pt idx="21">
                  <c:v>5</c:v>
                </c:pt>
                <c:pt idx="22">
                  <c:v>8</c:v>
                </c:pt>
                <c:pt idx="23">
                  <c:v>5</c:v>
                </c:pt>
                <c:pt idx="24">
                  <c:v>36</c:v>
                </c:pt>
                <c:pt idx="25">
                  <c:v>1</c:v>
                </c:pt>
                <c:pt idx="26">
                  <c:v>7</c:v>
                </c:pt>
                <c:pt idx="27">
                  <c:v>13</c:v>
                </c:pt>
                <c:pt idx="28">
                  <c:v>6</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排出量比較シート!$CX$21:$CX$50</c:f>
              <c:numCache>
                <c:formatCode>[=0]#;[&lt;1]0.00;#,##0</c:formatCode>
                <c:ptCount val="30"/>
                <c:pt idx="0">
                  <c:v>311.96800000000002</c:v>
                </c:pt>
                <c:pt idx="1">
                  <c:v>177.89099999999999</c:v>
                </c:pt>
                <c:pt idx="2">
                  <c:v>45.683999999999997</c:v>
                </c:pt>
                <c:pt idx="3">
                  <c:v>158.136</c:v>
                </c:pt>
                <c:pt idx="4">
                  <c:v>14.215</c:v>
                </c:pt>
                <c:pt idx="5">
                  <c:v>158.12799999999999</c:v>
                </c:pt>
                <c:pt idx="6">
                  <c:v>143.642</c:v>
                </c:pt>
                <c:pt idx="7">
                  <c:v>105.187</c:v>
                </c:pt>
                <c:pt idx="8">
                  <c:v>53.457999999999998</c:v>
                </c:pt>
                <c:pt idx="9">
                  <c:v>232.42</c:v>
                </c:pt>
                <c:pt idx="10">
                  <c:v>41.533000000000001</c:v>
                </c:pt>
                <c:pt idx="11">
                  <c:v>126.521</c:v>
                </c:pt>
                <c:pt idx="12">
                  <c:v>92.477999999999994</c:v>
                </c:pt>
                <c:pt idx="13">
                  <c:v>19.89</c:v>
                </c:pt>
                <c:pt idx="14">
                  <c:v>53.765000000000001</c:v>
                </c:pt>
                <c:pt idx="15">
                  <c:v>138.19399999999999</c:v>
                </c:pt>
                <c:pt idx="16">
                  <c:v>4541.7960000000003</c:v>
                </c:pt>
                <c:pt idx="17">
                  <c:v>0</c:v>
                </c:pt>
                <c:pt idx="18">
                  <c:v>128.673</c:v>
                </c:pt>
                <c:pt idx="19">
                  <c:v>17010.493999999999</c:v>
                </c:pt>
                <c:pt idx="20">
                  <c:v>464.51499999999999</c:v>
                </c:pt>
                <c:pt idx="21">
                  <c:v>10.006</c:v>
                </c:pt>
                <c:pt idx="22">
                  <c:v>30.036999999999999</c:v>
                </c:pt>
                <c:pt idx="23">
                  <c:v>3.7370000000000001</c:v>
                </c:pt>
                <c:pt idx="24">
                  <c:v>653.64</c:v>
                </c:pt>
                <c:pt idx="25">
                  <c:v>2.4089999999999998</c:v>
                </c:pt>
                <c:pt idx="26">
                  <c:v>39.762</c:v>
                </c:pt>
                <c:pt idx="27">
                  <c:v>77.762</c:v>
                </c:pt>
                <c:pt idx="28">
                  <c:v>17.446999999999999</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排出量比較シート!$CZ$21:$CZ$50</c:f>
              <c:numCache>
                <c:formatCode>[=0]#;[&lt;1]0.00;#,##0</c:formatCode>
                <c:ptCount val="30"/>
                <c:pt idx="0">
                  <c:v>6.4039999999999999</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2.657</c:v>
                </c:pt>
                <c:pt idx="19">
                  <c:v>0</c:v>
                </c:pt>
                <c:pt idx="20">
                  <c:v>0</c:v>
                </c:pt>
                <c:pt idx="21">
                  <c:v>4.242</c:v>
                </c:pt>
                <c:pt idx="22">
                  <c:v>0</c:v>
                </c:pt>
                <c:pt idx="23">
                  <c:v>0</c:v>
                </c:pt>
                <c:pt idx="24">
                  <c:v>3.4049999999999998</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排出量比較シート!$DA$21:$DA$50</c:f>
              <c:numCache>
                <c:formatCode>[=0]#;[&lt;1]0.00;#,##0</c:formatCode>
                <c:ptCount val="30"/>
                <c:pt idx="0">
                  <c:v>137.833</c:v>
                </c:pt>
                <c:pt idx="1">
                  <c:v>17.542999999999999</c:v>
                </c:pt>
                <c:pt idx="2">
                  <c:v>12.76</c:v>
                </c:pt>
                <c:pt idx="3">
                  <c:v>26.913</c:v>
                </c:pt>
                <c:pt idx="4">
                  <c:v>164.96600000000001</c:v>
                </c:pt>
                <c:pt idx="5">
                  <c:v>21.47</c:v>
                </c:pt>
                <c:pt idx="6">
                  <c:v>13.097999999999999</c:v>
                </c:pt>
                <c:pt idx="7">
                  <c:v>7.0289999999999999</c:v>
                </c:pt>
                <c:pt idx="8">
                  <c:v>34.698</c:v>
                </c:pt>
                <c:pt idx="9">
                  <c:v>26.841000000000001</c:v>
                </c:pt>
                <c:pt idx="10">
                  <c:v>17.317</c:v>
                </c:pt>
                <c:pt idx="11">
                  <c:v>37.510000000000005</c:v>
                </c:pt>
                <c:pt idx="12">
                  <c:v>5.452</c:v>
                </c:pt>
                <c:pt idx="13">
                  <c:v>7.327</c:v>
                </c:pt>
                <c:pt idx="14">
                  <c:v>16.521999999999998</c:v>
                </c:pt>
                <c:pt idx="15">
                  <c:v>2.081</c:v>
                </c:pt>
                <c:pt idx="16">
                  <c:v>6.7640000000000002</c:v>
                </c:pt>
                <c:pt idx="17">
                  <c:v>6.609</c:v>
                </c:pt>
                <c:pt idx="18">
                  <c:v>10.245000000000001</c:v>
                </c:pt>
                <c:pt idx="19">
                  <c:v>41.227000000000004</c:v>
                </c:pt>
                <c:pt idx="20">
                  <c:v>10.618</c:v>
                </c:pt>
                <c:pt idx="21">
                  <c:v>18.611999999999998</c:v>
                </c:pt>
                <c:pt idx="22">
                  <c:v>14.157</c:v>
                </c:pt>
                <c:pt idx="23">
                  <c:v>16.372</c:v>
                </c:pt>
                <c:pt idx="24">
                  <c:v>3.13</c:v>
                </c:pt>
                <c:pt idx="25">
                  <c:v>0</c:v>
                </c:pt>
                <c:pt idx="26">
                  <c:v>6.3819999999999997</c:v>
                </c:pt>
                <c:pt idx="27">
                  <c:v>11.493</c:v>
                </c:pt>
                <c:pt idx="28">
                  <c:v>12.407</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排出量比較シート!$DB$21:$DB$50</c:f>
              <c:numCache>
                <c:formatCode>[=0]#;[&lt;1]0.00;#,##0</c:formatCode>
                <c:ptCount val="30"/>
                <c:pt idx="0">
                  <c:v>0</c:v>
                </c:pt>
                <c:pt idx="1">
                  <c:v>0.115</c:v>
                </c:pt>
                <c:pt idx="2">
                  <c:v>0</c:v>
                </c:pt>
                <c:pt idx="3">
                  <c:v>0</c:v>
                </c:pt>
                <c:pt idx="4">
                  <c:v>0</c:v>
                </c:pt>
                <c:pt idx="5">
                  <c:v>0</c:v>
                </c:pt>
                <c:pt idx="6">
                  <c:v>0</c:v>
                </c:pt>
                <c:pt idx="7">
                  <c:v>0</c:v>
                </c:pt>
                <c:pt idx="8">
                  <c:v>0</c:v>
                </c:pt>
                <c:pt idx="9">
                  <c:v>1373.009</c:v>
                </c:pt>
                <c:pt idx="10">
                  <c:v>0</c:v>
                </c:pt>
                <c:pt idx="11">
                  <c:v>0</c:v>
                </c:pt>
                <c:pt idx="12">
                  <c:v>0</c:v>
                </c:pt>
                <c:pt idx="13">
                  <c:v>0</c:v>
                </c:pt>
                <c:pt idx="14">
                  <c:v>0</c:v>
                </c:pt>
                <c:pt idx="15">
                  <c:v>0</c:v>
                </c:pt>
                <c:pt idx="16">
                  <c:v>0</c:v>
                </c:pt>
                <c:pt idx="17">
                  <c:v>0</c:v>
                </c:pt>
                <c:pt idx="18">
                  <c:v>0</c:v>
                </c:pt>
                <c:pt idx="19">
                  <c:v>267.3</c:v>
                </c:pt>
                <c:pt idx="20">
                  <c:v>0</c:v>
                </c:pt>
                <c:pt idx="21">
                  <c:v>0</c:v>
                </c:pt>
                <c:pt idx="22">
                  <c:v>0</c:v>
                </c:pt>
                <c:pt idx="23">
                  <c:v>0</c:v>
                </c:pt>
                <c:pt idx="24">
                  <c:v>40.991</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排出量比較シート!$DD$21:$DD$50</c:f>
              <c:numCache>
                <c:formatCode>[=0]#;[&lt;1]0.00;#,##0</c:formatCode>
                <c:ptCount val="30"/>
                <c:pt idx="0">
                  <c:v>456.20500000000004</c:v>
                </c:pt>
                <c:pt idx="1">
                  <c:v>195.54900000000001</c:v>
                </c:pt>
                <c:pt idx="2">
                  <c:v>58.443999999999996</c:v>
                </c:pt>
                <c:pt idx="3">
                  <c:v>185.04900000000001</c:v>
                </c:pt>
                <c:pt idx="4">
                  <c:v>179.18100000000001</c:v>
                </c:pt>
                <c:pt idx="5">
                  <c:v>179.59799999999998</c:v>
                </c:pt>
                <c:pt idx="6">
                  <c:v>156.74</c:v>
                </c:pt>
                <c:pt idx="7">
                  <c:v>112.21599999999999</c:v>
                </c:pt>
                <c:pt idx="8">
                  <c:v>88.156000000000006</c:v>
                </c:pt>
                <c:pt idx="9">
                  <c:v>1632.27</c:v>
                </c:pt>
                <c:pt idx="10">
                  <c:v>58.85</c:v>
                </c:pt>
                <c:pt idx="11">
                  <c:v>164.03100000000001</c:v>
                </c:pt>
                <c:pt idx="12">
                  <c:v>97.929999999999993</c:v>
                </c:pt>
                <c:pt idx="13">
                  <c:v>27.216999999999999</c:v>
                </c:pt>
                <c:pt idx="14">
                  <c:v>70.287000000000006</c:v>
                </c:pt>
                <c:pt idx="15">
                  <c:v>140.27499999999998</c:v>
                </c:pt>
                <c:pt idx="16">
                  <c:v>4548.5600000000004</c:v>
                </c:pt>
                <c:pt idx="17">
                  <c:v>6.609</c:v>
                </c:pt>
                <c:pt idx="18">
                  <c:v>141.57500000000002</c:v>
                </c:pt>
                <c:pt idx="19">
                  <c:v>17319.020999999997</c:v>
                </c:pt>
                <c:pt idx="20">
                  <c:v>475.13299999999998</c:v>
                </c:pt>
                <c:pt idx="21">
                  <c:v>32.86</c:v>
                </c:pt>
                <c:pt idx="22">
                  <c:v>44.194000000000003</c:v>
                </c:pt>
                <c:pt idx="23">
                  <c:v>20.109000000000002</c:v>
                </c:pt>
                <c:pt idx="24">
                  <c:v>701.16599999999994</c:v>
                </c:pt>
                <c:pt idx="25">
                  <c:v>2.4089999999999998</c:v>
                </c:pt>
                <c:pt idx="26">
                  <c:v>46.143999999999998</c:v>
                </c:pt>
                <c:pt idx="27">
                  <c:v>89.254999999999995</c:v>
                </c:pt>
                <c:pt idx="28">
                  <c:v>29.853999999999999</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排出量比較シート!$CU$21:$CU$50</c:f>
              <c:numCache>
                <c:formatCode>\(0%\);;</c:formatCode>
                <c:ptCount val="30"/>
                <c:pt idx="0">
                  <c:v>1</c:v>
                </c:pt>
                <c:pt idx="1">
                  <c:v>0.23018302933785931</c:v>
                </c:pt>
                <c:pt idx="2">
                  <c:v>0.18305626741901884</c:v>
                </c:pt>
                <c:pt idx="3">
                  <c:v>0.24673832708752172</c:v>
                </c:pt>
                <c:pt idx="4">
                  <c:v>1</c:v>
                </c:pt>
                <c:pt idx="5">
                  <c:v>0.15882439912806615</c:v>
                </c:pt>
                <c:pt idx="6">
                  <c:v>0.14474968832776683</c:v>
                </c:pt>
                <c:pt idx="7">
                  <c:v>8.2013969114131585E-2</c:v>
                </c:pt>
                <c:pt idx="8">
                  <c:v>0.49548972247117401</c:v>
                </c:pt>
                <c:pt idx="9">
                  <c:v>0.4471218977726989</c:v>
                </c:pt>
                <c:pt idx="10">
                  <c:v>0.12019523754052201</c:v>
                </c:pt>
                <c:pt idx="11">
                  <c:v>0.42074478423744494</c:v>
                </c:pt>
                <c:pt idx="12">
                  <c:v>8.2536330951424625E-2</c:v>
                </c:pt>
                <c:pt idx="13">
                  <c:v>5.8956134048058592E-2</c:v>
                </c:pt>
                <c:pt idx="14">
                  <c:v>0.22870264721857295</c:v>
                </c:pt>
                <c:pt idx="15">
                  <c:v>2.0333844630414398E-2</c:v>
                </c:pt>
                <c:pt idx="16">
                  <c:v>6.7721600274233837E-2</c:v>
                </c:pt>
                <c:pt idx="17">
                  <c:v>0.12501696923026404</c:v>
                </c:pt>
                <c:pt idx="18">
                  <c:v>0.1258024314970711</c:v>
                </c:pt>
                <c:pt idx="19">
                  <c:v>0.33450330922236149</c:v>
                </c:pt>
                <c:pt idx="20">
                  <c:v>0.10178010968889804</c:v>
                </c:pt>
                <c:pt idx="21">
                  <c:v>0.34787937121831225</c:v>
                </c:pt>
                <c:pt idx="22">
                  <c:v>0.13130134770529264</c:v>
                </c:pt>
                <c:pt idx="23">
                  <c:v>0.25840051865000208</c:v>
                </c:pt>
                <c:pt idx="24">
                  <c:v>3.5449809456323707E-2</c:v>
                </c:pt>
                <c:pt idx="25">
                  <c:v>0</c:v>
                </c:pt>
                <c:pt idx="26">
                  <c:v>7.6574810242200239E-2</c:v>
                </c:pt>
                <c:pt idx="27">
                  <c:v>0.13171390724910498</c:v>
                </c:pt>
                <c:pt idx="28">
                  <c:v>0.1643051191387149</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排出量比較シート!$CM$21:$CM$50</c:f>
              <c:numCache>
                <c:formatCode>\(0%\);;</c:formatCode>
                <c:ptCount val="30"/>
                <c:pt idx="0">
                  <c:v>0.32971654089234109</c:v>
                </c:pt>
                <c:pt idx="1">
                  <c:v>1</c:v>
                </c:pt>
                <c:pt idx="2">
                  <c:v>0.99732744153261943</c:v>
                </c:pt>
                <c:pt idx="3">
                  <c:v>0.53409237152316136</c:v>
                </c:pt>
                <c:pt idx="4">
                  <c:v>0.71328469831961439</c:v>
                </c:pt>
                <c:pt idx="5">
                  <c:v>0.62408068856738452</c:v>
                </c:pt>
                <c:pt idx="6">
                  <c:v>0.29997456683715096</c:v>
                </c:pt>
                <c:pt idx="7">
                  <c:v>0.38504841006765239</c:v>
                </c:pt>
                <c:pt idx="8">
                  <c:v>0.53999677947574887</c:v>
                </c:pt>
                <c:pt idx="9">
                  <c:v>0.40647901933220415</c:v>
                </c:pt>
                <c:pt idx="10">
                  <c:v>0.32107809214186822</c:v>
                </c:pt>
                <c:pt idx="11">
                  <c:v>0.94214895881170024</c:v>
                </c:pt>
                <c:pt idx="12">
                  <c:v>0.80329885251179745</c:v>
                </c:pt>
                <c:pt idx="13">
                  <c:v>9.0208331723047916E-2</c:v>
                </c:pt>
                <c:pt idx="14">
                  <c:v>0.52567641271626586</c:v>
                </c:pt>
                <c:pt idx="15">
                  <c:v>4.7283399663063101E-2</c:v>
                </c:pt>
                <c:pt idx="16">
                  <c:v>1</c:v>
                </c:pt>
                <c:pt idx="17">
                  <c:v>0</c:v>
                </c:pt>
                <c:pt idx="18">
                  <c:v>1</c:v>
                </c:pt>
                <c:pt idx="19">
                  <c:v>1</c:v>
                </c:pt>
                <c:pt idx="20">
                  <c:v>0.69316121293509869</c:v>
                </c:pt>
                <c:pt idx="21">
                  <c:v>0.43511364864526569</c:v>
                </c:pt>
                <c:pt idx="22">
                  <c:v>0.27443811500509901</c:v>
                </c:pt>
                <c:pt idx="23">
                  <c:v>0.13149072049383972</c:v>
                </c:pt>
                <c:pt idx="24">
                  <c:v>1</c:v>
                </c:pt>
                <c:pt idx="25">
                  <c:v>0.22072683831177448</c:v>
                </c:pt>
                <c:pt idx="26">
                  <c:v>0.41836241590439083</c:v>
                </c:pt>
                <c:pt idx="27">
                  <c:v>0.44840704544700682</c:v>
                </c:pt>
                <c:pt idx="28">
                  <c:v>0.5527240989003569</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排出量比較シート!$BV$21:$BV$50</c:f>
              <c:numCache>
                <c:formatCode>0%</c:formatCode>
                <c:ptCount val="30"/>
                <c:pt idx="0">
                  <c:v>0.69679144318432984</c:v>
                </c:pt>
                <c:pt idx="1">
                  <c:v>0.29356350561103661</c:v>
                </c:pt>
                <c:pt idx="2">
                  <c:v>0.15796509628610528</c:v>
                </c:pt>
                <c:pt idx="3">
                  <c:v>0.43144638723405576</c:v>
                </c:pt>
                <c:pt idx="4">
                  <c:v>6.4935438622819058E-2</c:v>
                </c:pt>
                <c:pt idx="5">
                  <c:v>0.38991895852222047</c:v>
                </c:pt>
                <c:pt idx="6">
                  <c:v>0.61419563284717593</c:v>
                </c:pt>
                <c:pt idx="7">
                  <c:v>0.45006014615653922</c:v>
                </c:pt>
                <c:pt idx="8">
                  <c:v>0.26640744901436592</c:v>
                </c:pt>
                <c:pt idx="9">
                  <c:v>0.64309180148397083</c:v>
                </c:pt>
                <c:pt idx="10">
                  <c:v>0.22806605410846706</c:v>
                </c:pt>
                <c:pt idx="11">
                  <c:v>0.30378805547765003</c:v>
                </c:pt>
                <c:pt idx="12">
                  <c:v>0.30018026403194864</c:v>
                </c:pt>
                <c:pt idx="13">
                  <c:v>0.32584994267754042</c:v>
                </c:pt>
                <c:pt idx="14">
                  <c:v>0.30615705404391047</c:v>
                </c:pt>
                <c:pt idx="15">
                  <c:v>0.88833307139746442</c:v>
                </c:pt>
                <c:pt idx="16">
                  <c:v>0.75250584757539662</c:v>
                </c:pt>
                <c:pt idx="17">
                  <c:v>5.6216953335133289E-2</c:v>
                </c:pt>
                <c:pt idx="18">
                  <c:v>0.27342726796602546</c:v>
                </c:pt>
                <c:pt idx="19">
                  <c:v>0.87488843113412862</c:v>
                </c:pt>
                <c:pt idx="20">
                  <c:v>0.62248600653560482</c:v>
                </c:pt>
                <c:pt idx="21">
                  <c:v>0.12868591270804369</c:v>
                </c:pt>
                <c:pt idx="22">
                  <c:v>0.24642113413880992</c:v>
                </c:pt>
                <c:pt idx="23">
                  <c:v>9.7684818784789851E-2</c:v>
                </c:pt>
                <c:pt idx="24">
                  <c:v>0.50891117912900719</c:v>
                </c:pt>
                <c:pt idx="25">
                  <c:v>4.7988547470861509E-2</c:v>
                </c:pt>
                <c:pt idx="26">
                  <c:v>0.24798581745167755</c:v>
                </c:pt>
                <c:pt idx="27">
                  <c:v>0.35431140611736617</c:v>
                </c:pt>
                <c:pt idx="28">
                  <c:v>0.10085008040826866</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排出量比較シート!$BZ$21:$BZ$50</c:f>
              <c:numCache>
                <c:formatCode>0%</c:formatCode>
                <c:ptCount val="30"/>
                <c:pt idx="0">
                  <c:v>8.4299733963349291E-2</c:v>
                </c:pt>
                <c:pt idx="1">
                  <c:v>0.20371870339335049</c:v>
                </c:pt>
                <c:pt idx="2">
                  <c:v>0.24038139667986105</c:v>
                </c:pt>
                <c:pt idx="3">
                  <c:v>0.15894173812184378</c:v>
                </c:pt>
                <c:pt idx="4">
                  <c:v>0.35040354249216094</c:v>
                </c:pt>
                <c:pt idx="5">
                  <c:v>0.20802768750036135</c:v>
                </c:pt>
                <c:pt idx="6">
                  <c:v>0.11606387453316842</c:v>
                </c:pt>
                <c:pt idx="7">
                  <c:v>0.14119832193024712</c:v>
                </c:pt>
                <c:pt idx="8">
                  <c:v>0.18844933923036089</c:v>
                </c:pt>
                <c:pt idx="9">
                  <c:v>6.7516568659152273E-2</c:v>
                </c:pt>
                <c:pt idx="10">
                  <c:v>0.25401737115442502</c:v>
                </c:pt>
                <c:pt idx="11">
                  <c:v>0.20167681490295603</c:v>
                </c:pt>
                <c:pt idx="12">
                  <c:v>0.17223901820556256</c:v>
                </c:pt>
                <c:pt idx="13">
                  <c:v>0.18366513016517458</c:v>
                </c:pt>
                <c:pt idx="14">
                  <c:v>0.21624921365857808</c:v>
                </c:pt>
                <c:pt idx="15">
                  <c:v>3.1106268547362328E-2</c:v>
                </c:pt>
                <c:pt idx="16">
                  <c:v>5.9259455769319111E-2</c:v>
                </c:pt>
                <c:pt idx="17">
                  <c:v>0.2414270669488591</c:v>
                </c:pt>
                <c:pt idx="18">
                  <c:v>0.19955698391720683</c:v>
                </c:pt>
                <c:pt idx="19">
                  <c:v>3.9106543629218442E-2</c:v>
                </c:pt>
                <c:pt idx="20">
                  <c:v>9.6904492110726451E-2</c:v>
                </c:pt>
                <c:pt idx="21">
                  <c:v>0.21025395533416116</c:v>
                </c:pt>
                <c:pt idx="22">
                  <c:v>0.24275482653296448</c:v>
                </c:pt>
                <c:pt idx="23">
                  <c:v>0.21777470662272219</c:v>
                </c:pt>
                <c:pt idx="24">
                  <c:v>0.12355052583019928</c:v>
                </c:pt>
                <c:pt idx="25">
                  <c:v>0.21703865021311974</c:v>
                </c:pt>
                <c:pt idx="26">
                  <c:v>0.21746138798801812</c:v>
                </c:pt>
                <c:pt idx="27">
                  <c:v>0.17827560249921234</c:v>
                </c:pt>
                <c:pt idx="28">
                  <c:v>0.24125680697692706</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排出量比較シート!$CA$21:$CA$50</c:f>
              <c:numCache>
                <c:formatCode>0%</c:formatCode>
                <c:ptCount val="30"/>
                <c:pt idx="0">
                  <c:v>8.5944636678781841E-2</c:v>
                </c:pt>
                <c:pt idx="1">
                  <c:v>0.2061913114853082</c:v>
                </c:pt>
                <c:pt idx="2">
                  <c:v>0.3192233830620107</c:v>
                </c:pt>
                <c:pt idx="3">
                  <c:v>0.16153928634278791</c:v>
                </c:pt>
                <c:pt idx="4">
                  <c:v>0.34464922570754786</c:v>
                </c:pt>
                <c:pt idx="5">
                  <c:v>0.15859282504339109</c:v>
                </c:pt>
                <c:pt idx="6">
                  <c:v>0.12098846365805702</c:v>
                </c:pt>
                <c:pt idx="7">
                  <c:v>0.19855001742321843</c:v>
                </c:pt>
                <c:pt idx="8">
                  <c:v>0.24952054445680122</c:v>
                </c:pt>
                <c:pt idx="9">
                  <c:v>0.10454224863381663</c:v>
                </c:pt>
                <c:pt idx="10">
                  <c:v>0.19629767505241191</c:v>
                </c:pt>
                <c:pt idx="11">
                  <c:v>0.20725220860841198</c:v>
                </c:pt>
                <c:pt idx="12">
                  <c:v>0.1920821822244308</c:v>
                </c:pt>
                <c:pt idx="13">
                  <c:v>0.2220010448660677</c:v>
                </c:pt>
                <c:pt idx="14">
                  <c:v>0.23888319892429419</c:v>
                </c:pt>
                <c:pt idx="15">
                  <c:v>2.5216684271325601E-2</c:v>
                </c:pt>
                <c:pt idx="16">
                  <c:v>7.0701414261102102E-2</c:v>
                </c:pt>
                <c:pt idx="17">
                  <c:v>0.45530995231994781</c:v>
                </c:pt>
                <c:pt idx="18">
                  <c:v>0.19419928728578234</c:v>
                </c:pt>
                <c:pt idx="19">
                  <c:v>2.9844168478042235E-2</c:v>
                </c:pt>
                <c:pt idx="20">
                  <c:v>0.13902411756923519</c:v>
                </c:pt>
                <c:pt idx="21">
                  <c:v>0.27637654303032178</c:v>
                </c:pt>
                <c:pt idx="22">
                  <c:v>0.21035164717870813</c:v>
                </c:pt>
                <c:pt idx="23">
                  <c:v>0.28987147199572244</c:v>
                </c:pt>
                <c:pt idx="24">
                  <c:v>0.12824627316529447</c:v>
                </c:pt>
                <c:pt idx="25">
                  <c:v>0.33415643604335926</c:v>
                </c:pt>
                <c:pt idx="26">
                  <c:v>0.2316393590065273</c:v>
                </c:pt>
                <c:pt idx="27">
                  <c:v>0.18004707438001222</c:v>
                </c:pt>
                <c:pt idx="28">
                  <c:v>0.22099897062106216</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排出量比較シート!$CB$21:$CB$50</c:f>
              <c:numCache>
                <c:formatCode>0%</c:formatCode>
                <c:ptCount val="30"/>
                <c:pt idx="0">
                  <c:v>0.13198400614197212</c:v>
                </c:pt>
                <c:pt idx="1">
                  <c:v>0.28955459794424943</c:v>
                </c:pt>
                <c:pt idx="2">
                  <c:v>0.26220154212311825</c:v>
                </c:pt>
                <c:pt idx="3">
                  <c:v>0.229379039649514</c:v>
                </c:pt>
                <c:pt idx="4">
                  <c:v>0.21034926395671394</c:v>
                </c:pt>
                <c:pt idx="5">
                  <c:v>0.22266913617954182</c:v>
                </c:pt>
                <c:pt idx="6">
                  <c:v>0.13895965164870974</c:v>
                </c:pt>
                <c:pt idx="7">
                  <c:v>0.17682530403065125</c:v>
                </c:pt>
                <c:pt idx="8">
                  <c:v>0.26304375749043152</c:v>
                </c:pt>
                <c:pt idx="9">
                  <c:v>0.17509020071925574</c:v>
                </c:pt>
                <c:pt idx="10">
                  <c:v>0.3103798571201864</c:v>
                </c:pt>
                <c:pt idx="11">
                  <c:v>0.25570746306220504</c:v>
                </c:pt>
                <c:pt idx="12">
                  <c:v>0.28936232546601576</c:v>
                </c:pt>
                <c:pt idx="13">
                  <c:v>0.25474524244052277</c:v>
                </c:pt>
                <c:pt idx="14">
                  <c:v>0.19745567172671505</c:v>
                </c:pt>
                <c:pt idx="15">
                  <c:v>5.2563058665872631E-2</c:v>
                </c:pt>
                <c:pt idx="16">
                  <c:v>0.11126540670238028</c:v>
                </c:pt>
                <c:pt idx="17">
                  <c:v>0.21292510091431976</c:v>
                </c:pt>
                <c:pt idx="18">
                  <c:v>0.30356862896581516</c:v>
                </c:pt>
                <c:pt idx="19">
                  <c:v>5.6160856758610711E-2</c:v>
                </c:pt>
                <c:pt idx="20">
                  <c:v>0.13216054703885896</c:v>
                </c:pt>
                <c:pt idx="21">
                  <c:v>0.35416138312798745</c:v>
                </c:pt>
                <c:pt idx="22">
                  <c:v>0.27744873283603771</c:v>
                </c:pt>
                <c:pt idx="23">
                  <c:v>0.36517972327282</c:v>
                </c:pt>
                <c:pt idx="24">
                  <c:v>0.22084039350272977</c:v>
                </c:pt>
                <c:pt idx="25">
                  <c:v>0.35360529603789947</c:v>
                </c:pt>
                <c:pt idx="26">
                  <c:v>0.28448034727948129</c:v>
                </c:pt>
                <c:pt idx="27">
                  <c:v>0.26424866917409423</c:v>
                </c:pt>
                <c:pt idx="28">
                  <c:v>0.39987838549189353</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排出量比較シート!$CH$21:$CH$50</c:f>
              <c:numCache>
                <c:formatCode>0%</c:formatCode>
                <c:ptCount val="30"/>
                <c:pt idx="0">
                  <c:v>9.8018003156699813E-4</c:v>
                </c:pt>
                <c:pt idx="1">
                  <c:v>6.9718815660553988E-3</c:v>
                </c:pt>
                <c:pt idx="2">
                  <c:v>2.0228581848904723E-2</c:v>
                </c:pt>
                <c:pt idx="3">
                  <c:v>1.8693548651798592E-2</c:v>
                </c:pt>
                <c:pt idx="4">
                  <c:v>2.9662529220758158E-2</c:v>
                </c:pt>
                <c:pt idx="5">
                  <c:v>2.0791392754485181E-2</c:v>
                </c:pt>
                <c:pt idx="6">
                  <c:v>9.7923773128889263E-3</c:v>
                </c:pt>
                <c:pt idx="7">
                  <c:v>3.3366210459344042E-2</c:v>
                </c:pt>
                <c:pt idx="8">
                  <c:v>3.2578909808040471E-2</c:v>
                </c:pt>
                <c:pt idx="9">
                  <c:v>9.7591805038044106E-3</c:v>
                </c:pt>
                <c:pt idx="10">
                  <c:v>1.123904256450959E-2</c:v>
                </c:pt>
                <c:pt idx="11">
                  <c:v>3.1575457948776954E-2</c:v>
                </c:pt>
                <c:pt idx="12">
                  <c:v>4.6136210072042168E-2</c:v>
                </c:pt>
                <c:pt idx="13">
                  <c:v>1.3738639850694481E-2</c:v>
                </c:pt>
                <c:pt idx="14">
                  <c:v>4.1254861646502182E-2</c:v>
                </c:pt>
                <c:pt idx="15">
                  <c:v>2.7809171179749397E-3</c:v>
                </c:pt>
                <c:pt idx="16">
                  <c:v>6.2678756918018615E-3</c:v>
                </c:pt>
                <c:pt idx="17">
                  <c:v>3.4120926481740012E-2</c:v>
                </c:pt>
                <c:pt idx="18">
                  <c:v>2.9247831865170163E-2</c:v>
                </c:pt>
                <c:pt idx="19">
                  <c:v>0</c:v>
                </c:pt>
                <c:pt idx="20">
                  <c:v>9.4248367455744709E-3</c:v>
                </c:pt>
                <c:pt idx="21">
                  <c:v>3.0522205799486016E-2</c:v>
                </c:pt>
                <c:pt idx="22">
                  <c:v>2.3023659313479584E-2</c:v>
                </c:pt>
                <c:pt idx="23">
                  <c:v>2.9489279323945357E-2</c:v>
                </c:pt>
                <c:pt idx="24">
                  <c:v>1.845162837276923E-2</c:v>
                </c:pt>
                <c:pt idx="25">
                  <c:v>4.7211070234760032E-2</c:v>
                </c:pt>
                <c:pt idx="26">
                  <c:v>1.8433088274295798E-2</c:v>
                </c:pt>
                <c:pt idx="27">
                  <c:v>2.3117247829314912E-2</c:v>
                </c:pt>
                <c:pt idx="28">
                  <c:v>3.7015756501848539E-2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extLst>
                      <c:ext uri="{02D57815-91ED-43cb-92C2-25804820EDAC}">
                        <c15:formulaRef>
                          <c15:sqref>排出量比較シート!$BW$21:$BW$50</c15:sqref>
                        </c15:formulaRef>
                      </c:ext>
                    </c:extLst>
                    <c:numCache>
                      <c:formatCode>0%</c:formatCode>
                      <c:ptCount val="30"/>
                      <c:pt idx="0">
                        <c:v>0.65135034956518056</c:v>
                      </c:pt>
                      <c:pt idx="1">
                        <c:v>0.2705366795434222</c:v>
                      </c:pt>
                      <c:pt idx="2">
                        <c:v>0.14272507481952931</c:v>
                      </c:pt>
                      <c:pt idx="3">
                        <c:v>0.41499210101890954</c:v>
                      </c:pt>
                      <c:pt idx="4">
                        <c:v>5.1403471460599287E-2</c:v>
                      </c:pt>
                      <c:pt idx="5">
                        <c:v>0.33462124978923985</c:v>
                      </c:pt>
                      <c:pt idx="6">
                        <c:v>0.60483565635996062</c:v>
                      </c:pt>
                      <c:pt idx="7">
                        <c:v>0.42959590152959964</c:v>
                      </c:pt>
                      <c:pt idx="8">
                        <c:v>0.25385098419071223</c:v>
                      </c:pt>
                      <c:pt idx="9">
                        <c:v>0.63624811313068552</c:v>
                      </c:pt>
                      <c:pt idx="10">
                        <c:v>0.17418854041262152</c:v>
                      </c:pt>
                      <c:pt idx="11">
                        <c:v>0.2939798254493553</c:v>
                      </c:pt>
                      <c:pt idx="12">
                        <c:v>0.29159357139335834</c:v>
                      </c:pt>
                      <c:pt idx="13">
                        <c:v>0.24141103883912321</c:v>
                      </c:pt>
                      <c:pt idx="14">
                        <c:v>0.296631826529139</c:v>
                      </c:pt>
                      <c:pt idx="15">
                        <c:v>0.88094861472896879</c:v>
                      </c:pt>
                      <c:pt idx="16">
                        <c:v>0.74383910009237564</c:v>
                      </c:pt>
                      <c:pt idx="17">
                        <c:v>3.5694090963991856E-2</c:v>
                      </c:pt>
                      <c:pt idx="18">
                        <c:v>0.20833576283511127</c:v>
                      </c:pt>
                      <c:pt idx="19">
                        <c:v>0.8621268011610359</c:v>
                      </c:pt>
                      <c:pt idx="20">
                        <c:v>0.60460166785924141</c:v>
                      </c:pt>
                      <c:pt idx="21">
                        <c:v>6.2577132500550608E-2</c:v>
                      </c:pt>
                      <c:pt idx="22">
                        <c:v>0.21673492984854506</c:v>
                      </c:pt>
                      <c:pt idx="23">
                        <c:v>7.271164002047871E-2</c:v>
                      </c:pt>
                      <c:pt idx="24">
                        <c:v>0.47554566023473344</c:v>
                      </c:pt>
                      <c:pt idx="25">
                        <c:v>3.5899522622917186E-2</c:v>
                      </c:pt>
                      <c:pt idx="26">
                        <c:v>0.23009037016208378</c:v>
                      </c:pt>
                      <c:pt idx="27">
                        <c:v>0.33599535227869609</c:v>
                      </c:pt>
                      <c:pt idx="28">
                        <c:v>5.7791445392562174E-2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3.5836302094913249E-3</c:v>
                      </c:pt>
                      <c:pt idx="1">
                        <c:v>8.5593305833529081E-3</c:v>
                      </c:pt>
                      <c:pt idx="2">
                        <c:v>1.2009225700414131E-2</c:v>
                      </c:pt>
                      <c:pt idx="3">
                        <c:v>9.2734321204455579E-3</c:v>
                      </c:pt>
                      <c:pt idx="4">
                        <c:v>1.2404666787294887E-2</c:v>
                      </c:pt>
                      <c:pt idx="5">
                        <c:v>5.7463413343856592E-3</c:v>
                      </c:pt>
                      <c:pt idx="6">
                        <c:v>6.2688785913835258E-3</c:v>
                      </c:pt>
                      <c:pt idx="7">
                        <c:v>5.4845080969258249E-3</c:v>
                      </c:pt>
                      <c:pt idx="8">
                        <c:v>9.4421018948402814E-3</c:v>
                      </c:pt>
                      <c:pt idx="9">
                        <c:v>4.4907718579456661E-3</c:v>
                      </c:pt>
                      <c:pt idx="10">
                        <c:v>1.662435196642088E-2</c:v>
                      </c:pt>
                      <c:pt idx="11">
                        <c:v>5.570776289991199E-3</c:v>
                      </c:pt>
                      <c:pt idx="12">
                        <c:v>6.3458478725410142E-3</c:v>
                      </c:pt>
                      <c:pt idx="13">
                        <c:v>1.424122067339342E-2</c:v>
                      </c:pt>
                      <c:pt idx="14">
                        <c:v>7.5280864539354186E-3</c:v>
                      </c:pt>
                      <c:pt idx="15">
                        <c:v>2.6757749445104834E-3</c:v>
                      </c:pt>
                      <c:pt idx="16">
                        <c:v>3.357386361568715E-3</c:v>
                      </c:pt>
                      <c:pt idx="17">
                        <c:v>1.3521642527670555E-2</c:v>
                      </c:pt>
                      <c:pt idx="18">
                        <c:v>8.3665610071372663E-3</c:v>
                      </c:pt>
                      <c:pt idx="19">
                        <c:v>2.6157639693256615E-3</c:v>
                      </c:pt>
                      <c:pt idx="20">
                        <c:v>5.49594800106729E-3</c:v>
                      </c:pt>
                      <c:pt idx="21">
                        <c:v>8.5449230042052276E-3</c:v>
                      </c:pt>
                      <c:pt idx="22">
                        <c:v>1.6081276247403974E-2</c:v>
                      </c:pt>
                      <c:pt idx="23">
                        <c:v>1.414182242514888E-2</c:v>
                      </c:pt>
                      <c:pt idx="24">
                        <c:v>9.8724126312155977E-3</c:v>
                      </c:pt>
                      <c:pt idx="25">
                        <c:v>8.0342206429284049E-3</c:v>
                      </c:pt>
                      <c:pt idx="26">
                        <c:v>9.7709663506998848E-3</c:v>
                      </c:pt>
                      <c:pt idx="27">
                        <c:v>8.5084038014189376E-3</c:v>
                      </c:pt>
                      <c:pt idx="28">
                        <c:v>1.2729715296583004E-2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4.1857463409657923E-2</c:v>
                      </c:pt>
                      <c:pt idx="1">
                        <c:v>1.4467495484261503E-2</c:v>
                      </c:pt>
                      <c:pt idx="2">
                        <c:v>3.2307957661618296E-3</c:v>
                      </c:pt>
                      <c:pt idx="3">
                        <c:v>7.1808540947006514E-3</c:v>
                      </c:pt>
                      <c:pt idx="4">
                        <c:v>1.1273003749248862E-3</c:v>
                      </c:pt>
                      <c:pt idx="5">
                        <c:v>4.9551367398595003E-2</c:v>
                      </c:pt>
                      <c:pt idx="6">
                        <c:v>3.0910978958316976E-3</c:v>
                      </c:pt>
                      <c:pt idx="7">
                        <c:v>1.4979736530013815E-2</c:v>
                      </c:pt>
                      <c:pt idx="8">
                        <c:v>3.1143629288133993E-3</c:v>
                      </c:pt>
                      <c:pt idx="9">
                        <c:v>2.3529164953397202E-3</c:v>
                      </c:pt>
                      <c:pt idx="10">
                        <c:v>3.7253161729424666E-2</c:v>
                      </c:pt>
                      <c:pt idx="11">
                        <c:v>4.2374537383035159E-3</c:v>
                      </c:pt>
                      <c:pt idx="12">
                        <c:v>2.2408447660493404E-3</c:v>
                      </c:pt>
                      <c:pt idx="13">
                        <c:v>7.0197683165023755E-2</c:v>
                      </c:pt>
                      <c:pt idx="14">
                        <c:v>1.9971410608360389E-3</c:v>
                      </c:pt>
                      <c:pt idx="15">
                        <c:v>4.7086817239850925E-3</c:v>
                      </c:pt>
                      <c:pt idx="16">
                        <c:v>5.3093611214523884E-3</c:v>
                      </c:pt>
                      <c:pt idx="17">
                        <c:v>7.0012198434708751E-3</c:v>
                      </c:pt>
                      <c:pt idx="18">
                        <c:v>5.6724944123776919E-2</c:v>
                      </c:pt>
                      <c:pt idx="19">
                        <c:v>1.0145866003766995E-2</c:v>
                      </c:pt>
                      <c:pt idx="20">
                        <c:v>1.2388390675296113E-2</c:v>
                      </c:pt>
                      <c:pt idx="21">
                        <c:v>5.7563857203287855E-2</c:v>
                      </c:pt>
                      <c:pt idx="22">
                        <c:v>1.3604928042860891E-2</c:v>
                      </c:pt>
                      <c:pt idx="23">
                        <c:v>1.0831356339162265E-2</c:v>
                      </c:pt>
                      <c:pt idx="24">
                        <c:v>2.3493106263058096E-2</c:v>
                      </c:pt>
                      <c:pt idx="25">
                        <c:v>4.0548042050159222E-3</c:v>
                      </c:pt>
                      <c:pt idx="26">
                        <c:v>8.1244809388938896E-3</c:v>
                      </c:pt>
                      <c:pt idx="27">
                        <c:v>9.8076500372511737E-3</c:v>
                      </c:pt>
                      <c:pt idx="28">
                        <c:v>3.0328919719123482E-2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0.12826258102738247</c:v>
                      </c:pt>
                      <c:pt idx="1">
                        <c:v>0.27629183436153015</c:v>
                      </c:pt>
                      <c:pt idx="2">
                        <c:v>0.2450294030775487</c:v>
                      </c:pt>
                      <c:pt idx="3">
                        <c:v>0.22203890000003237</c:v>
                      </c:pt>
                      <c:pt idx="4">
                        <c:v>0.1944169500432153</c:v>
                      </c:pt>
                      <c:pt idx="5">
                        <c:v>0.21487203958506995</c:v>
                      </c:pt>
                      <c:pt idx="6">
                        <c:v>0.13263552416922755</c:v>
                      </c:pt>
                      <c:pt idx="7">
                        <c:v>0.16869733439722862</c:v>
                      </c:pt>
                      <c:pt idx="8">
                        <c:v>0.24984002176051448</c:v>
                      </c:pt>
                      <c:pt idx="9">
                        <c:v>0.11774492462663684</c:v>
                      </c:pt>
                      <c:pt idx="10">
                        <c:v>0.30158207678729987</c:v>
                      </c:pt>
                      <c:pt idx="11">
                        <c:v>0.24452748917323386</c:v>
                      </c:pt>
                      <c:pt idx="12">
                        <c:v>0.26658239823085761</c:v>
                      </c:pt>
                      <c:pt idx="13">
                        <c:v>0.24733213479652824</c:v>
                      </c:pt>
                      <c:pt idx="14">
                        <c:v>0.18326933492882888</c:v>
                      </c:pt>
                      <c:pt idx="15">
                        <c:v>4.4127821068625915E-2</c:v>
                      </c:pt>
                      <c:pt idx="16">
                        <c:v>9.400886899098515E-2</c:v>
                      </c:pt>
                      <c:pt idx="17">
                        <c:v>0.19078756269890018</c:v>
                      </c:pt>
                      <c:pt idx="18">
                        <c:v>0.29182210387045338</c:v>
                      </c:pt>
                      <c:pt idx="19">
                        <c:v>4.8560870901549265E-2</c:v>
                      </c:pt>
                      <c:pt idx="20">
                        <c:v>0.12771499803534561</c:v>
                      </c:pt>
                      <c:pt idx="21">
                        <c:v>0.33587224538738264</c:v>
                      </c:pt>
                      <c:pt idx="22">
                        <c:v>0.26699739792971239</c:v>
                      </c:pt>
                      <c:pt idx="23">
                        <c:v>0.34910240473374399</c:v>
                      </c:pt>
                      <c:pt idx="24">
                        <c:v>0.21433415983627788</c:v>
                      </c:pt>
                      <c:pt idx="25">
                        <c:v>0.33332867728449633</c:v>
                      </c:pt>
                      <c:pt idx="26">
                        <c:v>0.27250145882642823</c:v>
                      </c:pt>
                      <c:pt idx="27">
                        <c:v>0.25478604252468162</c:v>
                      </c:pt>
                      <c:pt idx="28">
                        <c:v>0.37543086480238036</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6.0134548427085301E-2</c:v>
                      </c:pt>
                      <c:pt idx="1">
                        <c:v>0.17189813864562614</c:v>
                      </c:pt>
                      <c:pt idx="2">
                        <c:v>0.15330801445126738</c:v>
                      </c:pt>
                      <c:pt idx="3">
                        <c:v>0.12268219264667493</c:v>
                      </c:pt>
                      <c:pt idx="4">
                        <c:v>0.10686068490815304</c:v>
                      </c:pt>
                      <c:pt idx="5">
                        <c:v>0.12251488002036505</c:v>
                      </c:pt>
                      <c:pt idx="6">
                        <c:v>6.9620492136134859E-2</c:v>
                      </c:pt>
                      <c:pt idx="7">
                        <c:v>0.11432966655205115</c:v>
                      </c:pt>
                      <c:pt idx="8">
                        <c:v>0.16706124013004781</c:v>
                      </c:pt>
                      <c:pt idx="9">
                        <c:v>7.8215058461809803E-2</c:v>
                      </c:pt>
                      <c:pt idx="10">
                        <c:v>0.1318179580966404</c:v>
                      </c:pt>
                      <c:pt idx="11">
                        <c:v>0.1316026605997295</c:v>
                      </c:pt>
                      <c:pt idx="12">
                        <c:v>0.14714347473966147</c:v>
                      </c:pt>
                      <c:pt idx="13">
                        <c:v>0.10774704903167712</c:v>
                      </c:pt>
                      <c:pt idx="14">
                        <c:v>0.11771570214659659</c:v>
                      </c:pt>
                      <c:pt idx="15">
                        <c:v>2.2412066655253068E-2</c:v>
                      </c:pt>
                      <c:pt idx="16">
                        <c:v>4.3852994745768703E-2</c:v>
                      </c:pt>
                      <c:pt idx="17">
                        <c:v>0.1164309694801761</c:v>
                      </c:pt>
                      <c:pt idx="18">
                        <c:v>0.16774627979689846</c:v>
                      </c:pt>
                      <c:pt idx="19">
                        <c:v>2.4729272386433649E-2</c:v>
                      </c:pt>
                      <c:pt idx="20">
                        <c:v>7.0119790157825851E-2</c:v>
                      </c:pt>
                      <c:pt idx="21">
                        <c:v>0.20808427900654797</c:v>
                      </c:pt>
                      <c:pt idx="22">
                        <c:v>0.15112366830592047</c:v>
                      </c:pt>
                      <c:pt idx="23">
                        <c:v>0.20066684172197885</c:v>
                      </c:pt>
                      <c:pt idx="24">
                        <c:v>0.11328578346941721</c:v>
                      </c:pt>
                      <c:pt idx="25">
                        <c:v>0.22698470104854826</c:v>
                      </c:pt>
                      <c:pt idx="26">
                        <c:v>0.1598205952388696</c:v>
                      </c:pt>
                      <c:pt idx="27">
                        <c:v>0.14968350448095316</c:v>
                      </c:pt>
                      <c:pt idx="28">
                        <c:v>0.20972338213827837</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6.8128032600297164E-2</c:v>
                      </c:pt>
                      <c:pt idx="1">
                        <c:v>0.104393695715904</c:v>
                      </c:pt>
                      <c:pt idx="2">
                        <c:v>9.1721388626281292E-2</c:v>
                      </c:pt>
                      <c:pt idx="3">
                        <c:v>9.9356707353357457E-2</c:v>
                      </c:pt>
                      <c:pt idx="4">
                        <c:v>8.7556265135062247E-2</c:v>
                      </c:pt>
                      <c:pt idx="5">
                        <c:v>9.2357159564704888E-2</c:v>
                      </c:pt>
                      <c:pt idx="6">
                        <c:v>6.301503203309268E-2</c:v>
                      </c:pt>
                      <c:pt idx="7">
                        <c:v>5.4367667845177471E-2</c:v>
                      </c:pt>
                      <c:pt idx="8">
                        <c:v>8.2778781630466675E-2</c:v>
                      </c:pt>
                      <c:pt idx="9">
                        <c:v>3.9529866164827038E-2</c:v>
                      </c:pt>
                      <c:pt idx="10">
                        <c:v>0.16976411869065947</c:v>
                      </c:pt>
                      <c:pt idx="11">
                        <c:v>0.11292482857350433</c:v>
                      </c:pt>
                      <c:pt idx="12">
                        <c:v>0.11943892349119617</c:v>
                      </c:pt>
                      <c:pt idx="13">
                        <c:v>0.13958508576485115</c:v>
                      </c:pt>
                      <c:pt idx="14">
                        <c:v>6.5553632782232293E-2</c:v>
                      </c:pt>
                      <c:pt idx="15">
                        <c:v>2.1715754413372843E-2</c:v>
                      </c:pt>
                      <c:pt idx="16">
                        <c:v>5.015587424521644E-2</c:v>
                      </c:pt>
                      <c:pt idx="17">
                        <c:v>7.4356593218724065E-2</c:v>
                      </c:pt>
                      <c:pt idx="18">
                        <c:v>0.12407582407355491</c:v>
                      </c:pt>
                      <c:pt idx="19">
                        <c:v>2.3831598515115616E-2</c:v>
                      </c:pt>
                      <c:pt idx="20">
                        <c:v>5.7595207877519747E-2</c:v>
                      </c:pt>
                      <c:pt idx="21">
                        <c:v>0.12778796638083464</c:v>
                      </c:pt>
                      <c:pt idx="22">
                        <c:v>0.1158737296237919</c:v>
                      </c:pt>
                      <c:pt idx="23">
                        <c:v>0.14843556301176514</c:v>
                      </c:pt>
                      <c:pt idx="24">
                        <c:v>0.10104837636686066</c:v>
                      </c:pt>
                      <c:pt idx="25">
                        <c:v>0.10634397623594805</c:v>
                      </c:pt>
                      <c:pt idx="26">
                        <c:v>0.11268086358755862</c:v>
                      </c:pt>
                      <c:pt idx="27">
                        <c:v>0.10510253804372845</c:v>
                      </c:pt>
                      <c:pt idx="28">
                        <c:v>0.16570748266410201</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3.721425114589652E-3</c:v>
                      </c:pt>
                      <c:pt idx="1">
                        <c:v>1.3262763582719305E-2</c:v>
                      </c:pt>
                      <c:pt idx="2">
                        <c:v>1.7172139045569523E-2</c:v>
                      </c:pt>
                      <c:pt idx="3">
                        <c:v>7.340139649481648E-3</c:v>
                      </c:pt>
                      <c:pt idx="4">
                        <c:v>1.5932313913498614E-2</c:v>
                      </c:pt>
                      <c:pt idx="5">
                        <c:v>7.7970965944718683E-3</c:v>
                      </c:pt>
                      <c:pt idx="6">
                        <c:v>6.3241274794821924E-3</c:v>
                      </c:pt>
                      <c:pt idx="7">
                        <c:v>8.1279696334226135E-3</c:v>
                      </c:pt>
                      <c:pt idx="8">
                        <c:v>1.3203735729917055E-2</c:v>
                      </c:pt>
                      <c:pt idx="9">
                        <c:v>5.5633372939593263E-3</c:v>
                      </c:pt>
                      <c:pt idx="10">
                        <c:v>8.7977803328865012E-3</c:v>
                      </c:pt>
                      <c:pt idx="11">
                        <c:v>1.117997388897117E-2</c:v>
                      </c:pt>
                      <c:pt idx="12">
                        <c:v>1.2787664913327246E-2</c:v>
                      </c:pt>
                      <c:pt idx="13">
                        <c:v>7.4131076439945048E-3</c:v>
                      </c:pt>
                      <c:pt idx="14">
                        <c:v>1.4186336797886201E-2</c:v>
                      </c:pt>
                      <c:pt idx="15">
                        <c:v>1.4749102031806046E-3</c:v>
                      </c:pt>
                      <c:pt idx="16">
                        <c:v>2.9238915529977705E-3</c:v>
                      </c:pt>
                      <c:pt idx="17">
                        <c:v>2.213753821541959E-2</c:v>
                      </c:pt>
                      <c:pt idx="18">
                        <c:v>1.1746525095361764E-2</c:v>
                      </c:pt>
                      <c:pt idx="19">
                        <c:v>1.5210521519513824E-3</c:v>
                      </c:pt>
                      <c:pt idx="20">
                        <c:v>4.4455490035133624E-3</c:v>
                      </c:pt>
                      <c:pt idx="21">
                        <c:v>1.8289137740604786E-2</c:v>
                      </c:pt>
                      <c:pt idx="22">
                        <c:v>1.0451334906325339E-2</c:v>
                      </c:pt>
                      <c:pt idx="23">
                        <c:v>1.6077318539075996E-2</c:v>
                      </c:pt>
                      <c:pt idx="24">
                        <c:v>6.506233666451899E-3</c:v>
                      </c:pt>
                      <c:pt idx="25">
                        <c:v>2.0276618753403183E-2</c:v>
                      </c:pt>
                      <c:pt idx="26">
                        <c:v>1.1978888453053083E-2</c:v>
                      </c:pt>
                      <c:pt idx="27">
                        <c:v>9.46262664941264E-3</c:v>
                      </c:pt>
                      <c:pt idx="28">
                        <c:v>1.4532509158885251E-2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0</c:v>
                      </c:pt>
                      <c:pt idx="5">
                        <c:v>0</c:v>
                      </c:pt>
                      <c:pt idx="6">
                        <c:v>0</c:v>
                      </c:pt>
                      <c:pt idx="7">
                        <c:v>0</c:v>
                      </c:pt>
                      <c:pt idx="8">
                        <c:v>0</c:v>
                      </c:pt>
                      <c:pt idx="9">
                        <c:v>5.1781938798659582E-2</c:v>
                      </c:pt>
                      <c:pt idx="10">
                        <c:v>0</c:v>
                      </c:pt>
                      <c:pt idx="11">
                        <c:v>0</c:v>
                      </c:pt>
                      <c:pt idx="12">
                        <c:v>9.9922623218308831E-3</c:v>
                      </c:pt>
                      <c:pt idx="13">
                        <c:v>0</c:v>
                      </c:pt>
                      <c:pt idx="14">
                        <c:v>0</c:v>
                      </c:pt>
                      <c:pt idx="15">
                        <c:v>6.9603273940661093E-3</c:v>
                      </c:pt>
                      <c:pt idx="16">
                        <c:v>1.4332646158397357E-2</c:v>
                      </c:pt>
                      <c:pt idx="17">
                        <c:v>0</c:v>
                      </c:pt>
                      <c:pt idx="18">
                        <c:v>0</c:v>
                      </c:pt>
                      <c:pt idx="19">
                        <c:v>6.0789337051100562E-3</c:v>
                      </c:pt>
                      <c:pt idx="20">
                        <c:v>0</c:v>
                      </c:pt>
                      <c:pt idx="21">
                        <c:v>0</c:v>
                      </c:pt>
                      <c:pt idx="22">
                        <c:v>0</c:v>
                      </c:pt>
                      <c:pt idx="23">
                        <c:v>0</c:v>
                      </c:pt>
                      <c:pt idx="24">
                        <c:v>0</c:v>
                      </c:pt>
                      <c:pt idx="25">
                        <c:v>0</c:v>
                      </c:pt>
                      <c:pt idx="26">
                        <c:v>0</c:v>
                      </c:pt>
                      <c:pt idx="27">
                        <c:v>0</c:v>
                      </c:pt>
                      <c:pt idx="28">
                        <c:v>9.9150115306278989E-3</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排出量比較シート!$BE$21:$BE$50</c:f>
              <c:numCache>
                <c:formatCode>#,##0_);[Red]\(#,##0\)</c:formatCode>
                <c:ptCount val="30"/>
                <c:pt idx="0">
                  <c:v>965.59304892123907</c:v>
                </c:pt>
                <c:pt idx="1">
                  <c:v>109.82512946819028</c:v>
                </c:pt>
                <c:pt idx="2">
                  <c:v>45.806420336530785</c:v>
                </c:pt>
                <c:pt idx="3">
                  <c:v>296.08361480433967</c:v>
                </c:pt>
                <c:pt idx="4">
                  <c:v>19.928928846347446</c:v>
                </c:pt>
                <c:pt idx="5">
                  <c:v>253.37749252102719</c:v>
                </c:pt>
                <c:pt idx="6">
                  <c:v>478.84726200131428</c:v>
                </c:pt>
                <c:pt idx="7">
                  <c:v>273.17863741216024</c:v>
                </c:pt>
                <c:pt idx="8">
                  <c:v>98.996886707174866</c:v>
                </c:pt>
                <c:pt idx="9">
                  <c:v>571.7884292818801</c:v>
                </c:pt>
                <c:pt idx="10">
                  <c:v>129.35482369083178</c:v>
                </c:pt>
                <c:pt idx="11">
                  <c:v>134.28980504269362</c:v>
                </c:pt>
                <c:pt idx="12">
                  <c:v>115.12278364500942</c:v>
                </c:pt>
                <c:pt idx="13">
                  <c:v>220.48961132620275</c:v>
                </c:pt>
                <c:pt idx="14">
                  <c:v>102.2777486290215</c:v>
                </c:pt>
                <c:pt idx="15">
                  <c:v>2922.674786177749</c:v>
                </c:pt>
                <c:pt idx="16">
                  <c:v>1268.3193180600899</c:v>
                </c:pt>
                <c:pt idx="17">
                  <c:v>12.309718821274485</c:v>
                </c:pt>
                <c:pt idx="18">
                  <c:v>111.58294491710114</c:v>
                </c:pt>
                <c:pt idx="19">
                  <c:v>2757.3033932096114</c:v>
                </c:pt>
                <c:pt idx="20">
                  <c:v>670.13992031243811</c:v>
                </c:pt>
                <c:pt idx="21">
                  <c:v>32.745467866525011</c:v>
                </c:pt>
                <c:pt idx="22">
                  <c:v>109.44908289958892</c:v>
                </c:pt>
                <c:pt idx="23">
                  <c:v>28.42025647106464</c:v>
                </c:pt>
                <c:pt idx="24">
                  <c:v>363.68704004808643</c:v>
                </c:pt>
                <c:pt idx="25">
                  <c:v>10.913942402406503</c:v>
                </c:pt>
                <c:pt idx="26">
                  <c:v>95.041998249400322</c:v>
                </c:pt>
                <c:pt idx="27">
                  <c:v>173.41832781079705</c:v>
                </c:pt>
                <c:pt idx="28">
                  <c:v>31.565477305423734</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排出量比較シート!$BI$21:$BI$50</c:f>
              <c:numCache>
                <c:formatCode>#,##0_);[Red]\(#,##0\)</c:formatCode>
                <c:ptCount val="30"/>
                <c:pt idx="0">
                  <c:v>116.82008718265266</c:v>
                </c:pt>
                <c:pt idx="1">
                  <c:v>76.213264072785478</c:v>
                </c:pt>
                <c:pt idx="2">
                  <c:v>69.705343498521941</c:v>
                </c:pt>
                <c:pt idx="3">
                  <c:v>109.07506878918556</c:v>
                </c:pt>
                <c:pt idx="4">
                  <c:v>107.54015702267688</c:v>
                </c:pt>
                <c:pt idx="5">
                  <c:v>135.18074123288778</c:v>
                </c:pt>
                <c:pt idx="6">
                  <c:v>90.487241467085454</c:v>
                </c:pt>
                <c:pt idx="7">
                  <c:v>85.704911930531765</c:v>
                </c:pt>
                <c:pt idx="8">
                  <c:v>70.027688620763712</c:v>
                </c:pt>
                <c:pt idx="9">
                  <c:v>60.030609401387508</c:v>
                </c:pt>
                <c:pt idx="10">
                  <c:v>144.0739280053574</c:v>
                </c:pt>
                <c:pt idx="11">
                  <c:v>89.151431949377297</c:v>
                </c:pt>
                <c:pt idx="12">
                  <c:v>66.055759168755429</c:v>
                </c:pt>
                <c:pt idx="13">
                  <c:v>124.27884084168976</c:v>
                </c:pt>
                <c:pt idx="14">
                  <c:v>72.242277039363657</c:v>
                </c:pt>
                <c:pt idx="15">
                  <c:v>102.34168883573248</c:v>
                </c:pt>
                <c:pt idx="16">
                  <c:v>99.879506281742607</c:v>
                </c:pt>
                <c:pt idx="17">
                  <c:v>52.864823397111259</c:v>
                </c:pt>
                <c:pt idx="18">
                  <c:v>81.437217691921347</c:v>
                </c:pt>
                <c:pt idx="19">
                  <c:v>123.24840700632443</c:v>
                </c:pt>
                <c:pt idx="20">
                  <c:v>104.32293728563538</c:v>
                </c:pt>
                <c:pt idx="21">
                  <c:v>53.501304014718393</c:v>
                </c:pt>
                <c:pt idx="22">
                  <c:v>107.82067547223923</c:v>
                </c:pt>
                <c:pt idx="23">
                  <c:v>63.359005955307396</c:v>
                </c:pt>
                <c:pt idx="24">
                  <c:v>88.293845524229056</c:v>
                </c:pt>
                <c:pt idx="25">
                  <c:v>49.360679836378388</c:v>
                </c:pt>
                <c:pt idx="26">
                  <c:v>83.343334182797506</c:v>
                </c:pt>
                <c:pt idx="27">
                  <c:v>87.257300614913603</c:v>
                </c:pt>
                <c:pt idx="28">
                  <c:v>75.511950358195278</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排出量比較シート!$BJ$21:$BJ$50</c:f>
              <c:numCache>
                <c:formatCode>#,##0_);[Red]\(#,##0\)</c:formatCode>
                <c:ptCount val="30"/>
                <c:pt idx="0">
                  <c:v>119.09954489372154</c:v>
                </c:pt>
                <c:pt idx="1">
                  <c:v>77.138292213657834</c:v>
                </c:pt>
                <c:pt idx="2">
                  <c:v>92.567793832782584</c:v>
                </c:pt>
                <c:pt idx="3">
                  <c:v>110.85765751780202</c:v>
                </c:pt>
                <c:pt idx="4">
                  <c:v>105.77413569145887</c:v>
                </c:pt>
                <c:pt idx="5">
                  <c:v>103.05693391677036</c:v>
                </c:pt>
                <c:pt idx="6">
                  <c:v>94.326614287115092</c:v>
                </c:pt>
                <c:pt idx="7">
                  <c:v>120.51638804509908</c:v>
                </c:pt>
                <c:pt idx="8">
                  <c:v>92.721720665440202</c:v>
                </c:pt>
                <c:pt idx="9">
                  <c:v>92.951034365527846</c:v>
                </c:pt>
                <c:pt idx="10">
                  <c:v>111.33639000589102</c:v>
                </c:pt>
                <c:pt idx="11">
                  <c:v>91.616040153161748</c:v>
                </c:pt>
                <c:pt idx="12">
                  <c:v>73.665854008079947</c:v>
                </c:pt>
                <c:pt idx="13">
                  <c:v>150.21921960247141</c:v>
                </c:pt>
                <c:pt idx="14">
                  <c:v>79.803602264121892</c:v>
                </c:pt>
                <c:pt idx="15">
                  <c:v>82.964565525933111</c:v>
                </c:pt>
                <c:pt idx="16">
                  <c:v>119.16448199100583</c:v>
                </c:pt>
                <c:pt idx="17">
                  <c:v>99.698350000830075</c:v>
                </c:pt>
                <c:pt idx="18">
                  <c:v>79.250795055459719</c:v>
                </c:pt>
                <c:pt idx="19">
                  <c:v>94.057052400787128</c:v>
                </c:pt>
                <c:pt idx="20">
                  <c:v>149.6669966733227</c:v>
                </c:pt>
                <c:pt idx="21">
                  <c:v>70.326883637939815</c:v>
                </c:pt>
                <c:pt idx="22">
                  <c:v>93.428653960981606</c:v>
                </c:pt>
                <c:pt idx="23">
                  <c:v>84.334717310712833</c:v>
                </c:pt>
                <c:pt idx="24">
                  <c:v>91.649602912064978</c:v>
                </c:pt>
                <c:pt idx="25">
                  <c:v>75.996551022618064</c:v>
                </c:pt>
                <c:pt idx="26">
                  <c:v>88.777123544496675</c:v>
                </c:pt>
                <c:pt idx="27">
                  <c:v>88.124350577257744</c:v>
                </c:pt>
                <c:pt idx="28">
                  <c:v>69.171367671901123</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排出量比較シート!$BK$21:$BK$50</c:f>
              <c:numCache>
                <c:formatCode>#,##0_);[Red]\(#,##0\)</c:formatCode>
                <c:ptCount val="30"/>
                <c:pt idx="0">
                  <c:v>182.89954640811018</c:v>
                </c:pt>
                <c:pt idx="1">
                  <c:v>108.32535584130672</c:v>
                </c:pt>
                <c:pt idx="2">
                  <c:v>76.032708071312015</c:v>
                </c:pt>
                <c:pt idx="3">
                  <c:v>157.41324352064302</c:v>
                </c:pt>
                <c:pt idx="4">
                  <c:v>64.556975407905838</c:v>
                </c:pt>
                <c:pt idx="5">
                  <c:v>144.69506073985949</c:v>
                </c:pt>
                <c:pt idx="6">
                  <c:v>108.33754778129082</c:v>
                </c:pt>
                <c:pt idx="7">
                  <c:v>107.32986696912047</c:v>
                </c:pt>
                <c:pt idx="8">
                  <c:v>97.746940469016707</c:v>
                </c:pt>
                <c:pt idx="9">
                  <c:v>155.67691987503548</c:v>
                </c:pt>
                <c:pt idx="10">
                  <c:v>176.04168166066725</c:v>
                </c:pt>
                <c:pt idx="11">
                  <c:v>113.03573245693867</c:v>
                </c:pt>
                <c:pt idx="12">
                  <c:v>110.97397257967454</c:v>
                </c:pt>
                <c:pt idx="13">
                  <c:v>172.37590723928534</c:v>
                </c:pt>
                <c:pt idx="14">
                  <c:v>65.963926982858425</c:v>
                </c:pt>
                <c:pt idx="15">
                  <c:v>172.93595295901335</c:v>
                </c:pt>
                <c:pt idx="16">
                  <c:v>187.53351247320654</c:v>
                </c:pt>
                <c:pt idx="17">
                  <c:v>46.623802371885631</c:v>
                </c:pt>
                <c:pt idx="18">
                  <c:v>123.88333415473889</c:v>
                </c:pt>
                <c:pt idx="19">
                  <c:v>176.99687799659097</c:v>
                </c:pt>
                <c:pt idx="20">
                  <c:v>142.27799104107794</c:v>
                </c:pt>
                <c:pt idx="21">
                  <c:v>90.120044585553671</c:v>
                </c:pt>
                <c:pt idx="22">
                  <c:v>123.23013391964921</c:v>
                </c:pt>
                <c:pt idx="23">
                  <c:v>106.24477296017623</c:v>
                </c:pt>
                <c:pt idx="24">
                  <c:v>157.82083854696072</c:v>
                </c:pt>
                <c:pt idx="25">
                  <c:v>80.419767580730507</c:v>
                </c:pt>
                <c:pt idx="26">
                  <c:v>109.02873779624026</c:v>
                </c:pt>
                <c:pt idx="27">
                  <c:v>129.33696613543441</c:v>
                </c:pt>
                <c:pt idx="28">
                  <c:v>125.15956408834897</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排出量比較シート!$BQ$21:$BQ$50</c:f>
              <c:numCache>
                <c:formatCode>#,##0_);[Red]\(#,##0\)</c:formatCode>
                <c:ptCount val="30"/>
                <c:pt idx="0">
                  <c:v>1.35830460380972</c:v>
                </c:pt>
                <c:pt idx="1">
                  <c:v>2.608252664224</c:v>
                </c:pt>
                <c:pt idx="2">
                  <c:v>5.8658459670394363</c:v>
                </c:pt>
                <c:pt idx="3">
                  <c:v>12.828600776630701</c:v>
                </c:pt>
                <c:pt idx="4">
                  <c:v>9.1035410983649996</c:v>
                </c:pt>
                <c:pt idx="5">
                  <c:v>13.510681763505721</c:v>
                </c:pt>
                <c:pt idx="6">
                  <c:v>7.6344617480003789</c:v>
                </c:pt>
                <c:pt idx="7">
                  <c:v>20.252706192120002</c:v>
                </c:pt>
                <c:pt idx="8">
                  <c:v>12.10630804522261</c:v>
                </c:pt>
                <c:pt idx="9">
                  <c:v>8.6771227350000011</c:v>
                </c:pt>
                <c:pt idx="10">
                  <c:v>6.3745758879769996</c:v>
                </c:pt>
                <c:pt idx="11">
                  <c:v>13.957961860639999</c:v>
                </c:pt>
                <c:pt idx="12">
                  <c:v>17.693797916571629</c:v>
                </c:pt>
                <c:pt idx="13">
                  <c:v>9.2963875823910005</c:v>
                </c:pt>
                <c:pt idx="14">
                  <c:v>13.781992978678311</c:v>
                </c:pt>
                <c:pt idx="15">
                  <c:v>9.1494019584000004</c:v>
                </c:pt>
                <c:pt idx="16">
                  <c:v>10.56426052864</c:v>
                </c:pt>
                <c:pt idx="17">
                  <c:v>7.4713940545245334</c:v>
                </c:pt>
                <c:pt idx="18">
                  <c:v>11.935748896710001</c:v>
                </c:pt>
                <c:pt idx="19">
                  <c:v>0</c:v>
                </c:pt>
                <c:pt idx="20">
                  <c:v>10.146347515164191</c:v>
                </c:pt>
                <c:pt idx="21">
                  <c:v>7.7666924699836217</c:v>
                </c:pt>
                <c:pt idx="22">
                  <c:v>10.22606443907299</c:v>
                </c:pt>
                <c:pt idx="23">
                  <c:v>8.5795612046924035</c:v>
                </c:pt>
                <c:pt idx="24">
                  <c:v>13.18622656009412</c:v>
                </c:pt>
                <c:pt idx="25">
                  <c:v>10.73712226049356</c:v>
                </c:pt>
                <c:pt idx="26">
                  <c:v>7.0645876506144996</c:v>
                </c:pt>
                <c:pt idx="27">
                  <c:v>11.31477675550642</c:v>
                </c:pt>
                <c:pt idx="28">
                  <c:v>11.585712347199999</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排出量比較シート!$BR$21:$BR$50</c:f>
              <c:numCache>
                <c:formatCode>#,##0_);[Red]\(#,##0\)</c:formatCode>
                <c:ptCount val="30"/>
                <c:pt idx="0">
                  <c:v>1385.7705320095331</c:v>
                </c:pt>
                <c:pt idx="1">
                  <c:v>374.11029426016427</c:v>
                </c:pt>
                <c:pt idx="2">
                  <c:v>289.97811170618678</c:v>
                </c:pt>
                <c:pt idx="3">
                  <c:v>686.25818540860098</c:v>
                </c:pt>
                <c:pt idx="4">
                  <c:v>306.90373806675404</c:v>
                </c:pt>
                <c:pt idx="5">
                  <c:v>649.8209101740506</c:v>
                </c:pt>
                <c:pt idx="6">
                  <c:v>779.63312728480605</c:v>
                </c:pt>
                <c:pt idx="7">
                  <c:v>606.98251054903153</c:v>
                </c:pt>
                <c:pt idx="8">
                  <c:v>371.59954450761808</c:v>
                </c:pt>
                <c:pt idx="9">
                  <c:v>889.12411565883099</c:v>
                </c:pt>
                <c:pt idx="10">
                  <c:v>567.18139925072444</c:v>
                </c:pt>
                <c:pt idx="11">
                  <c:v>442.05097146281133</c:v>
                </c:pt>
                <c:pt idx="12">
                  <c:v>383.51216731809097</c:v>
                </c:pt>
                <c:pt idx="13">
                  <c:v>676.65996659204029</c:v>
                </c:pt>
                <c:pt idx="14">
                  <c:v>334.06954789404381</c:v>
                </c:pt>
                <c:pt idx="15">
                  <c:v>3290.0663954568281</c:v>
                </c:pt>
                <c:pt idx="16">
                  <c:v>1685.4610793346849</c:v>
                </c:pt>
                <c:pt idx="17">
                  <c:v>218.96808864562598</c:v>
                </c:pt>
                <c:pt idx="18">
                  <c:v>408.09004071593114</c:v>
                </c:pt>
                <c:pt idx="19">
                  <c:v>3151.6057306133139</c:v>
                </c:pt>
                <c:pt idx="20">
                  <c:v>1076.5541928276384</c:v>
                </c:pt>
                <c:pt idx="21">
                  <c:v>254.46039257472049</c:v>
                </c:pt>
                <c:pt idx="22">
                  <c:v>444.15461069153201</c:v>
                </c:pt>
                <c:pt idx="23">
                  <c:v>290.93831390195356</c:v>
                </c:pt>
                <c:pt idx="24">
                  <c:v>714.63755359143533</c:v>
                </c:pt>
                <c:pt idx="25">
                  <c:v>227.42806310262702</c:v>
                </c:pt>
                <c:pt idx="26">
                  <c:v>383.25578142354925</c:v>
                </c:pt>
                <c:pt idx="27">
                  <c:v>489.45172189390928</c:v>
                </c:pt>
                <c:pt idx="28">
                  <c:v>312.99407177106912</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extLst>
                      <c:ext uri="{02D57815-91ED-43cb-92C2-25804820EDAC}">
                        <c15:formulaRef>
                          <c15:sqref>排出量比較シート!$BF$21:$BF$68</c15:sqref>
                        </c15:formulaRef>
                      </c:ext>
                    </c:extLst>
                    <c:numCache>
                      <c:formatCode>#,##0_);[Red]\(#,##0\)</c:formatCode>
                      <c:ptCount val="48"/>
                      <c:pt idx="0">
                        <c:v>902.62212044153557</c:v>
                      </c:pt>
                      <c:pt idx="1">
                        <c:v>101.21055679215745</c:v>
                      </c:pt>
                      <c:pt idx="2">
                        <c:v>41.387147689291339</c:v>
                      </c:pt>
                      <c:pt idx="3">
                        <c:v>284.79172620413971</c:v>
                      </c:pt>
                      <c:pt idx="4">
                        <c:v>15.775917540865631</c:v>
                      </c:pt>
                      <c:pt idx="5">
                        <c:v>217.44388510162216</c:v>
                      </c:pt>
                      <c:pt idx="6">
                        <c:v>471.54991426127441</c:v>
                      </c:pt>
                      <c:pt idx="7">
                        <c:v>260.75719883201094</c:v>
                      </c:pt>
                      <c:pt idx="8">
                        <c:v>94.330910098079229</c:v>
                      </c:pt>
                      <c:pt idx="9">
                        <c:v>565.7035409269206</c:v>
                      </c:pt>
                      <c:pt idx="10">
                        <c:v>98.796500084672033</c:v>
                      </c:pt>
                      <c:pt idx="11">
                        <c:v>129.95406743035522</c:v>
                      </c:pt>
                      <c:pt idx="12">
                        <c:v>111.82968254108934</c:v>
                      </c:pt>
                      <c:pt idx="13">
                        <c:v>163.35318547583086</c:v>
                      </c:pt>
                      <c:pt idx="14">
                        <c:v>99.095660179573898</c:v>
                      </c:pt>
                      <c:pt idx="15">
                        <c:v>2898.3794334440245</c:v>
                      </c:pt>
                      <c:pt idx="16">
                        <c:v>1253.7118524930361</c:v>
                      </c:pt>
                      <c:pt idx="17">
                        <c:v>7.8158668743284059</c:v>
                      </c:pt>
                      <c:pt idx="18">
                        <c:v>85.01974993796513</c:v>
                      </c:pt>
                      <c:pt idx="19">
                        <c:v>2717.0837670544456</c:v>
                      </c:pt>
                      <c:pt idx="20">
                        <c:v>650.8864605244496</c:v>
                      </c:pt>
                      <c:pt idx="21">
                        <c:v>15.923401702290409</c:v>
                      </c:pt>
                      <c:pt idx="22">
                        <c:v>96.263818390137033</c:v>
                      </c:pt>
                      <c:pt idx="23">
                        <c:v>21.154601948603883</c:v>
                      </c:pt>
                      <c:pt idx="24">
                        <c:v>339.84278725117383</c:v>
                      </c:pt>
                      <c:pt idx="25">
                        <c:v>8.1645588964389955</c:v>
                      </c:pt>
                      <c:pt idx="26">
                        <c:v>88.183464614503123</c:v>
                      </c:pt>
                      <c:pt idx="27">
                        <c:v>164.45350372115843</c:v>
                      </c:pt>
                      <c:pt idx="28">
                        <c:v>18.088379806953427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4.9660891419322279</c:v>
                      </c:pt>
                      <c:pt idx="1">
                        <c:v>3.2021336832081797</c:v>
                      </c:pt>
                      <c:pt idx="2">
                        <c:v>3.4824125916594979</c:v>
                      </c:pt>
                      <c:pt idx="3">
                        <c:v>6.3639686994868034</c:v>
                      </c:pt>
                      <c:pt idx="4">
                        <c:v>3.8070386064933133</c:v>
                      </c:pt>
                      <c:pt idx="5">
                        <c:v>3.7340927560812576</c:v>
                      </c:pt>
                      <c:pt idx="6">
                        <c:v>4.8874254207691079</c:v>
                      </c:pt>
                      <c:pt idx="7">
                        <c:v>3.3290004937985285</c:v>
                      </c:pt>
                      <c:pt idx="8">
                        <c:v>3.5086807633171659</c:v>
                      </c:pt>
                      <c:pt idx="9">
                        <c:v>3.992853556821506</c:v>
                      </c:pt>
                      <c:pt idx="10">
                        <c:v>9.4290232099511275</c:v>
                      </c:pt>
                      <c:pt idx="11">
                        <c:v>2.4625670707926055</c:v>
                      </c:pt>
                      <c:pt idx="12">
                        <c:v>2.4337098710691012</c:v>
                      </c:pt>
                      <c:pt idx="13">
                        <c:v>9.6364639050882648</c:v>
                      </c:pt>
                      <c:pt idx="14">
                        <c:v>2.5149044381734806</c:v>
                      </c:pt>
                      <c:pt idx="15">
                        <c:v>8.8034772267393002</c:v>
                      </c:pt>
                      <c:pt idx="16">
                        <c:v>5.6587440407131568</c:v>
                      </c:pt>
                      <c:pt idx="17">
                        <c:v>2.9608082196334324</c:v>
                      </c:pt>
                      <c:pt idx="18">
                        <c:v>3.414310222054969</c:v>
                      </c:pt>
                      <c:pt idx="19">
                        <c:v>8.243856715658584</c:v>
                      </c:pt>
                      <c:pt idx="20">
                        <c:v>5.9166858641116695</c:v>
                      </c:pt>
                      <c:pt idx="21">
                        <c:v>2.1743444621708221</c:v>
                      </c:pt>
                      <c:pt idx="22">
                        <c:v>7.1425729910886924</c:v>
                      </c:pt>
                      <c:pt idx="23">
                        <c:v>4.1143979718736512</c:v>
                      </c:pt>
                      <c:pt idx="24">
                        <c:v>7.0551968108170993</c:v>
                      </c:pt>
                      <c:pt idx="25">
                        <c:v>1.8272072393603498</c:v>
                      </c:pt>
                      <c:pt idx="26">
                        <c:v>3.74477934400069</c:v>
                      </c:pt>
                      <c:pt idx="27">
                        <c:v>4.1644528911731822</c:v>
                      </c:pt>
                      <c:pt idx="28">
                        <c:v>3.9843254231639769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58.004839337771223</c:v>
                      </c:pt>
                      <c:pt idx="1">
                        <c:v>5.4124389928246686</c:v>
                      </c:pt>
                      <c:pt idx="2">
                        <c:v>0.93686005557995033</c:v>
                      </c:pt>
                      <c:pt idx="3">
                        <c:v>4.9279199007131913</c:v>
                      </c:pt>
                      <c:pt idx="4">
                        <c:v>0.34597269898850092</c:v>
                      </c:pt>
                      <c:pt idx="5">
                        <c:v>32.199514663323782</c:v>
                      </c:pt>
                      <c:pt idx="6">
                        <c:v>2.4099223192707502</c:v>
                      </c:pt>
                      <c:pt idx="7">
                        <c:v>9.092438086350823</c:v>
                      </c:pt>
                      <c:pt idx="8">
                        <c:v>1.1572958457784706</c:v>
                      </c:pt>
                      <c:pt idx="9">
                        <c:v>2.0920347981380045</c:v>
                      </c:pt>
                      <c:pt idx="10">
                        <c:v>21.12930039620862</c:v>
                      </c:pt>
                      <c:pt idx="11">
                        <c:v>1.8731705415457909</c:v>
                      </c:pt>
                      <c:pt idx="12">
                        <c:v>0.85939123285098307</c:v>
                      </c:pt>
                      <c:pt idx="13">
                        <c:v>47.499961945283601</c:v>
                      </c:pt>
                      <c:pt idx="14">
                        <c:v>0.66718401127412652</c:v>
                      </c:pt>
                      <c:pt idx="15">
                        <c:v>15.491875506985076</c:v>
                      </c:pt>
                      <c:pt idx="16">
                        <c:v>8.9487215263407549</c:v>
                      </c:pt>
                      <c:pt idx="17">
                        <c:v>1.5330437273126463</c:v>
                      </c:pt>
                      <c:pt idx="18">
                        <c:v>23.148884757081042</c:v>
                      </c:pt>
                      <c:pt idx="19">
                        <c:v>31.975769439506866</c:v>
                      </c:pt>
                      <c:pt idx="20">
                        <c:v>13.33677392387685</c:v>
                      </c:pt>
                      <c:pt idx="21">
                        <c:v>14.647721702063778</c:v>
                      </c:pt>
                      <c:pt idx="22">
                        <c:v>6.0426915183631857</c:v>
                      </c:pt>
                      <c:pt idx="23">
                        <c:v>3.1512565505871057</c:v>
                      </c:pt>
                      <c:pt idx="24">
                        <c:v>16.789055986095466</c:v>
                      </c:pt>
                      <c:pt idx="25">
                        <c:v>0.92217626660715857</c:v>
                      </c:pt>
                      <c:pt idx="26">
                        <c:v>3.1137542908965088</c:v>
                      </c:pt>
                      <c:pt idx="27">
                        <c:v>4.8003711984654505</c:v>
                      </c:pt>
                      <c:pt idx="28">
                        <c:v>9.4927720753063287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177.74250514723164</c:v>
                      </c:pt>
                      <c:pt idx="1">
                        <c:v>103.3636194546726</c:v>
                      </c:pt>
                      <c:pt idx="2">
                        <c:v>71.05316361692168</c:v>
                      </c:pt>
                      <c:pt idx="3">
                        <c:v>152.37601260414402</c:v>
                      </c:pt>
                      <c:pt idx="4">
                        <c:v>59.667288711800154</c:v>
                      </c:pt>
                      <c:pt idx="5">
                        <c:v>139.62834433412479</c:v>
                      </c:pt>
                      <c:pt idx="6">
                        <c:v>103.40704849711435</c:v>
                      </c:pt>
                      <c:pt idx="7">
                        <c:v>102.39633155535932</c:v>
                      </c:pt>
                      <c:pt idx="8">
                        <c:v>92.840438285980568</c:v>
                      </c:pt>
                      <c:pt idx="9">
                        <c:v>104.68985198197419</c:v>
                      </c:pt>
                      <c:pt idx="10">
                        <c:v>171.05174430116017</c:v>
                      </c:pt>
                      <c:pt idx="11">
                        <c:v>108.09361413839011</c:v>
                      </c:pt>
                      <c:pt idx="12">
                        <c:v>102.23759331437063</c:v>
                      </c:pt>
                      <c:pt idx="13">
                        <c:v>167.35975406855681</c:v>
                      </c:pt>
                      <c:pt idx="14">
                        <c:v>61.224703862515952</c:v>
                      </c:pt>
                      <c:pt idx="15">
                        <c:v>145.18346120261793</c:v>
                      </c:pt>
                      <c:pt idx="16">
                        <c:v>158.44828979657882</c:v>
                      </c:pt>
                      <c:pt idx="17">
                        <c:v>41.776387941535702</c:v>
                      </c:pt>
                      <c:pt idx="18">
                        <c:v>119.089694250302</c:v>
                      </c:pt>
                      <c:pt idx="19">
                        <c:v>153.04471901689598</c:v>
                      </c:pt>
                      <c:pt idx="20">
                        <c:v>137.49211662192491</c:v>
                      </c:pt>
                      <c:pt idx="21">
                        <c:v>85.466183416226244</c:v>
                      </c:pt>
                      <c:pt idx="22">
                        <c:v>118.58812533312346</c:v>
                      </c:pt>
                      <c:pt idx="23">
                        <c:v>101.56726501235285</c:v>
                      </c:pt>
                      <c:pt idx="24">
                        <c:v>153.1712396364733</c:v>
                      </c:pt>
                      <c:pt idx="25">
                        <c:v>75.808295451373624</c:v>
                      </c:pt>
                      <c:pt idx="26">
                        <c:v>104.43775954157988</c:v>
                      </c:pt>
                      <c:pt idx="27">
                        <c:v>124.70546722824021</c:v>
                      </c:pt>
                      <c:pt idx="28">
                        <c:v>117.50763504303079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645.54419195993853</c:v>
                </c:pt>
                <c:pt idx="2">
                  <c:v>3.59615303076784</c:v>
                </c:pt>
                <c:pt idx="3">
                  <c:v>1.9572512056960472</c:v>
                </c:pt>
                <c:pt idx="4">
                  <c:v>56.695325184908356</c:v>
                </c:pt>
                <c:pt idx="5">
                  <c:v>92.113373948216022</c:v>
                </c:pt>
                <c:pt idx="7">
                  <c:v>107.58221769592431</c:v>
                </c:pt>
                <c:pt idx="8">
                  <c:v>4.9451845102800922</c:v>
                </c:pt>
                <c:pt idx="9">
                  <c:v>43.755875819083101</c:v>
                </c:pt>
                <c:pt idx="10">
                  <c:v>9.9606208995999985</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651.09759619640238</c:v>
                </c:pt>
                <c:pt idx="4">
                  <c:v>56.695325184908356</c:v>
                </c:pt>
                <c:pt idx="5">
                  <c:v>92.113373948216022</c:v>
                </c:pt>
                <c:pt idx="6">
                  <c:v>156.2832780252875</c:v>
                </c:pt>
                <c:pt idx="10">
                  <c:v>9.9606208995999985</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再エネ比較シート!$BL$72:$BL$161</c:f>
              <c:numCache>
                <c:formatCode>#,##0_);[Red]\(#,##0\)</c:formatCode>
                <c:ptCount val="90"/>
                <c:pt idx="0">
                  <c:v>0</c:v>
                </c:pt>
                <c:pt idx="1">
                  <c:v>0</c:v>
                </c:pt>
                <c:pt idx="2">
                  <c:v>0</c:v>
                </c:pt>
                <c:pt idx="3">
                  <c:v>-88468.601873087697</c:v>
                </c:pt>
                <c:pt idx="4">
                  <c:v>0</c:v>
                </c:pt>
                <c:pt idx="5">
                  <c:v>0</c:v>
                </c:pt>
                <c:pt idx="6">
                  <c:v>0</c:v>
                </c:pt>
                <c:pt idx="7">
                  <c:v>-8214.7281914898194</c:v>
                </c:pt>
                <c:pt idx="8">
                  <c:v>-56910.82360192074</c:v>
                </c:pt>
                <c:pt idx="9">
                  <c:v>-17553.297249073177</c:v>
                </c:pt>
                <c:pt idx="10">
                  <c:v>-297605.61004255456</c:v>
                </c:pt>
                <c:pt idx="11">
                  <c:v>-42679.969952428713</c:v>
                </c:pt>
                <c:pt idx="12">
                  <c:v>-1511.7907954169787</c:v>
                </c:pt>
                <c:pt idx="13">
                  <c:v>-154142.42990064458</c:v>
                </c:pt>
                <c:pt idx="14">
                  <c:v>-18728.11932686143</c:v>
                </c:pt>
                <c:pt idx="15">
                  <c:v>0</c:v>
                </c:pt>
                <c:pt idx="16">
                  <c:v>-382869.60296877706</c:v>
                </c:pt>
                <c:pt idx="17">
                  <c:v>-33105.561613896571</c:v>
                </c:pt>
                <c:pt idx="18">
                  <c:v>-53599.662794851873</c:v>
                </c:pt>
                <c:pt idx="19">
                  <c:v>0</c:v>
                </c:pt>
                <c:pt idx="20">
                  <c:v>0</c:v>
                </c:pt>
                <c:pt idx="21">
                  <c:v>-359491.2426368203</c:v>
                </c:pt>
                <c:pt idx="22">
                  <c:v>0</c:v>
                </c:pt>
                <c:pt idx="23">
                  <c:v>0</c:v>
                </c:pt>
                <c:pt idx="24">
                  <c:v>0</c:v>
                </c:pt>
                <c:pt idx="25">
                  <c:v>-154569.98104639893</c:v>
                </c:pt>
                <c:pt idx="26">
                  <c:v>0</c:v>
                </c:pt>
                <c:pt idx="27">
                  <c:v>0</c:v>
                </c:pt>
                <c:pt idx="28">
                  <c:v>-118666.71184479655</c:v>
                </c:pt>
                <c:pt idx="29">
                  <c:v>0</c:v>
                </c:pt>
                <c:pt idx="30">
                  <c:v>0</c:v>
                </c:pt>
                <c:pt idx="31">
                  <c:v>0</c:v>
                </c:pt>
                <c:pt idx="32">
                  <c:v>-471587.63882025878</c:v>
                </c:pt>
                <c:pt idx="33">
                  <c:v>0</c:v>
                </c:pt>
                <c:pt idx="34">
                  <c:v>0</c:v>
                </c:pt>
                <c:pt idx="35">
                  <c:v>0</c:v>
                </c:pt>
                <c:pt idx="36">
                  <c:v>0</c:v>
                </c:pt>
                <c:pt idx="37">
                  <c:v>0</c:v>
                </c:pt>
                <c:pt idx="38">
                  <c:v>-3645311.8470447287</c:v>
                </c:pt>
                <c:pt idx="39">
                  <c:v>0</c:v>
                </c:pt>
                <c:pt idx="40">
                  <c:v>0</c:v>
                </c:pt>
                <c:pt idx="41">
                  <c:v>-68217.178112890004</c:v>
                </c:pt>
                <c:pt idx="42">
                  <c:v>-2880.4557144227438</c:v>
                </c:pt>
                <c:pt idx="43">
                  <c:v>-7665070.7920702025</c:v>
                </c:pt>
                <c:pt idx="44">
                  <c:v>0</c:v>
                </c:pt>
                <c:pt idx="45">
                  <c:v>0</c:v>
                </c:pt>
                <c:pt idx="46">
                  <c:v>-132702.24437945976</c:v>
                </c:pt>
                <c:pt idx="47">
                  <c:v>0</c:v>
                </c:pt>
                <c:pt idx="48">
                  <c:v>0</c:v>
                </c:pt>
                <c:pt idx="49">
                  <c:v>-11702.818092731526</c:v>
                </c:pt>
                <c:pt idx="50">
                  <c:v>0</c:v>
                </c:pt>
                <c:pt idx="51">
                  <c:v>0</c:v>
                </c:pt>
                <c:pt idx="52">
                  <c:v>-19785.403166776756</c:v>
                </c:pt>
                <c:pt idx="53">
                  <c:v>0</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再エネ比較シート!$BM$72:$BM$161</c:f>
              <c:numCache>
                <c:formatCode>#,##0_);[Red]\(#,##0\)</c:formatCode>
                <c:ptCount val="90"/>
                <c:pt idx="0">
                  <c:v>325447.0818838086</c:v>
                </c:pt>
                <c:pt idx="1">
                  <c:v>258096.06510952336</c:v>
                </c:pt>
                <c:pt idx="2">
                  <c:v>89870.301768486272</c:v>
                </c:pt>
                <c:pt idx="3">
                  <c:v>0</c:v>
                </c:pt>
                <c:pt idx="4">
                  <c:v>181536.58853380266</c:v>
                </c:pt>
                <c:pt idx="5">
                  <c:v>190845.84607339266</c:v>
                </c:pt>
                <c:pt idx="6">
                  <c:v>172100.60371115175</c:v>
                </c:pt>
                <c:pt idx="7">
                  <c:v>0</c:v>
                </c:pt>
                <c:pt idx="8">
                  <c:v>0</c:v>
                </c:pt>
                <c:pt idx="9">
                  <c:v>0</c:v>
                </c:pt>
                <c:pt idx="10">
                  <c:v>0</c:v>
                </c:pt>
                <c:pt idx="11">
                  <c:v>0</c:v>
                </c:pt>
                <c:pt idx="12">
                  <c:v>0</c:v>
                </c:pt>
                <c:pt idx="13">
                  <c:v>0</c:v>
                </c:pt>
                <c:pt idx="14">
                  <c:v>0</c:v>
                </c:pt>
                <c:pt idx="15">
                  <c:v>322237.17346646078</c:v>
                </c:pt>
                <c:pt idx="16">
                  <c:v>0</c:v>
                </c:pt>
                <c:pt idx="17">
                  <c:v>0</c:v>
                </c:pt>
                <c:pt idx="18">
                  <c:v>0</c:v>
                </c:pt>
                <c:pt idx="19">
                  <c:v>98960.723658093309</c:v>
                </c:pt>
                <c:pt idx="20">
                  <c:v>81369.898469008564</c:v>
                </c:pt>
                <c:pt idx="21">
                  <c:v>0</c:v>
                </c:pt>
                <c:pt idx="22">
                  <c:v>1926468.0964425267</c:v>
                </c:pt>
                <c:pt idx="23">
                  <c:v>1659790.1099606096</c:v>
                </c:pt>
                <c:pt idx="24">
                  <c:v>98564.254324828507</c:v>
                </c:pt>
                <c:pt idx="25">
                  <c:v>0</c:v>
                </c:pt>
                <c:pt idx="26">
                  <c:v>148383.7668333039</c:v>
                </c:pt>
                <c:pt idx="27">
                  <c:v>1981519.3189274734</c:v>
                </c:pt>
                <c:pt idx="28">
                  <c:v>0</c:v>
                </c:pt>
                <c:pt idx="29">
                  <c:v>44269.117439563794</c:v>
                </c:pt>
                <c:pt idx="30">
                  <c:v>50996.833464793395</c:v>
                </c:pt>
                <c:pt idx="31">
                  <c:v>323162.89664453961</c:v>
                </c:pt>
                <c:pt idx="32">
                  <c:v>0</c:v>
                </c:pt>
                <c:pt idx="33">
                  <c:v>64640.629706875246</c:v>
                </c:pt>
                <c:pt idx="34">
                  <c:v>479387.06799180672</c:v>
                </c:pt>
                <c:pt idx="35">
                  <c:v>53023.236443351256</c:v>
                </c:pt>
                <c:pt idx="36">
                  <c:v>56751.4840882477</c:v>
                </c:pt>
                <c:pt idx="37">
                  <c:v>831237.98691878829</c:v>
                </c:pt>
                <c:pt idx="38">
                  <c:v>0</c:v>
                </c:pt>
                <c:pt idx="39">
                  <c:v>620245.50453875342</c:v>
                </c:pt>
                <c:pt idx="40">
                  <c:v>2084608.7609509956</c:v>
                </c:pt>
                <c:pt idx="41">
                  <c:v>0</c:v>
                </c:pt>
                <c:pt idx="42">
                  <c:v>0</c:v>
                </c:pt>
                <c:pt idx="43">
                  <c:v>0</c:v>
                </c:pt>
                <c:pt idx="44">
                  <c:v>708588.37362184725</c:v>
                </c:pt>
                <c:pt idx="45">
                  <c:v>131172.57328553399</c:v>
                </c:pt>
                <c:pt idx="46">
                  <c:v>0</c:v>
                </c:pt>
                <c:pt idx="47">
                  <c:v>302698.53851276077</c:v>
                </c:pt>
                <c:pt idx="48">
                  <c:v>70679.137655163489</c:v>
                </c:pt>
                <c:pt idx="49">
                  <c:v>0</c:v>
                </c:pt>
                <c:pt idx="50">
                  <c:v>338151.16693203076</c:v>
                </c:pt>
                <c:pt idx="51">
                  <c:v>408742.00186779362</c:v>
                </c:pt>
                <c:pt idx="52">
                  <c:v>0</c:v>
                </c:pt>
                <c:pt idx="53">
                  <c:v>159885.49963032777</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再エネ比較シート!$BK$72:$BK$161</c:f>
              <c:numCache>
                <c:formatCode>#,##0_);[Red]\(#,##0\)</c:formatCode>
                <c:ptCount val="90"/>
                <c:pt idx="0">
                  <c:v>325447.0818838086</c:v>
                </c:pt>
                <c:pt idx="1">
                  <c:v>258096.06510952336</c:v>
                </c:pt>
                <c:pt idx="2">
                  <c:v>89870.301768486272</c:v>
                </c:pt>
                <c:pt idx="3">
                  <c:v>-88468.601873087697</c:v>
                </c:pt>
                <c:pt idx="4">
                  <c:v>181536.58853380266</c:v>
                </c:pt>
                <c:pt idx="5">
                  <c:v>190845.84607339266</c:v>
                </c:pt>
                <c:pt idx="6">
                  <c:v>172100.60371115175</c:v>
                </c:pt>
                <c:pt idx="7">
                  <c:v>-8214.7281914898194</c:v>
                </c:pt>
                <c:pt idx="8">
                  <c:v>-56910.82360192074</c:v>
                </c:pt>
                <c:pt idx="9">
                  <c:v>-17553.297249073177</c:v>
                </c:pt>
                <c:pt idx="10">
                  <c:v>-297605.61004255456</c:v>
                </c:pt>
                <c:pt idx="11">
                  <c:v>-42679.969952428713</c:v>
                </c:pt>
                <c:pt idx="12">
                  <c:v>-1511.7907954169787</c:v>
                </c:pt>
                <c:pt idx="13">
                  <c:v>-154142.42990064458</c:v>
                </c:pt>
                <c:pt idx="14">
                  <c:v>-18728.11932686143</c:v>
                </c:pt>
                <c:pt idx="15">
                  <c:v>322237.17346646078</c:v>
                </c:pt>
                <c:pt idx="16">
                  <c:v>-382869.60296877706</c:v>
                </c:pt>
                <c:pt idx="17">
                  <c:v>-33105.561613896571</c:v>
                </c:pt>
                <c:pt idx="18">
                  <c:v>-53599.662794851873</c:v>
                </c:pt>
                <c:pt idx="19">
                  <c:v>98960.723658093309</c:v>
                </c:pt>
                <c:pt idx="20">
                  <c:v>81369.898469008564</c:v>
                </c:pt>
                <c:pt idx="21">
                  <c:v>-359491.2426368203</c:v>
                </c:pt>
                <c:pt idx="22">
                  <c:v>1926468.0964425267</c:v>
                </c:pt>
                <c:pt idx="23">
                  <c:v>1659790.1099606096</c:v>
                </c:pt>
                <c:pt idx="24">
                  <c:v>98564.254324828507</c:v>
                </c:pt>
                <c:pt idx="25">
                  <c:v>-154569.98104639893</c:v>
                </c:pt>
                <c:pt idx="26">
                  <c:v>148383.7668333039</c:v>
                </c:pt>
                <c:pt idx="27">
                  <c:v>1981519.3189274734</c:v>
                </c:pt>
                <c:pt idx="28">
                  <c:v>-118666.71184479655</c:v>
                </c:pt>
                <c:pt idx="29">
                  <c:v>44269.117439563794</c:v>
                </c:pt>
                <c:pt idx="30">
                  <c:v>50996.833464793395</c:v>
                </c:pt>
                <c:pt idx="31">
                  <c:v>323162.89664453961</c:v>
                </c:pt>
                <c:pt idx="32">
                  <c:v>-471587.63882025878</c:v>
                </c:pt>
                <c:pt idx="33">
                  <c:v>64640.629706875246</c:v>
                </c:pt>
                <c:pt idx="34">
                  <c:v>479387.06799180672</c:v>
                </c:pt>
                <c:pt idx="35">
                  <c:v>53023.236443351256</c:v>
                </c:pt>
                <c:pt idx="36">
                  <c:v>56751.4840882477</c:v>
                </c:pt>
                <c:pt idx="37">
                  <c:v>831237.98691878829</c:v>
                </c:pt>
                <c:pt idx="38">
                  <c:v>-3645311.8470447287</c:v>
                </c:pt>
                <c:pt idx="39">
                  <c:v>620245.50453875342</c:v>
                </c:pt>
                <c:pt idx="40">
                  <c:v>2084608.7609509956</c:v>
                </c:pt>
                <c:pt idx="41">
                  <c:v>-68217.178112890004</c:v>
                </c:pt>
                <c:pt idx="42">
                  <c:v>-2880.4557144227438</c:v>
                </c:pt>
                <c:pt idx="43">
                  <c:v>-7665070.7920702025</c:v>
                </c:pt>
                <c:pt idx="44">
                  <c:v>708588.37362184725</c:v>
                </c:pt>
                <c:pt idx="45">
                  <c:v>131172.57328553399</c:v>
                </c:pt>
                <c:pt idx="46">
                  <c:v>-132702.24437945976</c:v>
                </c:pt>
                <c:pt idx="47">
                  <c:v>302698.53851276077</c:v>
                </c:pt>
                <c:pt idx="48">
                  <c:v>70679.137655163489</c:v>
                </c:pt>
                <c:pt idx="49">
                  <c:v>-11702.818092731526</c:v>
                </c:pt>
                <c:pt idx="50">
                  <c:v>338151.16693203076</c:v>
                </c:pt>
                <c:pt idx="51">
                  <c:v>408742.00186779362</c:v>
                </c:pt>
                <c:pt idx="52">
                  <c:v>-19785.403166776756</c:v>
                </c:pt>
                <c:pt idx="53">
                  <c:v>159885.49963032777</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再エネ比較シート!$BJ$72:$BJ$161</c:f>
              <c:numCache>
                <c:formatCode>#,##0_);[Red]\(#,##0\)</c:formatCode>
                <c:ptCount val="90"/>
                <c:pt idx="0">
                  <c:v>230559.39311619135</c:v>
                </c:pt>
                <c:pt idx="1">
                  <c:v>128475.69089047662</c:v>
                </c:pt>
                <c:pt idx="2">
                  <c:v>343062.10123151372</c:v>
                </c:pt>
                <c:pt idx="3">
                  <c:v>1789381.9808730874</c:v>
                </c:pt>
                <c:pt idx="4">
                  <c:v>1655516.4514661974</c:v>
                </c:pt>
                <c:pt idx="5">
                  <c:v>802071.46592660749</c:v>
                </c:pt>
                <c:pt idx="6">
                  <c:v>512311.0222888483</c:v>
                </c:pt>
                <c:pt idx="7">
                  <c:v>200183.49719148982</c:v>
                </c:pt>
                <c:pt idx="8">
                  <c:v>353755.50260192074</c:v>
                </c:pt>
                <c:pt idx="9">
                  <c:v>136709.04924907317</c:v>
                </c:pt>
                <c:pt idx="10">
                  <c:v>889795.6280425546</c:v>
                </c:pt>
                <c:pt idx="11">
                  <c:v>2682794.2089524288</c:v>
                </c:pt>
                <c:pt idx="12">
                  <c:v>346513.35679541697</c:v>
                </c:pt>
                <c:pt idx="13">
                  <c:v>1509136.9429006446</c:v>
                </c:pt>
                <c:pt idx="14">
                  <c:v>177560.86332686144</c:v>
                </c:pt>
                <c:pt idx="15">
                  <c:v>413779.85353353922</c:v>
                </c:pt>
                <c:pt idx="16">
                  <c:v>1406043.647968777</c:v>
                </c:pt>
                <c:pt idx="17">
                  <c:v>397081.07161389658</c:v>
                </c:pt>
                <c:pt idx="18">
                  <c:v>376140.00879485189</c:v>
                </c:pt>
                <c:pt idx="19">
                  <c:v>508052.36834190675</c:v>
                </c:pt>
                <c:pt idx="20">
                  <c:v>394772.94253099139</c:v>
                </c:pt>
                <c:pt idx="21">
                  <c:v>1464313.1806368202</c:v>
                </c:pt>
                <c:pt idx="22">
                  <c:v>22239.694557473616</c:v>
                </c:pt>
                <c:pt idx="23">
                  <c:v>307570.54703939031</c:v>
                </c:pt>
                <c:pt idx="24">
                  <c:v>634332.39467517158</c:v>
                </c:pt>
                <c:pt idx="25">
                  <c:v>434948.56904639897</c:v>
                </c:pt>
                <c:pt idx="26">
                  <c:v>239491.31716669613</c:v>
                </c:pt>
                <c:pt idx="27">
                  <c:v>1093959.1120725265</c:v>
                </c:pt>
                <c:pt idx="28">
                  <c:v>771810.92584479658</c:v>
                </c:pt>
                <c:pt idx="29">
                  <c:v>318629.14756043622</c:v>
                </c:pt>
                <c:pt idx="30">
                  <c:v>308556.18553520663</c:v>
                </c:pt>
                <c:pt idx="31">
                  <c:v>13224.308355460353</c:v>
                </c:pt>
                <c:pt idx="32">
                  <c:v>1244333.2428202587</c:v>
                </c:pt>
                <c:pt idx="33">
                  <c:v>219087.63429312478</c:v>
                </c:pt>
                <c:pt idx="34">
                  <c:v>321098.71500819322</c:v>
                </c:pt>
                <c:pt idx="35">
                  <c:v>173994.96555664871</c:v>
                </c:pt>
                <c:pt idx="36">
                  <c:v>355466.77891175234</c:v>
                </c:pt>
                <c:pt idx="37">
                  <c:v>1044481.6020812116</c:v>
                </c:pt>
                <c:pt idx="38">
                  <c:v>8628016.3380447291</c:v>
                </c:pt>
                <c:pt idx="39">
                  <c:v>5440.9774612466226</c:v>
                </c:pt>
                <c:pt idx="40">
                  <c:v>2151227.788049004</c:v>
                </c:pt>
                <c:pt idx="41">
                  <c:v>169431.49911289001</c:v>
                </c:pt>
                <c:pt idx="42">
                  <c:v>283475.62071442272</c:v>
                </c:pt>
                <c:pt idx="43">
                  <c:v>14305550.035070203</c:v>
                </c:pt>
                <c:pt idx="44">
                  <c:v>1255226.4143781527</c:v>
                </c:pt>
                <c:pt idx="45">
                  <c:v>377094.46471446595</c:v>
                </c:pt>
                <c:pt idx="46">
                  <c:v>961466.20237945975</c:v>
                </c:pt>
                <c:pt idx="47">
                  <c:v>235686.66048723928</c:v>
                </c:pt>
                <c:pt idx="48">
                  <c:v>129009.54634483649</c:v>
                </c:pt>
                <c:pt idx="49">
                  <c:v>610606.64909273165</c:v>
                </c:pt>
                <c:pt idx="50">
                  <c:v>73867.259067969222</c:v>
                </c:pt>
                <c:pt idx="51">
                  <c:v>118328.06213220625</c:v>
                </c:pt>
                <c:pt idx="52">
                  <c:v>639637.67016677675</c:v>
                </c:pt>
                <c:pt idx="53">
                  <c:v>258152.86036967221</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再エネ比較シート!$BJ$72:$BJ$161</c:f>
              <c:numCache>
                <c:formatCode>#,##0_);[Red]\(#,##0\)</c:formatCode>
                <c:ptCount val="90"/>
                <c:pt idx="0">
                  <c:v>230559.39311619135</c:v>
                </c:pt>
                <c:pt idx="1">
                  <c:v>128475.69089047662</c:v>
                </c:pt>
                <c:pt idx="2">
                  <c:v>343062.10123151372</c:v>
                </c:pt>
                <c:pt idx="3">
                  <c:v>1789381.9808730874</c:v>
                </c:pt>
                <c:pt idx="4">
                  <c:v>1655516.4514661974</c:v>
                </c:pt>
                <c:pt idx="5">
                  <c:v>802071.46592660749</c:v>
                </c:pt>
                <c:pt idx="6">
                  <c:v>512311.0222888483</c:v>
                </c:pt>
                <c:pt idx="7">
                  <c:v>200183.49719148982</c:v>
                </c:pt>
                <c:pt idx="8">
                  <c:v>353755.50260192074</c:v>
                </c:pt>
                <c:pt idx="9">
                  <c:v>136709.04924907317</c:v>
                </c:pt>
                <c:pt idx="10">
                  <c:v>889795.6280425546</c:v>
                </c:pt>
                <c:pt idx="11">
                  <c:v>2682794.2089524288</c:v>
                </c:pt>
                <c:pt idx="12">
                  <c:v>346513.35679541697</c:v>
                </c:pt>
                <c:pt idx="13">
                  <c:v>1509136.9429006446</c:v>
                </c:pt>
                <c:pt idx="14">
                  <c:v>177560.86332686144</c:v>
                </c:pt>
                <c:pt idx="15">
                  <c:v>413779.85353353922</c:v>
                </c:pt>
                <c:pt idx="16">
                  <c:v>1406043.647968777</c:v>
                </c:pt>
                <c:pt idx="17">
                  <c:v>397081.07161389658</c:v>
                </c:pt>
                <c:pt idx="18">
                  <c:v>376140.00879485189</c:v>
                </c:pt>
                <c:pt idx="19">
                  <c:v>508052.36834190675</c:v>
                </c:pt>
                <c:pt idx="20">
                  <c:v>394772.94253099139</c:v>
                </c:pt>
                <c:pt idx="21">
                  <c:v>1464313.1806368202</c:v>
                </c:pt>
                <c:pt idx="22">
                  <c:v>22239.694557473616</c:v>
                </c:pt>
                <c:pt idx="23">
                  <c:v>307570.54703939031</c:v>
                </c:pt>
                <c:pt idx="24">
                  <c:v>634332.39467517158</c:v>
                </c:pt>
                <c:pt idx="25">
                  <c:v>434948.56904639897</c:v>
                </c:pt>
                <c:pt idx="26">
                  <c:v>239491.31716669613</c:v>
                </c:pt>
                <c:pt idx="27">
                  <c:v>1093959.1120725265</c:v>
                </c:pt>
                <c:pt idx="28">
                  <c:v>771810.92584479658</c:v>
                </c:pt>
                <c:pt idx="29">
                  <c:v>318629.14756043622</c:v>
                </c:pt>
                <c:pt idx="30">
                  <c:v>308556.18553520663</c:v>
                </c:pt>
                <c:pt idx="31">
                  <c:v>13224.308355460353</c:v>
                </c:pt>
                <c:pt idx="32">
                  <c:v>1244333.2428202587</c:v>
                </c:pt>
                <c:pt idx="33">
                  <c:v>219087.63429312478</c:v>
                </c:pt>
                <c:pt idx="34">
                  <c:v>321098.71500819322</c:v>
                </c:pt>
                <c:pt idx="35">
                  <c:v>173994.96555664871</c:v>
                </c:pt>
                <c:pt idx="36">
                  <c:v>355466.77891175234</c:v>
                </c:pt>
                <c:pt idx="37">
                  <c:v>1044481.6020812116</c:v>
                </c:pt>
                <c:pt idx="38">
                  <c:v>8628016.3380447291</c:v>
                </c:pt>
                <c:pt idx="39">
                  <c:v>5440.9774612466226</c:v>
                </c:pt>
                <c:pt idx="40">
                  <c:v>2151227.788049004</c:v>
                </c:pt>
                <c:pt idx="41">
                  <c:v>169431.49911289001</c:v>
                </c:pt>
                <c:pt idx="42">
                  <c:v>283475.62071442272</c:v>
                </c:pt>
                <c:pt idx="43">
                  <c:v>14305550.035070203</c:v>
                </c:pt>
                <c:pt idx="44">
                  <c:v>1255226.4143781527</c:v>
                </c:pt>
                <c:pt idx="45">
                  <c:v>377094.46471446595</c:v>
                </c:pt>
                <c:pt idx="46">
                  <c:v>961466.20237945975</c:v>
                </c:pt>
                <c:pt idx="47">
                  <c:v>235686.66048723928</c:v>
                </c:pt>
                <c:pt idx="48">
                  <c:v>129009.54634483649</c:v>
                </c:pt>
                <c:pt idx="49">
                  <c:v>610606.64909273165</c:v>
                </c:pt>
                <c:pt idx="50">
                  <c:v>73867.259067969222</c:v>
                </c:pt>
                <c:pt idx="51">
                  <c:v>118328.06213220625</c:v>
                </c:pt>
                <c:pt idx="52">
                  <c:v>639637.67016677675</c:v>
                </c:pt>
                <c:pt idx="53">
                  <c:v>258152.86036967221</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再エネ比較シート!$BE$72:$BE$161</c:f>
              <c:numCache>
                <c:formatCode>#,##0_);[Red]\(#,##0\)</c:formatCode>
                <c:ptCount val="90"/>
                <c:pt idx="0">
                  <c:v>555928.96699999995</c:v>
                </c:pt>
                <c:pt idx="1">
                  <c:v>384533.63899999997</c:v>
                </c:pt>
                <c:pt idx="2">
                  <c:v>432932.40299999999</c:v>
                </c:pt>
                <c:pt idx="3">
                  <c:v>1700913.3789999997</c:v>
                </c:pt>
                <c:pt idx="4">
                  <c:v>1837053.04</c:v>
                </c:pt>
                <c:pt idx="5">
                  <c:v>992912.89700000011</c:v>
                </c:pt>
                <c:pt idx="6">
                  <c:v>681952.57300000009</c:v>
                </c:pt>
                <c:pt idx="7">
                  <c:v>191968.769</c:v>
                </c:pt>
                <c:pt idx="8">
                  <c:v>296731.09299999999</c:v>
                </c:pt>
                <c:pt idx="9">
                  <c:v>119155.75199999999</c:v>
                </c:pt>
                <c:pt idx="10">
                  <c:v>592190.01800000004</c:v>
                </c:pt>
                <c:pt idx="11">
                  <c:v>2195444.5490000001</c:v>
                </c:pt>
                <c:pt idx="12">
                  <c:v>345001.56599999999</c:v>
                </c:pt>
                <c:pt idx="13">
                  <c:v>1350156.1030000001</c:v>
                </c:pt>
                <c:pt idx="14">
                  <c:v>158832.74400000001</c:v>
                </c:pt>
                <c:pt idx="15">
                  <c:v>679064.47100000002</c:v>
                </c:pt>
                <c:pt idx="16">
                  <c:v>1023174.0449999999</c:v>
                </c:pt>
                <c:pt idx="17">
                  <c:v>363975.51</c:v>
                </c:pt>
                <c:pt idx="18">
                  <c:v>322540.34600000002</c:v>
                </c:pt>
                <c:pt idx="19">
                  <c:v>508987.57300000003</c:v>
                </c:pt>
                <c:pt idx="20">
                  <c:v>476035.06699999998</c:v>
                </c:pt>
                <c:pt idx="21">
                  <c:v>1092544.977</c:v>
                </c:pt>
                <c:pt idx="22">
                  <c:v>243829.97899999996</c:v>
                </c:pt>
                <c:pt idx="23">
                  <c:v>1019624.0109999999</c:v>
                </c:pt>
                <c:pt idx="24">
                  <c:v>676083.90800000005</c:v>
                </c:pt>
                <c:pt idx="25">
                  <c:v>280378.58800000005</c:v>
                </c:pt>
                <c:pt idx="26">
                  <c:v>386933.86900000001</c:v>
                </c:pt>
                <c:pt idx="27">
                  <c:v>2757332.6709999996</c:v>
                </c:pt>
                <c:pt idx="28">
                  <c:v>652587.05300000007</c:v>
                </c:pt>
                <c:pt idx="29">
                  <c:v>362898.26500000001</c:v>
                </c:pt>
                <c:pt idx="30">
                  <c:v>359518.43500000006</c:v>
                </c:pt>
                <c:pt idx="31">
                  <c:v>75006.932000000001</c:v>
                </c:pt>
                <c:pt idx="32">
                  <c:v>771841.70199999993</c:v>
                </c:pt>
                <c:pt idx="33">
                  <c:v>283728.26400000002</c:v>
                </c:pt>
                <c:pt idx="34">
                  <c:v>792652.83499999996</c:v>
                </c:pt>
                <c:pt idx="35">
                  <c:v>227018.20199999996</c:v>
                </c:pt>
                <c:pt idx="36">
                  <c:v>411509.83700000006</c:v>
                </c:pt>
                <c:pt idx="37">
                  <c:v>1676341.7149999999</c:v>
                </c:pt>
                <c:pt idx="38">
                  <c:v>3778629.2639999995</c:v>
                </c:pt>
                <c:pt idx="39">
                  <c:v>36532.532000000007</c:v>
                </c:pt>
                <c:pt idx="40">
                  <c:v>4157122.7249999996</c:v>
                </c:pt>
                <c:pt idx="41">
                  <c:v>101214.32100000001</c:v>
                </c:pt>
                <c:pt idx="42">
                  <c:v>280595.16499999998</c:v>
                </c:pt>
                <c:pt idx="43">
                  <c:v>6640479.2430000007</c:v>
                </c:pt>
                <c:pt idx="44">
                  <c:v>1855138.598</c:v>
                </c:pt>
                <c:pt idx="45">
                  <c:v>507673.75399999996</c:v>
                </c:pt>
                <c:pt idx="46">
                  <c:v>828763.95799999998</c:v>
                </c:pt>
                <c:pt idx="47">
                  <c:v>538385.19900000002</c:v>
                </c:pt>
                <c:pt idx="48">
                  <c:v>199688.68399999998</c:v>
                </c:pt>
                <c:pt idx="49">
                  <c:v>596919.2350000001</c:v>
                </c:pt>
                <c:pt idx="50">
                  <c:v>401749.23800000001</c:v>
                </c:pt>
                <c:pt idx="51">
                  <c:v>461027.06199999998</c:v>
                </c:pt>
                <c:pt idx="52">
                  <c:v>619852.26699999999</c:v>
                </c:pt>
                <c:pt idx="53">
                  <c:v>418036.39799999999</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再エネ比較シート!$BF$72:$BF$161</c:f>
              <c:numCache>
                <c:formatCode>#,##0_);[Red]\(#,##0\)</c:formatCode>
                <c:ptCount val="90"/>
                <c:pt idx="0">
                  <c:v>0</c:v>
                </c:pt>
                <c:pt idx="1">
                  <c:v>2038.1170000000002</c:v>
                </c:pt>
                <c:pt idx="2">
                  <c:v>0</c:v>
                </c:pt>
                <c:pt idx="3">
                  <c:v>0</c:v>
                </c:pt>
                <c:pt idx="4">
                  <c:v>0</c:v>
                </c:pt>
                <c:pt idx="5">
                  <c:v>0</c:v>
                </c:pt>
                <c:pt idx="6">
                  <c:v>0</c:v>
                </c:pt>
                <c:pt idx="7">
                  <c:v>0</c:v>
                </c:pt>
                <c:pt idx="8">
                  <c:v>0</c:v>
                </c:pt>
                <c:pt idx="9">
                  <c:v>0</c:v>
                </c:pt>
                <c:pt idx="10">
                  <c:v>0</c:v>
                </c:pt>
                <c:pt idx="11">
                  <c:v>435955.038</c:v>
                </c:pt>
                <c:pt idx="12">
                  <c:v>0</c:v>
                </c:pt>
                <c:pt idx="13">
                  <c:v>4838.41</c:v>
                </c:pt>
                <c:pt idx="14">
                  <c:v>0</c:v>
                </c:pt>
                <c:pt idx="15">
                  <c:v>56952.55599999999</c:v>
                </c:pt>
                <c:pt idx="16">
                  <c:v>0</c:v>
                </c:pt>
                <c:pt idx="17">
                  <c:v>0</c:v>
                </c:pt>
                <c:pt idx="18">
                  <c:v>0</c:v>
                </c:pt>
                <c:pt idx="19">
                  <c:v>98025.519</c:v>
                </c:pt>
                <c:pt idx="20">
                  <c:v>0</c:v>
                </c:pt>
                <c:pt idx="21">
                  <c:v>0</c:v>
                </c:pt>
                <c:pt idx="22">
                  <c:v>1650626.6740000001</c:v>
                </c:pt>
                <c:pt idx="23">
                  <c:v>801219.82799999998</c:v>
                </c:pt>
                <c:pt idx="24">
                  <c:v>50662.154999999999</c:v>
                </c:pt>
                <c:pt idx="25">
                  <c:v>0</c:v>
                </c:pt>
                <c:pt idx="26">
                  <c:v>941.21500000000003</c:v>
                </c:pt>
                <c:pt idx="27">
                  <c:v>318010.12</c:v>
                </c:pt>
                <c:pt idx="28">
                  <c:v>557.16099999999983</c:v>
                </c:pt>
                <c:pt idx="29">
                  <c:v>0</c:v>
                </c:pt>
                <c:pt idx="30">
                  <c:v>0</c:v>
                </c:pt>
                <c:pt idx="31">
                  <c:v>221938.8</c:v>
                </c:pt>
                <c:pt idx="32">
                  <c:v>0</c:v>
                </c:pt>
                <c:pt idx="33">
                  <c:v>0</c:v>
                </c:pt>
                <c:pt idx="34">
                  <c:v>7250.9700000000012</c:v>
                </c:pt>
                <c:pt idx="35">
                  <c:v>0</c:v>
                </c:pt>
                <c:pt idx="36">
                  <c:v>0</c:v>
                </c:pt>
                <c:pt idx="37">
                  <c:v>171631.08</c:v>
                </c:pt>
                <c:pt idx="38">
                  <c:v>1009581.656</c:v>
                </c:pt>
                <c:pt idx="39">
                  <c:v>413821.53700000007</c:v>
                </c:pt>
                <c:pt idx="40">
                  <c:v>78713.823999999979</c:v>
                </c:pt>
                <c:pt idx="41">
                  <c:v>0</c:v>
                </c:pt>
                <c:pt idx="42">
                  <c:v>0</c:v>
                </c:pt>
                <c:pt idx="43">
                  <c:v>0</c:v>
                </c:pt>
                <c:pt idx="44">
                  <c:v>108676.19</c:v>
                </c:pt>
                <c:pt idx="45">
                  <c:v>0</c:v>
                </c:pt>
                <c:pt idx="46">
                  <c:v>0</c:v>
                </c:pt>
                <c:pt idx="47">
                  <c:v>0</c:v>
                </c:pt>
                <c:pt idx="48">
                  <c:v>0</c:v>
                </c:pt>
                <c:pt idx="49">
                  <c:v>1984.596</c:v>
                </c:pt>
                <c:pt idx="50">
                  <c:v>10147.773999999999</c:v>
                </c:pt>
                <c:pt idx="51">
                  <c:v>65945.349000000002</c:v>
                </c:pt>
                <c:pt idx="52">
                  <c:v>0</c:v>
                </c:pt>
                <c:pt idx="53">
                  <c:v>0</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再エネ比較シート!$BG$72:$BG$161</c:f>
              <c:numCache>
                <c:formatCode>#,##0_);[Red]\(#,##0\)</c:formatCode>
                <c:ptCount val="90"/>
                <c:pt idx="0">
                  <c:v>0</c:v>
                </c:pt>
                <c:pt idx="1">
                  <c:v>0</c:v>
                </c:pt>
                <c:pt idx="2">
                  <c:v>0</c:v>
                </c:pt>
                <c:pt idx="3">
                  <c:v>0</c:v>
                </c:pt>
                <c:pt idx="4">
                  <c:v>0</c:v>
                </c:pt>
                <c:pt idx="5">
                  <c:v>0</c:v>
                </c:pt>
                <c:pt idx="6">
                  <c:v>2459.0529999999999</c:v>
                </c:pt>
                <c:pt idx="7">
                  <c:v>0</c:v>
                </c:pt>
                <c:pt idx="8">
                  <c:v>113.58599999999998</c:v>
                </c:pt>
                <c:pt idx="9">
                  <c:v>0</c:v>
                </c:pt>
                <c:pt idx="10">
                  <c:v>0</c:v>
                </c:pt>
                <c:pt idx="11">
                  <c:v>8714.652</c:v>
                </c:pt>
                <c:pt idx="12">
                  <c:v>0</c:v>
                </c:pt>
                <c:pt idx="13">
                  <c:v>0</c:v>
                </c:pt>
                <c:pt idx="14">
                  <c:v>0</c:v>
                </c:pt>
                <c:pt idx="15">
                  <c:v>0</c:v>
                </c:pt>
                <c:pt idx="16">
                  <c:v>0</c:v>
                </c:pt>
                <c:pt idx="17">
                  <c:v>0</c:v>
                </c:pt>
                <c:pt idx="18">
                  <c:v>0</c:v>
                </c:pt>
                <c:pt idx="19">
                  <c:v>0</c:v>
                </c:pt>
                <c:pt idx="20">
                  <c:v>107.774</c:v>
                </c:pt>
                <c:pt idx="21">
                  <c:v>12276.960999999999</c:v>
                </c:pt>
                <c:pt idx="22">
                  <c:v>54251.137999999999</c:v>
                </c:pt>
                <c:pt idx="23">
                  <c:v>146516.81800000003</c:v>
                </c:pt>
                <c:pt idx="24">
                  <c:v>6150.5860000000011</c:v>
                </c:pt>
                <c:pt idx="25">
                  <c:v>0</c:v>
                </c:pt>
                <c:pt idx="26">
                  <c:v>0</c:v>
                </c:pt>
                <c:pt idx="27">
                  <c:v>0</c:v>
                </c:pt>
                <c:pt idx="28">
                  <c:v>0</c:v>
                </c:pt>
                <c:pt idx="29">
                  <c:v>0</c:v>
                </c:pt>
                <c:pt idx="30">
                  <c:v>0</c:v>
                </c:pt>
                <c:pt idx="31">
                  <c:v>39441.472999999991</c:v>
                </c:pt>
                <c:pt idx="32">
                  <c:v>903.90200000000016</c:v>
                </c:pt>
                <c:pt idx="33">
                  <c:v>0</c:v>
                </c:pt>
                <c:pt idx="34">
                  <c:v>578.78899999999999</c:v>
                </c:pt>
                <c:pt idx="35">
                  <c:v>0</c:v>
                </c:pt>
                <c:pt idx="36">
                  <c:v>708.42600000000004</c:v>
                </c:pt>
                <c:pt idx="37">
                  <c:v>27746.794000000002</c:v>
                </c:pt>
                <c:pt idx="38">
                  <c:v>194493.571</c:v>
                </c:pt>
                <c:pt idx="39">
                  <c:v>175332.413</c:v>
                </c:pt>
                <c:pt idx="40">
                  <c:v>0</c:v>
                </c:pt>
                <c:pt idx="41">
                  <c:v>0</c:v>
                </c:pt>
                <c:pt idx="42">
                  <c:v>0</c:v>
                </c:pt>
                <c:pt idx="43">
                  <c:v>0</c:v>
                </c:pt>
                <c:pt idx="44">
                  <c:v>0</c:v>
                </c:pt>
                <c:pt idx="45">
                  <c:v>593.28399999999999</c:v>
                </c:pt>
                <c:pt idx="46">
                  <c:v>0</c:v>
                </c:pt>
                <c:pt idx="47">
                  <c:v>0</c:v>
                </c:pt>
                <c:pt idx="48">
                  <c:v>0</c:v>
                </c:pt>
                <c:pt idx="49">
                  <c:v>0</c:v>
                </c:pt>
                <c:pt idx="50">
                  <c:v>0</c:v>
                </c:pt>
                <c:pt idx="51">
                  <c:v>94.70999999999998</c:v>
                </c:pt>
                <c:pt idx="52">
                  <c:v>0</c:v>
                </c:pt>
                <c:pt idx="53">
                  <c:v>0</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再エネ比較シート!$BH$72:$BH$161</c:f>
              <c:numCache>
                <c:formatCode>#,##0_);[Red]\(#,##0\)</c:formatCode>
                <c:ptCount val="90"/>
                <c:pt idx="0">
                  <c:v>77.507999999999996</c:v>
                </c:pt>
                <c:pt idx="1">
                  <c:v>0</c:v>
                </c:pt>
                <c:pt idx="2">
                  <c:v>0</c:v>
                </c:pt>
                <c:pt idx="3">
                  <c:v>0</c:v>
                </c:pt>
                <c:pt idx="4">
                  <c:v>0</c:v>
                </c:pt>
                <c:pt idx="5">
                  <c:v>4.415</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135.63999999999996</c:v>
                </c:pt>
                <c:pt idx="28">
                  <c:v>0</c:v>
                </c:pt>
                <c:pt idx="29">
                  <c:v>0</c:v>
                </c:pt>
                <c:pt idx="30">
                  <c:v>34.584000000000003</c:v>
                </c:pt>
                <c:pt idx="31">
                  <c:v>0</c:v>
                </c:pt>
                <c:pt idx="32">
                  <c:v>0</c:v>
                </c:pt>
                <c:pt idx="33">
                  <c:v>0</c:v>
                </c:pt>
                <c:pt idx="34">
                  <c:v>3.1890000000000001</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121.41400000000002</c:v>
                </c:pt>
                <c:pt idx="51">
                  <c:v>2.9430000000000001</c:v>
                </c:pt>
                <c:pt idx="52">
                  <c:v>0</c:v>
                </c:pt>
                <c:pt idx="53">
                  <c:v>1.9619999999999997</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再エネ比較シート!$BI$72:$BI$161</c:f>
              <c:numCache>
                <c:formatCode>#,##0_);[Red]\(#,##0\)</c:formatCode>
                <c:ptCount val="90"/>
                <c:pt idx="0">
                  <c:v>556006.47499999998</c:v>
                </c:pt>
                <c:pt idx="1">
                  <c:v>386571.75599999999</c:v>
                </c:pt>
                <c:pt idx="2">
                  <c:v>432932.40299999999</c:v>
                </c:pt>
                <c:pt idx="3">
                  <c:v>1700913.3789999997</c:v>
                </c:pt>
                <c:pt idx="4">
                  <c:v>1837053.04</c:v>
                </c:pt>
                <c:pt idx="5">
                  <c:v>992917.31200000015</c:v>
                </c:pt>
                <c:pt idx="6">
                  <c:v>684411.62600000005</c:v>
                </c:pt>
                <c:pt idx="7">
                  <c:v>191968.769</c:v>
                </c:pt>
                <c:pt idx="8">
                  <c:v>296844.679</c:v>
                </c:pt>
                <c:pt idx="9">
                  <c:v>119155.75199999999</c:v>
                </c:pt>
                <c:pt idx="10">
                  <c:v>592190.01800000004</c:v>
                </c:pt>
                <c:pt idx="11">
                  <c:v>2640114.2390000001</c:v>
                </c:pt>
                <c:pt idx="12">
                  <c:v>345001.56599999999</c:v>
                </c:pt>
                <c:pt idx="13">
                  <c:v>1354994.513</c:v>
                </c:pt>
                <c:pt idx="14">
                  <c:v>158832.74400000001</c:v>
                </c:pt>
                <c:pt idx="15">
                  <c:v>736017.027</c:v>
                </c:pt>
                <c:pt idx="16">
                  <c:v>1023174.0449999999</c:v>
                </c:pt>
                <c:pt idx="17">
                  <c:v>363975.51</c:v>
                </c:pt>
                <c:pt idx="18">
                  <c:v>322540.34600000002</c:v>
                </c:pt>
                <c:pt idx="19">
                  <c:v>607013.09200000006</c:v>
                </c:pt>
                <c:pt idx="20">
                  <c:v>476142.84099999996</c:v>
                </c:pt>
                <c:pt idx="21">
                  <c:v>1104821.9379999998</c:v>
                </c:pt>
                <c:pt idx="22">
                  <c:v>1948707.7910000002</c:v>
                </c:pt>
                <c:pt idx="23">
                  <c:v>1967360.6569999999</c:v>
                </c:pt>
                <c:pt idx="24">
                  <c:v>732896.64900000009</c:v>
                </c:pt>
                <c:pt idx="25">
                  <c:v>280378.58800000005</c:v>
                </c:pt>
                <c:pt idx="26">
                  <c:v>387875.08400000003</c:v>
                </c:pt>
                <c:pt idx="27">
                  <c:v>3075478.4309999999</c:v>
                </c:pt>
                <c:pt idx="28">
                  <c:v>653144.21400000004</c:v>
                </c:pt>
                <c:pt idx="29">
                  <c:v>362898.26500000001</c:v>
                </c:pt>
                <c:pt idx="30">
                  <c:v>359553.01900000003</c:v>
                </c:pt>
                <c:pt idx="31">
                  <c:v>336387.20499999996</c:v>
                </c:pt>
                <c:pt idx="32">
                  <c:v>772745.60399999993</c:v>
                </c:pt>
                <c:pt idx="33">
                  <c:v>283728.26400000002</c:v>
                </c:pt>
                <c:pt idx="34">
                  <c:v>800485.78299999994</c:v>
                </c:pt>
                <c:pt idx="35">
                  <c:v>227018.20199999996</c:v>
                </c:pt>
                <c:pt idx="36">
                  <c:v>412218.26300000004</c:v>
                </c:pt>
                <c:pt idx="37">
                  <c:v>1875719.5889999999</c:v>
                </c:pt>
                <c:pt idx="38">
                  <c:v>4982704.4910000004</c:v>
                </c:pt>
                <c:pt idx="39">
                  <c:v>625686.48200000008</c:v>
                </c:pt>
                <c:pt idx="40">
                  <c:v>4235836.5489999996</c:v>
                </c:pt>
                <c:pt idx="41">
                  <c:v>101214.32100000001</c:v>
                </c:pt>
                <c:pt idx="42">
                  <c:v>280595.16499999998</c:v>
                </c:pt>
                <c:pt idx="43">
                  <c:v>6640479.2430000007</c:v>
                </c:pt>
                <c:pt idx="44">
                  <c:v>1963814.7879999999</c:v>
                </c:pt>
                <c:pt idx="45">
                  <c:v>508267.03799999994</c:v>
                </c:pt>
                <c:pt idx="46">
                  <c:v>828763.95799999998</c:v>
                </c:pt>
                <c:pt idx="47">
                  <c:v>538385.19900000002</c:v>
                </c:pt>
                <c:pt idx="48">
                  <c:v>199688.68399999998</c:v>
                </c:pt>
                <c:pt idx="49">
                  <c:v>598903.83100000012</c:v>
                </c:pt>
                <c:pt idx="50">
                  <c:v>412018.42599999998</c:v>
                </c:pt>
                <c:pt idx="51">
                  <c:v>527070.0639999999</c:v>
                </c:pt>
                <c:pt idx="52">
                  <c:v>619852.26699999999</c:v>
                </c:pt>
                <c:pt idx="53">
                  <c:v>418038.36</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再エネ比較シート!$CO$13:$CO$42</c:f>
              <c:numCache>
                <c:formatCode>0.0%</c:formatCode>
                <c:ptCount val="30"/>
                <c:pt idx="0">
                  <c:v>7.8242812291414304E-2</c:v>
                </c:pt>
                <c:pt idx="1">
                  <c:v>0.12631640024369722</c:v>
                </c:pt>
                <c:pt idx="2">
                  <c:v>4.0986048359068564E-2</c:v>
                </c:pt>
                <c:pt idx="3">
                  <c:v>9.2381323390283265E-2</c:v>
                </c:pt>
                <c:pt idx="4">
                  <c:v>2.7240977881257275E-2</c:v>
                </c:pt>
                <c:pt idx="5">
                  <c:v>9.5374344301382932E-2</c:v>
                </c:pt>
                <c:pt idx="6">
                  <c:v>6.5680427542405703E-2</c:v>
                </c:pt>
                <c:pt idx="7">
                  <c:v>8.6045039818574975E-2</c:v>
                </c:pt>
                <c:pt idx="8">
                  <c:v>8.5606492413755661E-2</c:v>
                </c:pt>
                <c:pt idx="9">
                  <c:v>8.87167175905718E-2</c:v>
                </c:pt>
                <c:pt idx="10">
                  <c:v>3.3365772278604197E-2</c:v>
                </c:pt>
                <c:pt idx="11">
                  <c:v>6.893188933942411E-2</c:v>
                </c:pt>
                <c:pt idx="12">
                  <c:v>6.5686351602841336E-2</c:v>
                </c:pt>
                <c:pt idx="13">
                  <c:v>1.8421129946822577E-2</c:v>
                </c:pt>
                <c:pt idx="14">
                  <c:v>4.9466745270378906E-2</c:v>
                </c:pt>
                <c:pt idx="15">
                  <c:v>0.1018910116182976</c:v>
                </c:pt>
                <c:pt idx="16">
                  <c:v>7.3542277803509859E-2</c:v>
                </c:pt>
                <c:pt idx="17">
                  <c:v>2.3156823281745207E-2</c:v>
                </c:pt>
                <c:pt idx="18">
                  <c:v>0.1131302789864346</c:v>
                </c:pt>
                <c:pt idx="19">
                  <c:v>6.9777539396725666E-2</c:v>
                </c:pt>
                <c:pt idx="20">
                  <c:v>5.6618845256733871E-2</c:v>
                </c:pt>
                <c:pt idx="21">
                  <c:v>0.12881633147564817</c:v>
                </c:pt>
                <c:pt idx="22">
                  <c:v>0.11869354985858954</c:v>
                </c:pt>
                <c:pt idx="23">
                  <c:v>7.9532481652622999E-2</c:v>
                </c:pt>
                <c:pt idx="24">
                  <c:v>0.11941575505714111</c:v>
                </c:pt>
                <c:pt idx="25">
                  <c:v>0.10005220649203084</c:v>
                </c:pt>
                <c:pt idx="26">
                  <c:v>6.6435602384583389E-2</c:v>
                </c:pt>
                <c:pt idx="27">
                  <c:v>8.627076784912438E-2</c:v>
                </c:pt>
                <c:pt idx="28">
                  <c:v>0.11757269279393173</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再エネ比較シート!$CC$13:$CC$42</c:f>
              <c:numCache>
                <c:formatCode>0.0%</c:formatCode>
                <c:ptCount val="30"/>
                <c:pt idx="0">
                  <c:v>1.5580579352215523E-2</c:v>
                </c:pt>
                <c:pt idx="1">
                  <c:v>4.6439469939079825E-2</c:v>
                </c:pt>
                <c:pt idx="2">
                  <c:v>2.492855290560874E-2</c:v>
                </c:pt>
                <c:pt idx="3">
                  <c:v>2.7033634025505064E-2</c:v>
                </c:pt>
                <c:pt idx="4">
                  <c:v>1.2706770183089133E-2</c:v>
                </c:pt>
                <c:pt idx="5">
                  <c:v>3.0539160320988395E-2</c:v>
                </c:pt>
                <c:pt idx="6">
                  <c:v>2.1430407122946488E-2</c:v>
                </c:pt>
                <c:pt idx="7">
                  <c:v>3.5386850099574742E-2</c:v>
                </c:pt>
                <c:pt idx="8">
                  <c:v>5.036880925286974E-2</c:v>
                </c:pt>
                <c:pt idx="9">
                  <c:v>2.3091953595360093E-2</c:v>
                </c:pt>
                <c:pt idx="10">
                  <c:v>1.3801159298649125E-2</c:v>
                </c:pt>
                <c:pt idx="11">
                  <c:v>2.1420674995054397E-2</c:v>
                </c:pt>
                <c:pt idx="12">
                  <c:v>2.6294351723842122E-2</c:v>
                </c:pt>
                <c:pt idx="13">
                  <c:v>6.3568680102528679E-3</c:v>
                </c:pt>
                <c:pt idx="14">
                  <c:v>1.9393676698192766E-2</c:v>
                </c:pt>
                <c:pt idx="15">
                  <c:v>1.8905442050405577E-2</c:v>
                </c:pt>
                <c:pt idx="16">
                  <c:v>1.6723592121449138E-2</c:v>
                </c:pt>
                <c:pt idx="17">
                  <c:v>1.803457389387644E-2</c:v>
                </c:pt>
                <c:pt idx="18">
                  <c:v>4.3801264749691586E-2</c:v>
                </c:pt>
                <c:pt idx="19">
                  <c:v>1.3226392287623069E-2</c:v>
                </c:pt>
                <c:pt idx="20">
                  <c:v>9.2342120769377846E-3</c:v>
                </c:pt>
                <c:pt idx="21">
                  <c:v>7.4971957963264266E-2</c:v>
                </c:pt>
                <c:pt idx="22">
                  <c:v>5.7050156707677047E-2</c:v>
                </c:pt>
                <c:pt idx="23">
                  <c:v>5.1093429486005502E-2</c:v>
                </c:pt>
                <c:pt idx="24">
                  <c:v>3.0153663352330842E-2</c:v>
                </c:pt>
                <c:pt idx="25">
                  <c:v>5.9329868236096928E-2</c:v>
                </c:pt>
                <c:pt idx="26">
                  <c:v>3.4734782714481313E-2</c:v>
                </c:pt>
                <c:pt idx="27">
                  <c:v>3.2660336071169492E-2</c:v>
                </c:pt>
                <c:pt idx="28">
                  <c:v>7.0200059789491745E-2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再エネ比較シート!$CD$13:$CD$42</c:f>
              <c:numCache>
                <c:formatCode>0.0%</c:formatCode>
                <c:ptCount val="30"/>
                <c:pt idx="0">
                  <c:v>0.30733876103533242</c:v>
                </c:pt>
                <c:pt idx="1">
                  <c:v>2.9178191005004104E-2</c:v>
                </c:pt>
                <c:pt idx="2">
                  <c:v>3.7269903761683759E-3</c:v>
                </c:pt>
                <c:pt idx="3">
                  <c:v>0.13615760007375488</c:v>
                </c:pt>
                <c:pt idx="4">
                  <c:v>9.9353024098558992E-3</c:v>
                </c:pt>
                <c:pt idx="5">
                  <c:v>8.6507346164762092E-2</c:v>
                </c:pt>
                <c:pt idx="6">
                  <c:v>2.0600518925574171E-2</c:v>
                </c:pt>
                <c:pt idx="7">
                  <c:v>0.21120176161855858</c:v>
                </c:pt>
                <c:pt idx="8">
                  <c:v>2.2646763312599055E-2</c:v>
                </c:pt>
                <c:pt idx="9">
                  <c:v>6.0511557185952004E-2</c:v>
                </c:pt>
                <c:pt idx="10">
                  <c:v>0.16238303236816864</c:v>
                </c:pt>
                <c:pt idx="11">
                  <c:v>3.9525596316171994E-2</c:v>
                </c:pt>
                <c:pt idx="12">
                  <c:v>4.6790469710995868E-2</c:v>
                </c:pt>
                <c:pt idx="13">
                  <c:v>4.1849800969836282E-3</c:v>
                </c:pt>
                <c:pt idx="14">
                  <c:v>7.1120811509252134E-3</c:v>
                </c:pt>
                <c:pt idx="15">
                  <c:v>5.5503877242945469E-2</c:v>
                </c:pt>
                <c:pt idx="16">
                  <c:v>7.5147689149710192E-2</c:v>
                </c:pt>
                <c:pt idx="17">
                  <c:v>3.8870419347488833E-3</c:v>
                </c:pt>
                <c:pt idx="18">
                  <c:v>7.599575225726575E-2</c:v>
                </c:pt>
                <c:pt idx="19">
                  <c:v>0.15713700272094255</c:v>
                </c:pt>
                <c:pt idx="20">
                  <c:v>1.2777020785468347E-2</c:v>
                </c:pt>
                <c:pt idx="21">
                  <c:v>7.9482906356888802E-2</c:v>
                </c:pt>
                <c:pt idx="22">
                  <c:v>0.14717026572526493</c:v>
                </c:pt>
                <c:pt idx="23">
                  <c:v>1.3848898260554843E-2</c:v>
                </c:pt>
                <c:pt idx="24">
                  <c:v>0.13011085627001906</c:v>
                </c:pt>
                <c:pt idx="25">
                  <c:v>4.7287113972471442E-2</c:v>
                </c:pt>
                <c:pt idx="26">
                  <c:v>6.9740094821623758E-2</c:v>
                </c:pt>
                <c:pt idx="27">
                  <c:v>8.2880557852180167E-2</c:v>
                </c:pt>
                <c:pt idx="28">
                  <c:v>0.19830971670985345</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再エネ比較シート!$CE$13:$CE$42</c:f>
              <c:numCache>
                <c:formatCode>0.0%</c:formatCode>
                <c:ptCount val="30"/>
                <c:pt idx="0">
                  <c:v>0.24853705950865748</c:v>
                </c:pt>
                <c:pt idx="1">
                  <c:v>0</c:v>
                </c:pt>
                <c:pt idx="2">
                  <c:v>0</c:v>
                </c:pt>
                <c:pt idx="3">
                  <c:v>0</c:v>
                </c:pt>
                <c:pt idx="4">
                  <c:v>0</c:v>
                </c:pt>
                <c:pt idx="5">
                  <c:v>0</c:v>
                </c:pt>
                <c:pt idx="6">
                  <c:v>0</c:v>
                </c:pt>
                <c:pt idx="7">
                  <c:v>0</c:v>
                </c:pt>
                <c:pt idx="8">
                  <c:v>0</c:v>
                </c:pt>
                <c:pt idx="9">
                  <c:v>4.7851304980653627E-3</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再エネ比較シート!$CF$13:$CF$42</c:f>
              <c:numCache>
                <c:formatCode>0.0%</c:formatCode>
                <c:ptCount val="30"/>
                <c:pt idx="0">
                  <c:v>4.7690060561391178E-3</c:v>
                </c:pt>
                <c:pt idx="1">
                  <c:v>0</c:v>
                </c:pt>
                <c:pt idx="2">
                  <c:v>0</c:v>
                </c:pt>
                <c:pt idx="3">
                  <c:v>8.4007386789623009E-2</c:v>
                </c:pt>
                <c:pt idx="4">
                  <c:v>0</c:v>
                </c:pt>
                <c:pt idx="5">
                  <c:v>0</c:v>
                </c:pt>
                <c:pt idx="6">
                  <c:v>0</c:v>
                </c:pt>
                <c:pt idx="7">
                  <c:v>0</c:v>
                </c:pt>
                <c:pt idx="8">
                  <c:v>7.5689549870612343E-4</c:v>
                </c:pt>
                <c:pt idx="9">
                  <c:v>2.3017658088416874E-4</c:v>
                </c:pt>
                <c:pt idx="10">
                  <c:v>0.47448369138391794</c:v>
                </c:pt>
                <c:pt idx="11">
                  <c:v>0</c:v>
                </c:pt>
                <c:pt idx="12">
                  <c:v>0</c:v>
                </c:pt>
                <c:pt idx="13">
                  <c:v>9.2739166739247234E-3</c:v>
                </c:pt>
                <c:pt idx="14">
                  <c:v>4.3953534649683644E-4</c:v>
                </c:pt>
                <c:pt idx="15">
                  <c:v>0</c:v>
                </c:pt>
                <c:pt idx="16">
                  <c:v>3.3698692881898196E-2</c:v>
                </c:pt>
                <c:pt idx="17">
                  <c:v>0</c:v>
                </c:pt>
                <c:pt idx="18">
                  <c:v>3.6625175506883938E-4</c:v>
                </c:pt>
                <c:pt idx="19">
                  <c:v>0</c:v>
                </c:pt>
                <c:pt idx="20">
                  <c:v>1.6168782063508357E-3</c:v>
                </c:pt>
                <c:pt idx="21">
                  <c:v>0</c:v>
                </c:pt>
                <c:pt idx="22">
                  <c:v>3.7616082546687998E-5</c:v>
                </c:pt>
                <c:pt idx="23">
                  <c:v>0</c:v>
                </c:pt>
                <c:pt idx="24">
                  <c:v>0</c:v>
                </c:pt>
                <c:pt idx="25">
                  <c:v>8.8030131479471102E-4</c:v>
                </c:pt>
                <c:pt idx="26">
                  <c:v>0</c:v>
                </c:pt>
                <c:pt idx="27">
                  <c:v>9.2542847365888892E-5</c:v>
                </c:pt>
                <c:pt idx="28">
                  <c:v>2.1931774022487596E-3</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3.1971219005151659E-2</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再エネ比較シート!$CH$13:$CH$42</c:f>
              <c:numCache>
                <c:formatCode>0.0%</c:formatCode>
                <c:ptCount val="30"/>
                <c:pt idx="0">
                  <c:v>1.8778884257962272E-2</c:v>
                </c:pt>
                <c:pt idx="1">
                  <c:v>1.9565025741216831E-2</c:v>
                </c:pt>
                <c:pt idx="2">
                  <c:v>0</c:v>
                </c:pt>
                <c:pt idx="3">
                  <c:v>1.106928777757763E-2</c:v>
                </c:pt>
                <c:pt idx="4">
                  <c:v>0</c:v>
                </c:pt>
                <c:pt idx="5">
                  <c:v>1.5095577959079433E-2</c:v>
                </c:pt>
                <c:pt idx="6">
                  <c:v>0</c:v>
                </c:pt>
                <c:pt idx="7">
                  <c:v>0</c:v>
                </c:pt>
                <c:pt idx="8">
                  <c:v>0</c:v>
                </c:pt>
                <c:pt idx="9">
                  <c:v>1.1349930023874198E-3</c:v>
                </c:pt>
                <c:pt idx="10">
                  <c:v>2.3911225685820936E-3</c:v>
                </c:pt>
                <c:pt idx="11">
                  <c:v>0</c:v>
                </c:pt>
                <c:pt idx="12">
                  <c:v>0</c:v>
                </c:pt>
                <c:pt idx="13">
                  <c:v>1.1624248654875277E-2</c:v>
                </c:pt>
                <c:pt idx="14">
                  <c:v>1.4651178216561214E-2</c:v>
                </c:pt>
                <c:pt idx="15">
                  <c:v>2.5735724677417439E-4</c:v>
                </c:pt>
                <c:pt idx="16">
                  <c:v>0.493666841200747</c:v>
                </c:pt>
                <c:pt idx="17">
                  <c:v>0</c:v>
                </c:pt>
                <c:pt idx="18">
                  <c:v>6.8867851380465537E-3</c:v>
                </c:pt>
                <c:pt idx="19">
                  <c:v>0</c:v>
                </c:pt>
                <c:pt idx="20">
                  <c:v>1.5851747121086625E-4</c:v>
                </c:pt>
                <c:pt idx="21">
                  <c:v>0</c:v>
                </c:pt>
                <c:pt idx="22">
                  <c:v>0</c:v>
                </c:pt>
                <c:pt idx="23">
                  <c:v>3.4739429105590601E-2</c:v>
                </c:pt>
                <c:pt idx="24">
                  <c:v>9.5336251052755856E-3</c:v>
                </c:pt>
                <c:pt idx="25">
                  <c:v>0</c:v>
                </c:pt>
                <c:pt idx="26">
                  <c:v>7.7795565532926547E-3</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再エネ比較シート!$CI$13:$CI$42</c:f>
              <c:numCache>
                <c:formatCode>0.0%</c:formatCode>
                <c:ptCount val="30"/>
                <c:pt idx="0">
                  <c:v>0.59500429021030676</c:v>
                </c:pt>
                <c:pt idx="1">
                  <c:v>9.5182686685300763E-2</c:v>
                </c:pt>
                <c:pt idx="2">
                  <c:v>2.8655543281777121E-2</c:v>
                </c:pt>
                <c:pt idx="3">
                  <c:v>0.25826790866646054</c:v>
                </c:pt>
                <c:pt idx="4">
                  <c:v>2.2642072592945036E-2</c:v>
                </c:pt>
                <c:pt idx="5">
                  <c:v>0.13214208444482994</c:v>
                </c:pt>
                <c:pt idx="6">
                  <c:v>4.2030926048520663E-2</c:v>
                </c:pt>
                <c:pt idx="7">
                  <c:v>0.24658861171813332</c:v>
                </c:pt>
                <c:pt idx="8">
                  <c:v>7.3772468064174909E-2</c:v>
                </c:pt>
                <c:pt idx="9">
                  <c:v>8.9753810862649039E-2</c:v>
                </c:pt>
                <c:pt idx="10">
                  <c:v>0.6850302246244695</c:v>
                </c:pt>
                <c:pt idx="11">
                  <c:v>6.0946271311226388E-2</c:v>
                </c:pt>
                <c:pt idx="12">
                  <c:v>7.3084821434837993E-2</c:v>
                </c:pt>
                <c:pt idx="13">
                  <c:v>3.1440013436036494E-2</c:v>
                </c:pt>
                <c:pt idx="14">
                  <c:v>4.1596471412176025E-2</c:v>
                </c:pt>
                <c:pt idx="15">
                  <c:v>7.4666676540125224E-2</c:v>
                </c:pt>
                <c:pt idx="16">
                  <c:v>0.61923681535380448</c:v>
                </c:pt>
                <c:pt idx="17">
                  <c:v>2.192161582862532E-2</c:v>
                </c:pt>
                <c:pt idx="18">
                  <c:v>0.12705005390007273</c:v>
                </c:pt>
                <c:pt idx="19">
                  <c:v>0.17036339500856562</c:v>
                </c:pt>
                <c:pt idx="20">
                  <c:v>2.3786628539967835E-2</c:v>
                </c:pt>
                <c:pt idx="21">
                  <c:v>0.15445486432015304</c:v>
                </c:pt>
                <c:pt idx="22">
                  <c:v>0.20425803851548863</c:v>
                </c:pt>
                <c:pt idx="23">
                  <c:v>9.9681756852150943E-2</c:v>
                </c:pt>
                <c:pt idx="24">
                  <c:v>0.1697981447276255</c:v>
                </c:pt>
                <c:pt idx="25">
                  <c:v>0.10749728352336307</c:v>
                </c:pt>
                <c:pt idx="26">
                  <c:v>0.11225443408939773</c:v>
                </c:pt>
                <c:pt idx="27">
                  <c:v>0.11563343677071555</c:v>
                </c:pt>
                <c:pt idx="28">
                  <c:v>0.27070295390159393</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再エネ比較シート!$BE$13:$BE$42</c:f>
              <c:numCache>
                <c:formatCode>#,##0_);[Red]\(#,##0\)</c:formatCode>
                <c:ptCount val="30"/>
                <c:pt idx="0">
                  <c:v>15095.199999999924</c:v>
                </c:pt>
                <c:pt idx="1">
                  <c:v>19680.999999999905</c:v>
                </c:pt>
                <c:pt idx="2">
                  <c:v>6701.3000000000047</c:v>
                </c:pt>
                <c:pt idx="3">
                  <c:v>16421.699999999928</c:v>
                </c:pt>
                <c:pt idx="4">
                  <c:v>4076.7000000000012</c:v>
                </c:pt>
                <c:pt idx="5">
                  <c:v>17205.699999999913</c:v>
                </c:pt>
                <c:pt idx="6">
                  <c:v>9716.0999999999694</c:v>
                </c:pt>
                <c:pt idx="7">
                  <c:v>14691.699999999941</c:v>
                </c:pt>
                <c:pt idx="8">
                  <c:v>14543.09999999996</c:v>
                </c:pt>
                <c:pt idx="9">
                  <c:v>14850.699999999957</c:v>
                </c:pt>
                <c:pt idx="10">
                  <c:v>6117.3000000000029</c:v>
                </c:pt>
                <c:pt idx="11">
                  <c:v>11479.999999999969</c:v>
                </c:pt>
                <c:pt idx="12">
                  <c:v>10282.799999999985</c:v>
                </c:pt>
                <c:pt idx="13">
                  <c:v>3002.0000000000036</c:v>
                </c:pt>
                <c:pt idx="14">
                  <c:v>7729.5999999999922</c:v>
                </c:pt>
                <c:pt idx="15">
                  <c:v>21019.18799999994</c:v>
                </c:pt>
                <c:pt idx="16">
                  <c:v>14127.344999999932</c:v>
                </c:pt>
                <c:pt idx="17">
                  <c:v>3963.6999999999994</c:v>
                </c:pt>
                <c:pt idx="18">
                  <c:v>18384.199999999928</c:v>
                </c:pt>
                <c:pt idx="19">
                  <c:v>12545.199999999968</c:v>
                </c:pt>
                <c:pt idx="20">
                  <c:v>8504.1739999999845</c:v>
                </c:pt>
                <c:pt idx="21">
                  <c:v>18919.199999999946</c:v>
                </c:pt>
                <c:pt idx="22">
                  <c:v>17269.79999999993</c:v>
                </c:pt>
                <c:pt idx="23">
                  <c:v>11807.499999999978</c:v>
                </c:pt>
                <c:pt idx="24">
                  <c:v>19097.299999999916</c:v>
                </c:pt>
                <c:pt idx="25">
                  <c:v>14728.999999999956</c:v>
                </c:pt>
                <c:pt idx="26">
                  <c:v>10819.999999999964</c:v>
                </c:pt>
                <c:pt idx="27">
                  <c:v>13756.199999999946</c:v>
                </c:pt>
                <c:pt idx="28">
                  <c:v>21644.207999999915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再エネ比較シート!$BF$13:$BF$42</c:f>
              <c:numCache>
                <c:formatCode>#,##0_);[Red]\(#,##0\)</c:formatCode>
                <c:ptCount val="30"/>
                <c:pt idx="0">
                  <c:v>270157.00000000093</c:v>
                </c:pt>
                <c:pt idx="1">
                  <c:v>11219.199999999997</c:v>
                </c:pt>
                <c:pt idx="2">
                  <c:v>908.99999999999989</c:v>
                </c:pt>
                <c:pt idx="3">
                  <c:v>75041.099999999962</c:v>
                </c:pt>
                <c:pt idx="4">
                  <c:v>2892.0000000000005</c:v>
                </c:pt>
                <c:pt idx="5">
                  <c:v>44219.300000000039</c:v>
                </c:pt>
                <c:pt idx="6">
                  <c:v>8473.8999999999978</c:v>
                </c:pt>
                <c:pt idx="7">
                  <c:v>79555.699999999866</c:v>
                </c:pt>
                <c:pt idx="8">
                  <c:v>5932.5999999999958</c:v>
                </c:pt>
                <c:pt idx="9">
                  <c:v>35307.599999999969</c:v>
                </c:pt>
                <c:pt idx="10">
                  <c:v>65302.3</c:v>
                </c:pt>
                <c:pt idx="11">
                  <c:v>19218.999999999993</c:v>
                </c:pt>
                <c:pt idx="12">
                  <c:v>16601.600000000006</c:v>
                </c:pt>
                <c:pt idx="13">
                  <c:v>1793.1</c:v>
                </c:pt>
                <c:pt idx="14">
                  <c:v>2571.8000000000002</c:v>
                </c:pt>
                <c:pt idx="15">
                  <c:v>55988.14000000005</c:v>
                </c:pt>
                <c:pt idx="16">
                  <c:v>57595.722999999962</c:v>
                </c:pt>
                <c:pt idx="17">
                  <c:v>775.09999999999991</c:v>
                </c:pt>
                <c:pt idx="18">
                  <c:v>28939.500000000004</c:v>
                </c:pt>
                <c:pt idx="19">
                  <c:v>135225.40000000008</c:v>
                </c:pt>
                <c:pt idx="20">
                  <c:v>10675.924999999997</c:v>
                </c:pt>
                <c:pt idx="21">
                  <c:v>18197.900000000001</c:v>
                </c:pt>
                <c:pt idx="22">
                  <c:v>40419.799999999959</c:v>
                </c:pt>
                <c:pt idx="23">
                  <c:v>2903.7</c:v>
                </c:pt>
                <c:pt idx="24">
                  <c:v>74763.399999999936</c:v>
                </c:pt>
                <c:pt idx="25">
                  <c:v>10650.9</c:v>
                </c:pt>
                <c:pt idx="26">
                  <c:v>19710.100000000002</c:v>
                </c:pt>
                <c:pt idx="27">
                  <c:v>31671.9</c:v>
                </c:pt>
                <c:pt idx="28">
                  <c:v>55474.299999999988</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再エネ比較シート!$BG$13:$BG$42</c:f>
              <c:numCache>
                <c:formatCode>#,##0_);[Red]\(#,##0\)</c:formatCode>
                <c:ptCount val="30"/>
                <c:pt idx="0">
                  <c:v>133019.5</c:v>
                </c:pt>
                <c:pt idx="1">
                  <c:v>0</c:v>
                </c:pt>
                <c:pt idx="2">
                  <c:v>0</c:v>
                </c:pt>
                <c:pt idx="3">
                  <c:v>0</c:v>
                </c:pt>
                <c:pt idx="4">
                  <c:v>0</c:v>
                </c:pt>
                <c:pt idx="5">
                  <c:v>0</c:v>
                </c:pt>
                <c:pt idx="6">
                  <c:v>0</c:v>
                </c:pt>
                <c:pt idx="7">
                  <c:v>0</c:v>
                </c:pt>
                <c:pt idx="8">
                  <c:v>0</c:v>
                </c:pt>
                <c:pt idx="9">
                  <c:v>1700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再エネ比較シート!$BH$13:$BH$42</c:f>
              <c:numCache>
                <c:formatCode>#,##0_);[Red]\(#,##0\)</c:formatCode>
                <c:ptCount val="30"/>
                <c:pt idx="0">
                  <c:v>1055</c:v>
                </c:pt>
                <c:pt idx="1">
                  <c:v>0</c:v>
                </c:pt>
                <c:pt idx="2">
                  <c:v>0</c:v>
                </c:pt>
                <c:pt idx="3">
                  <c:v>11652</c:v>
                </c:pt>
                <c:pt idx="4">
                  <c:v>0</c:v>
                </c:pt>
                <c:pt idx="5">
                  <c:v>0</c:v>
                </c:pt>
                <c:pt idx="6">
                  <c:v>0</c:v>
                </c:pt>
                <c:pt idx="7">
                  <c:v>0</c:v>
                </c:pt>
                <c:pt idx="8">
                  <c:v>49.9</c:v>
                </c:pt>
                <c:pt idx="9">
                  <c:v>33.799999999999997</c:v>
                </c:pt>
                <c:pt idx="10">
                  <c:v>48021.4</c:v>
                </c:pt>
                <c:pt idx="11">
                  <c:v>0</c:v>
                </c:pt>
                <c:pt idx="12">
                  <c:v>0</c:v>
                </c:pt>
                <c:pt idx="13">
                  <c:v>1000</c:v>
                </c:pt>
                <c:pt idx="14">
                  <c:v>40</c:v>
                </c:pt>
                <c:pt idx="15">
                  <c:v>0</c:v>
                </c:pt>
                <c:pt idx="16">
                  <c:v>6500</c:v>
                </c:pt>
                <c:pt idx="17">
                  <c:v>0</c:v>
                </c:pt>
                <c:pt idx="18">
                  <c:v>35.1</c:v>
                </c:pt>
                <c:pt idx="19">
                  <c:v>0</c:v>
                </c:pt>
                <c:pt idx="20">
                  <c:v>340</c:v>
                </c:pt>
                <c:pt idx="21">
                  <c:v>0</c:v>
                </c:pt>
                <c:pt idx="22">
                  <c:v>2.6</c:v>
                </c:pt>
                <c:pt idx="23">
                  <c:v>0</c:v>
                </c:pt>
                <c:pt idx="24">
                  <c:v>0</c:v>
                </c:pt>
                <c:pt idx="25">
                  <c:v>49.9</c:v>
                </c:pt>
                <c:pt idx="26">
                  <c:v>0</c:v>
                </c:pt>
                <c:pt idx="27">
                  <c:v>8.9</c:v>
                </c:pt>
                <c:pt idx="28">
                  <c:v>154.4</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2426.8000000000002</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再エネ比較シート!$BJ$13:$BJ$42</c:f>
              <c:numCache>
                <c:formatCode>#,##0_);[Red]\(#,##0\)</c:formatCode>
                <c:ptCount val="30"/>
                <c:pt idx="0">
                  <c:v>3115.7</c:v>
                </c:pt>
                <c:pt idx="1">
                  <c:v>1419.943</c:v>
                </c:pt>
                <c:pt idx="2">
                  <c:v>0</c:v>
                </c:pt>
                <c:pt idx="3">
                  <c:v>1151.5</c:v>
                </c:pt>
                <c:pt idx="4">
                  <c:v>0</c:v>
                </c:pt>
                <c:pt idx="5">
                  <c:v>1456.45</c:v>
                </c:pt>
                <c:pt idx="6">
                  <c:v>0</c:v>
                </c:pt>
                <c:pt idx="7">
                  <c:v>0</c:v>
                </c:pt>
                <c:pt idx="8">
                  <c:v>0</c:v>
                </c:pt>
                <c:pt idx="9">
                  <c:v>125</c:v>
                </c:pt>
                <c:pt idx="10">
                  <c:v>181.5</c:v>
                </c:pt>
                <c:pt idx="11">
                  <c:v>0</c:v>
                </c:pt>
                <c:pt idx="12">
                  <c:v>0</c:v>
                </c:pt>
                <c:pt idx="13">
                  <c:v>940.07600000000002</c:v>
                </c:pt>
                <c:pt idx="14">
                  <c:v>1000</c:v>
                </c:pt>
                <c:pt idx="15">
                  <c:v>49</c:v>
                </c:pt>
                <c:pt idx="16">
                  <c:v>71416</c:v>
                </c:pt>
                <c:pt idx="17">
                  <c:v>0</c:v>
                </c:pt>
                <c:pt idx="18">
                  <c:v>495</c:v>
                </c:pt>
                <c:pt idx="19">
                  <c:v>0</c:v>
                </c:pt>
                <c:pt idx="20">
                  <c:v>25</c:v>
                </c:pt>
                <c:pt idx="21">
                  <c:v>0</c:v>
                </c:pt>
                <c:pt idx="22">
                  <c:v>0</c:v>
                </c:pt>
                <c:pt idx="23">
                  <c:v>1374.8209999999999</c:v>
                </c:pt>
                <c:pt idx="24">
                  <c:v>1034</c:v>
                </c:pt>
                <c:pt idx="25">
                  <c:v>0</c:v>
                </c:pt>
                <c:pt idx="26">
                  <c:v>415</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再エネ比較シート!$BK$13:$BK$42</c:f>
              <c:numCache>
                <c:formatCode>#,##0_);[Red]\(#,##0\)</c:formatCode>
                <c:ptCount val="30"/>
                <c:pt idx="0">
                  <c:v>422442.4000000009</c:v>
                </c:pt>
                <c:pt idx="1">
                  <c:v>32320.142999999902</c:v>
                </c:pt>
                <c:pt idx="2">
                  <c:v>7610.3000000000047</c:v>
                </c:pt>
                <c:pt idx="3">
                  <c:v>104266.29999999989</c:v>
                </c:pt>
                <c:pt idx="4">
                  <c:v>6968.7000000000016</c:v>
                </c:pt>
                <c:pt idx="5">
                  <c:v>62881.449999999953</c:v>
                </c:pt>
                <c:pt idx="6">
                  <c:v>18189.999999999967</c:v>
                </c:pt>
                <c:pt idx="7">
                  <c:v>94247.399999999805</c:v>
                </c:pt>
                <c:pt idx="8">
                  <c:v>20525.599999999959</c:v>
                </c:pt>
                <c:pt idx="9">
                  <c:v>52017.099999999933</c:v>
                </c:pt>
                <c:pt idx="10">
                  <c:v>122049.3</c:v>
                </c:pt>
                <c:pt idx="11">
                  <c:v>30698.999999999964</c:v>
                </c:pt>
                <c:pt idx="12">
                  <c:v>26884.399999999991</c:v>
                </c:pt>
                <c:pt idx="13">
                  <c:v>6735.176000000004</c:v>
                </c:pt>
                <c:pt idx="14">
                  <c:v>11341.399999999992</c:v>
                </c:pt>
                <c:pt idx="15">
                  <c:v>77056.327999999994</c:v>
                </c:pt>
                <c:pt idx="16">
                  <c:v>149639.06799999991</c:v>
                </c:pt>
                <c:pt idx="17">
                  <c:v>4738.7999999999993</c:v>
                </c:pt>
                <c:pt idx="18">
                  <c:v>47853.79999999993</c:v>
                </c:pt>
                <c:pt idx="19">
                  <c:v>147770.60000000003</c:v>
                </c:pt>
                <c:pt idx="20">
                  <c:v>19545.09899999998</c:v>
                </c:pt>
                <c:pt idx="21">
                  <c:v>37117.099999999948</c:v>
                </c:pt>
                <c:pt idx="22">
                  <c:v>57692.199999999888</c:v>
                </c:pt>
                <c:pt idx="23">
                  <c:v>16086.020999999979</c:v>
                </c:pt>
                <c:pt idx="24">
                  <c:v>94894.699999999852</c:v>
                </c:pt>
                <c:pt idx="25">
                  <c:v>25429.799999999959</c:v>
                </c:pt>
                <c:pt idx="26">
                  <c:v>30945.099999999966</c:v>
                </c:pt>
                <c:pt idx="27">
                  <c:v>45436.999999999949</c:v>
                </c:pt>
                <c:pt idx="28">
                  <c:v>77272.907999999894</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再エネ比較シート!$BO$13:$BO$42</c:f>
              <c:numCache>
                <c:formatCode>#,##0_);[Red]\(#,##0\)</c:formatCode>
                <c:ptCount val="30"/>
                <c:pt idx="0">
                  <c:v>18116.051423999907</c:v>
                </c:pt>
                <c:pt idx="1">
                  <c:v>23619.561719999885</c:v>
                </c:pt>
                <c:pt idx="2">
                  <c:v>8042.3641560000042</c:v>
                </c:pt>
                <c:pt idx="3">
                  <c:v>19708.010603999912</c:v>
                </c:pt>
                <c:pt idx="4">
                  <c:v>4892.5292040000022</c:v>
                </c:pt>
                <c:pt idx="5">
                  <c:v>20648.904683999895</c:v>
                </c:pt>
                <c:pt idx="6">
                  <c:v>11660.485931999963</c:v>
                </c:pt>
                <c:pt idx="7">
                  <c:v>17631.803003999925</c:v>
                </c:pt>
                <c:pt idx="8">
                  <c:v>17453.465171999953</c:v>
                </c:pt>
                <c:pt idx="9">
                  <c:v>17822.622083999951</c:v>
                </c:pt>
                <c:pt idx="10">
                  <c:v>7341.4940760000036</c:v>
                </c:pt>
                <c:pt idx="11">
                  <c:v>13777.377599999962</c:v>
                </c:pt>
                <c:pt idx="12">
                  <c:v>12340.593935999979</c:v>
                </c:pt>
                <c:pt idx="13">
                  <c:v>3602.7602400000042</c:v>
                </c:pt>
                <c:pt idx="14">
                  <c:v>9276.4475519999924</c:v>
                </c:pt>
                <c:pt idx="15">
                  <c:v>25225.547902559923</c:v>
                </c:pt>
                <c:pt idx="16">
                  <c:v>16954.509281399918</c:v>
                </c:pt>
                <c:pt idx="17">
                  <c:v>4756.9156439999988</c:v>
                </c:pt>
                <c:pt idx="18">
                  <c:v>22063.246103999914</c:v>
                </c:pt>
                <c:pt idx="19">
                  <c:v>15055.745423999961</c:v>
                </c:pt>
                <c:pt idx="20">
                  <c:v>10206.029300879982</c:v>
                </c:pt>
                <c:pt idx="21">
                  <c:v>22705.310303999933</c:v>
                </c:pt>
                <c:pt idx="22">
                  <c:v>20725.832375999915</c:v>
                </c:pt>
                <c:pt idx="23">
                  <c:v>14170.416899999973</c:v>
                </c:pt>
                <c:pt idx="24">
                  <c:v>22919.051675999897</c:v>
                </c:pt>
                <c:pt idx="25">
                  <c:v>17676.567479999943</c:v>
                </c:pt>
                <c:pt idx="26">
                  <c:v>12985.298399999958</c:v>
                </c:pt>
                <c:pt idx="27">
                  <c:v>16509.090743999936</c:v>
                </c:pt>
                <c:pt idx="28">
                  <c:v>25975.6469049599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再エネ比較シート!$BP$13:$BP$42</c:f>
              <c:numCache>
                <c:formatCode>#,##0_);[Red]\(#,##0\)</c:formatCode>
                <c:ptCount val="30"/>
                <c:pt idx="0">
                  <c:v>357352.87332000124</c:v>
                </c:pt>
                <c:pt idx="1">
                  <c:v>14840.308991999997</c:v>
                </c:pt>
                <c:pt idx="2">
                  <c:v>1202.3888399999998</c:v>
                </c:pt>
                <c:pt idx="3">
                  <c:v>99261.365435999949</c:v>
                </c:pt>
                <c:pt idx="4">
                  <c:v>3825.4219200000002</c:v>
                </c:pt>
                <c:pt idx="5">
                  <c:v>58491.521268000062</c:v>
                </c:pt>
                <c:pt idx="6">
                  <c:v>11208.935963999998</c:v>
                </c:pt>
                <c:pt idx="7">
                  <c:v>105233.09773199983</c:v>
                </c:pt>
                <c:pt idx="8">
                  <c:v>7847.4059759999955</c:v>
                </c:pt>
                <c:pt idx="9">
                  <c:v>46703.48097599997</c:v>
                </c:pt>
                <c:pt idx="10">
                  <c:v>86379.270348000005</c:v>
                </c:pt>
                <c:pt idx="11">
                  <c:v>25422.124439999989</c:v>
                </c:pt>
                <c:pt idx="12">
                  <c:v>21959.932416000007</c:v>
                </c:pt>
                <c:pt idx="13">
                  <c:v>2371.8409559999996</c:v>
                </c:pt>
                <c:pt idx="14">
                  <c:v>3401.8741679999994</c:v>
                </c:pt>
                <c:pt idx="15">
                  <c:v>74058.872066400058</c:v>
                </c:pt>
                <c:pt idx="16">
                  <c:v>76185.318555479957</c:v>
                </c:pt>
                <c:pt idx="17">
                  <c:v>1025.2712759999999</c:v>
                </c:pt>
                <c:pt idx="18">
                  <c:v>38280.013020000006</c:v>
                </c:pt>
                <c:pt idx="19">
                  <c:v>178870.75010400009</c:v>
                </c:pt>
                <c:pt idx="20">
                  <c:v>14121.686552999998</c:v>
                </c:pt>
                <c:pt idx="21">
                  <c:v>24071.454204000005</c:v>
                </c:pt>
                <c:pt idx="22">
                  <c:v>53465.694647999939</c:v>
                </c:pt>
                <c:pt idx="23">
                  <c:v>3840.8982119999996</c:v>
                </c:pt>
                <c:pt idx="24">
                  <c:v>98894.034983999911</c:v>
                </c:pt>
                <c:pt idx="25">
                  <c:v>14088.584483999999</c:v>
                </c:pt>
                <c:pt idx="26">
                  <c:v>26071.731876000002</c:v>
                </c:pt>
                <c:pt idx="27">
                  <c:v>41894.322443999998</c:v>
                </c:pt>
                <c:pt idx="28">
                  <c:v>73379.185067999992</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再エネ比較シート!$BQ$13:$BQ$42</c:f>
              <c:numCache>
                <c:formatCode>#,##0_);[Red]\(#,##0\)</c:formatCode>
                <c:ptCount val="30"/>
                <c:pt idx="0">
                  <c:v>288982.20336000004</c:v>
                </c:pt>
                <c:pt idx="1">
                  <c:v>0</c:v>
                </c:pt>
                <c:pt idx="2">
                  <c:v>0</c:v>
                </c:pt>
                <c:pt idx="3">
                  <c:v>0</c:v>
                </c:pt>
                <c:pt idx="4">
                  <c:v>0</c:v>
                </c:pt>
                <c:pt idx="5">
                  <c:v>0</c:v>
                </c:pt>
                <c:pt idx="6">
                  <c:v>0</c:v>
                </c:pt>
                <c:pt idx="7">
                  <c:v>0</c:v>
                </c:pt>
                <c:pt idx="8">
                  <c:v>0</c:v>
                </c:pt>
                <c:pt idx="9">
                  <c:v>3693.2159999999999</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再エネ比較シート!$BR$13:$BR$42</c:f>
              <c:numCache>
                <c:formatCode>#,##0_);[Red]\(#,##0\)</c:formatCode>
                <c:ptCount val="30"/>
                <c:pt idx="0">
                  <c:v>5545.08</c:v>
                </c:pt>
                <c:pt idx="1">
                  <c:v>0</c:v>
                </c:pt>
                <c:pt idx="2">
                  <c:v>0</c:v>
                </c:pt>
                <c:pt idx="3">
                  <c:v>61242.911999999997</c:v>
                </c:pt>
                <c:pt idx="4">
                  <c:v>0</c:v>
                </c:pt>
                <c:pt idx="5">
                  <c:v>0</c:v>
                </c:pt>
                <c:pt idx="6">
                  <c:v>0</c:v>
                </c:pt>
                <c:pt idx="7">
                  <c:v>0</c:v>
                </c:pt>
                <c:pt idx="8">
                  <c:v>262.27440000000001</c:v>
                </c:pt>
                <c:pt idx="9">
                  <c:v>177.65279999999998</c:v>
                </c:pt>
                <c:pt idx="10">
                  <c:v>252400.47839999999</c:v>
                </c:pt>
                <c:pt idx="11">
                  <c:v>0</c:v>
                </c:pt>
                <c:pt idx="12">
                  <c:v>0</c:v>
                </c:pt>
                <c:pt idx="13">
                  <c:v>5256</c:v>
                </c:pt>
                <c:pt idx="14">
                  <c:v>210.24</c:v>
                </c:pt>
                <c:pt idx="15">
                  <c:v>0</c:v>
                </c:pt>
                <c:pt idx="16">
                  <c:v>34164</c:v>
                </c:pt>
                <c:pt idx="17">
                  <c:v>0</c:v>
                </c:pt>
                <c:pt idx="18">
                  <c:v>184.48559999999998</c:v>
                </c:pt>
                <c:pt idx="19">
                  <c:v>0</c:v>
                </c:pt>
                <c:pt idx="20">
                  <c:v>1787.04</c:v>
                </c:pt>
                <c:pt idx="21">
                  <c:v>0</c:v>
                </c:pt>
                <c:pt idx="22">
                  <c:v>13.6656</c:v>
                </c:pt>
                <c:pt idx="23">
                  <c:v>0</c:v>
                </c:pt>
                <c:pt idx="24">
                  <c:v>0</c:v>
                </c:pt>
                <c:pt idx="25">
                  <c:v>262.27440000000001</c:v>
                </c:pt>
                <c:pt idx="26">
                  <c:v>0</c:v>
                </c:pt>
                <c:pt idx="27">
                  <c:v>46.778400000000005</c:v>
                </c:pt>
                <c:pt idx="28">
                  <c:v>811.52639999999997</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17007.014400000004</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再エネ比較シート!$BT$13:$BT$42</c:f>
              <c:numCache>
                <c:formatCode>#,##0_);[Red]\(#,##0\)</c:formatCode>
                <c:ptCount val="30"/>
                <c:pt idx="0">
                  <c:v>21834.825599999996</c:v>
                </c:pt>
                <c:pt idx="1">
                  <c:v>9950.9605439999996</c:v>
                </c:pt>
                <c:pt idx="2">
                  <c:v>0</c:v>
                </c:pt>
                <c:pt idx="3">
                  <c:v>8069.7120000000004</c:v>
                </c:pt>
                <c:pt idx="4">
                  <c:v>0</c:v>
                </c:pt>
                <c:pt idx="5">
                  <c:v>10206.801600000001</c:v>
                </c:pt>
                <c:pt idx="6">
                  <c:v>0</c:v>
                </c:pt>
                <c:pt idx="7">
                  <c:v>0</c:v>
                </c:pt>
                <c:pt idx="8">
                  <c:v>0</c:v>
                </c:pt>
                <c:pt idx="9">
                  <c:v>876</c:v>
                </c:pt>
                <c:pt idx="10">
                  <c:v>1271.952</c:v>
                </c:pt>
                <c:pt idx="11">
                  <c:v>0</c:v>
                </c:pt>
                <c:pt idx="12">
                  <c:v>0</c:v>
                </c:pt>
                <c:pt idx="13">
                  <c:v>6588.052608</c:v>
                </c:pt>
                <c:pt idx="14">
                  <c:v>7008</c:v>
                </c:pt>
                <c:pt idx="15">
                  <c:v>343.392</c:v>
                </c:pt>
                <c:pt idx="16">
                  <c:v>500483.32799999998</c:v>
                </c:pt>
                <c:pt idx="17">
                  <c:v>0</c:v>
                </c:pt>
                <c:pt idx="18">
                  <c:v>3468.96</c:v>
                </c:pt>
                <c:pt idx="19">
                  <c:v>0</c:v>
                </c:pt>
                <c:pt idx="20">
                  <c:v>175.2</c:v>
                </c:pt>
                <c:pt idx="21">
                  <c:v>0</c:v>
                </c:pt>
                <c:pt idx="22">
                  <c:v>0</c:v>
                </c:pt>
                <c:pt idx="23">
                  <c:v>9634.7455680000003</c:v>
                </c:pt>
                <c:pt idx="24">
                  <c:v>7246.2719999999999</c:v>
                </c:pt>
                <c:pt idx="25">
                  <c:v>0</c:v>
                </c:pt>
                <c:pt idx="26">
                  <c:v>2908.32</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伊賀市</c:v>
                </c:pt>
                <c:pt idx="1">
                  <c:v>守山市</c:v>
                </c:pt>
                <c:pt idx="2">
                  <c:v>東大和市</c:v>
                </c:pt>
                <c:pt idx="3">
                  <c:v>関市</c:v>
                </c:pt>
                <c:pt idx="4">
                  <c:v>和光市</c:v>
                </c:pt>
                <c:pt idx="5">
                  <c:v>御殿場市</c:v>
                </c:pt>
                <c:pt idx="6">
                  <c:v>綾瀬市</c:v>
                </c:pt>
                <c:pt idx="7">
                  <c:v>牛久市</c:v>
                </c:pt>
                <c:pt idx="8">
                  <c:v>尾張旭市</c:v>
                </c:pt>
                <c:pt idx="9">
                  <c:v>知多市</c:v>
                </c:pt>
                <c:pt idx="10">
                  <c:v>高山市</c:v>
                </c:pt>
                <c:pt idx="11">
                  <c:v>大和郡山市</c:v>
                </c:pt>
                <c:pt idx="12">
                  <c:v>貝塚市</c:v>
                </c:pt>
                <c:pt idx="13">
                  <c:v>横手市</c:v>
                </c:pt>
                <c:pt idx="14">
                  <c:v>長岡京市</c:v>
                </c:pt>
                <c:pt idx="15">
                  <c:v>中津市</c:v>
                </c:pt>
                <c:pt idx="16">
                  <c:v>四国中央市</c:v>
                </c:pt>
                <c:pt idx="17">
                  <c:v>狛江市</c:v>
                </c:pt>
                <c:pt idx="18">
                  <c:v>近江八幡市</c:v>
                </c:pt>
                <c:pt idx="19">
                  <c:v>君津市</c:v>
                </c:pt>
                <c:pt idx="20">
                  <c:v>越前市</c:v>
                </c:pt>
                <c:pt idx="21">
                  <c:v>木津川市</c:v>
                </c:pt>
                <c:pt idx="22">
                  <c:v>名取市</c:v>
                </c:pt>
                <c:pt idx="23">
                  <c:v>あきる野市</c:v>
                </c:pt>
                <c:pt idx="24">
                  <c:v>真岡市</c:v>
                </c:pt>
                <c:pt idx="25">
                  <c:v>香芝市</c:v>
                </c:pt>
                <c:pt idx="26">
                  <c:v>飯能市</c:v>
                </c:pt>
                <c:pt idx="27">
                  <c:v>行田市</c:v>
                </c:pt>
                <c:pt idx="28">
                  <c:v>姶良市</c:v>
                </c:pt>
              </c:strCache>
            </c:strRef>
          </c:cat>
          <c:val>
            <c:numRef>
              <c:f>再エネ比較シート!$BU$13:$BU$42</c:f>
              <c:numCache>
                <c:formatCode>#,##0_);[Red]\(#,##0\)</c:formatCode>
                <c:ptCount val="30"/>
                <c:pt idx="0">
                  <c:v>691831.03370400111</c:v>
                </c:pt>
                <c:pt idx="1">
                  <c:v>48410.831255999881</c:v>
                </c:pt>
                <c:pt idx="2">
                  <c:v>9244.7529960000047</c:v>
                </c:pt>
                <c:pt idx="3">
                  <c:v>188282.00003999984</c:v>
                </c:pt>
                <c:pt idx="4">
                  <c:v>8717.9511240000029</c:v>
                </c:pt>
                <c:pt idx="5">
                  <c:v>89347.227551999968</c:v>
                </c:pt>
                <c:pt idx="6">
                  <c:v>22869.421895999963</c:v>
                </c:pt>
                <c:pt idx="7">
                  <c:v>122864.90073599976</c:v>
                </c:pt>
                <c:pt idx="8">
                  <c:v>25563.145547999946</c:v>
                </c:pt>
                <c:pt idx="9">
                  <c:v>69272.971859999918</c:v>
                </c:pt>
                <c:pt idx="10">
                  <c:v>364400.20922399999</c:v>
                </c:pt>
                <c:pt idx="11">
                  <c:v>39199.502039999948</c:v>
                </c:pt>
                <c:pt idx="12">
                  <c:v>34300.526351999986</c:v>
                </c:pt>
                <c:pt idx="13">
                  <c:v>17818.653804000001</c:v>
                </c:pt>
                <c:pt idx="14">
                  <c:v>19896.561719999991</c:v>
                </c:pt>
                <c:pt idx="15">
                  <c:v>99627.811968959984</c:v>
                </c:pt>
                <c:pt idx="16">
                  <c:v>627787.15583687986</c:v>
                </c:pt>
                <c:pt idx="17">
                  <c:v>5782.1869199999983</c:v>
                </c:pt>
                <c:pt idx="18">
                  <c:v>63996.704723999916</c:v>
                </c:pt>
                <c:pt idx="19">
                  <c:v>193926.49552800006</c:v>
                </c:pt>
                <c:pt idx="20">
                  <c:v>26289.955853879979</c:v>
                </c:pt>
                <c:pt idx="21">
                  <c:v>46776.764507999935</c:v>
                </c:pt>
                <c:pt idx="22">
                  <c:v>74205.192623999843</c:v>
                </c:pt>
                <c:pt idx="23">
                  <c:v>27646.060679999973</c:v>
                </c:pt>
                <c:pt idx="24">
                  <c:v>129059.35865999981</c:v>
                </c:pt>
                <c:pt idx="25">
                  <c:v>32027.426363999941</c:v>
                </c:pt>
                <c:pt idx="26">
                  <c:v>41965.350275999961</c:v>
                </c:pt>
                <c:pt idx="27">
                  <c:v>58450.191587999936</c:v>
                </c:pt>
                <c:pt idx="28">
                  <c:v>100166.35837295989</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愛知県</c:v>
                </c:pt>
                <c:pt idx="2">
                  <c:v>知多市</c:v>
                </c:pt>
              </c:strCache>
            </c:strRef>
          </c:cat>
          <c:val>
            <c:numRef>
              <c:f>①CO2排出量の現状把握!$AX$43:$AX$45</c:f>
              <c:numCache>
                <c:formatCode>0%</c:formatCode>
                <c:ptCount val="3"/>
                <c:pt idx="0">
                  <c:v>0.42072759503743129</c:v>
                </c:pt>
                <c:pt idx="1">
                  <c:v>0.48159870411577027</c:v>
                </c:pt>
                <c:pt idx="2">
                  <c:v>0.67390929491957463</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愛知県</c:v>
                </c:pt>
                <c:pt idx="2">
                  <c:v>知多市</c:v>
                </c:pt>
              </c:strCache>
            </c:strRef>
          </c:cat>
          <c:val>
            <c:numRef>
              <c:f>①CO2排出量の現状把握!$AY$43:$AY$45</c:f>
              <c:numCache>
                <c:formatCode>0%</c:formatCode>
                <c:ptCount val="3"/>
                <c:pt idx="0">
                  <c:v>0.19118662390594171</c:v>
                </c:pt>
                <c:pt idx="1">
                  <c:v>0.17265784176038373</c:v>
                </c:pt>
                <c:pt idx="2">
                  <c:v>5.8681688956923085E-2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愛知県</c:v>
                </c:pt>
                <c:pt idx="2">
                  <c:v>知多市</c:v>
                </c:pt>
              </c:strCache>
            </c:strRef>
          </c:cat>
          <c:val>
            <c:numRef>
              <c:f>①CO2排出量の現状把握!$AZ$43:$AZ$45</c:f>
              <c:numCache>
                <c:formatCode>0%</c:formatCode>
                <c:ptCount val="3"/>
                <c:pt idx="0">
                  <c:v>0.18034974026133399</c:v>
                </c:pt>
                <c:pt idx="1">
                  <c:v>0.14541825021795096</c:v>
                </c:pt>
                <c:pt idx="2">
                  <c:v>9.534063595495175E-2</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愛知県</c:v>
                </c:pt>
                <c:pt idx="2">
                  <c:v>知多市</c:v>
                </c:pt>
              </c:strCache>
            </c:strRef>
          </c:cat>
          <c:val>
            <c:numRef>
              <c:f>①CO2排出量の現状把握!$BA$43:$BA$45</c:f>
              <c:numCache>
                <c:formatCode>0%</c:formatCode>
                <c:ptCount val="3"/>
                <c:pt idx="0">
                  <c:v>0.19226168778726088</c:v>
                </c:pt>
                <c:pt idx="1">
                  <c:v>0.18600006857044579</c:v>
                </c:pt>
                <c:pt idx="2">
                  <c:v>0.1617587813516847</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愛知県</c:v>
                </c:pt>
                <c:pt idx="2">
                  <c:v>知多市</c:v>
                </c:pt>
              </c:strCache>
            </c:strRef>
          </c:cat>
          <c:val>
            <c:numRef>
              <c:f>①CO2排出量の現状把握!$BB$43:$BB$45</c:f>
              <c:numCache>
                <c:formatCode>0%</c:formatCode>
                <c:ptCount val="3"/>
                <c:pt idx="0">
                  <c:v>1.5474353008032191E-2</c:v>
                </c:pt>
                <c:pt idx="1">
                  <c:v>1.4325135335449277E-2</c:v>
                </c:pt>
                <c:pt idx="2">
                  <c:v>1.0309598816865828E-2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15850</c:v>
                </c:pt>
                <c:pt idx="1">
                  <c:v>15850</c:v>
                </c:pt>
                <c:pt idx="2">
                  <c:v>15850</c:v>
                </c:pt>
                <c:pt idx="3">
                  <c:v>15850</c:v>
                </c:pt>
                <c:pt idx="4">
                  <c:v>15850</c:v>
                </c:pt>
                <c:pt idx="5">
                  <c:v>16016</c:v>
                </c:pt>
                <c:pt idx="6">
                  <c:v>16016</c:v>
                </c:pt>
                <c:pt idx="7">
                  <c:v>16016</c:v>
                </c:pt>
                <c:pt idx="8">
                  <c:v>16016</c:v>
                </c:pt>
                <c:pt idx="9">
                  <c:v>16016</c:v>
                </c:pt>
                <c:pt idx="10">
                  <c:v>16016</c:v>
                </c:pt>
                <c:pt idx="11">
                  <c:v>16213</c:v>
                </c:pt>
                <c:pt idx="12">
                  <c:v>16213</c:v>
                </c:pt>
                <c:pt idx="13">
                  <c:v>16213</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9.5381251056000025</c:v>
                </c:pt>
                <c:pt idx="1">
                  <c:v>9.8086885254000009</c:v>
                </c:pt>
                <c:pt idx="2">
                  <c:v>10.447947538979999</c:v>
                </c:pt>
                <c:pt idx="3">
                  <c:v>10.624343103919999</c:v>
                </c:pt>
                <c:pt idx="4">
                  <c:v>10.875899334885</c:v>
                </c:pt>
                <c:pt idx="5">
                  <c:v>14.047580460600001</c:v>
                </c:pt>
                <c:pt idx="6">
                  <c:v>10.59279795</c:v>
                </c:pt>
                <c:pt idx="7">
                  <c:v>10.1380546848</c:v>
                </c:pt>
                <c:pt idx="8">
                  <c:v>9.1779771211199979</c:v>
                </c:pt>
                <c:pt idx="9">
                  <c:v>11.255867718399999</c:v>
                </c:pt>
                <c:pt idx="10">
                  <c:v>13.427993825050001</c:v>
                </c:pt>
                <c:pt idx="11">
                  <c:v>12.17267890562</c:v>
                </c:pt>
                <c:pt idx="12">
                  <c:v>8.6771227350000011</c:v>
                </c:pt>
                <c:pt idx="13">
                  <c:v>9.9606208995999985</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7565752.7999999998</c:v>
                </c:pt>
                <c:pt idx="1">
                  <c:v>7480229</c:v>
                </c:pt>
                <c:pt idx="2">
                  <c:v>7387953.2000000002</c:v>
                </c:pt>
                <c:pt idx="3">
                  <c:v>7973323.2000000002</c:v>
                </c:pt>
                <c:pt idx="4">
                  <c:v>7767427.7999999998</c:v>
                </c:pt>
                <c:pt idx="5">
                  <c:v>7881924.4000000004</c:v>
                </c:pt>
                <c:pt idx="6">
                  <c:v>7898545.4000000004</c:v>
                </c:pt>
                <c:pt idx="7">
                  <c:v>7639486.0963069489</c:v>
                </c:pt>
                <c:pt idx="8">
                  <c:v>7724738.3999999994</c:v>
                </c:pt>
                <c:pt idx="9">
                  <c:v>7960294.5999999996</c:v>
                </c:pt>
                <c:pt idx="10">
                  <c:v>8277000.3999999994</c:v>
                </c:pt>
                <c:pt idx="11">
                  <c:v>7711671.1999999993</c:v>
                </c:pt>
                <c:pt idx="12">
                  <c:v>7917710.3999999985</c:v>
                </c:pt>
                <c:pt idx="13">
                  <c:v>7619313.1999999974</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84725</c:v>
                </c:pt>
                <c:pt idx="1">
                  <c:v>84717</c:v>
                </c:pt>
                <c:pt idx="2">
                  <c:v>84589</c:v>
                </c:pt>
                <c:pt idx="3">
                  <c:v>85822</c:v>
                </c:pt>
                <c:pt idx="4">
                  <c:v>85878</c:v>
                </c:pt>
                <c:pt idx="5">
                  <c:v>85742</c:v>
                </c:pt>
                <c:pt idx="6">
                  <c:v>86084</c:v>
                </c:pt>
                <c:pt idx="7">
                  <c:v>86076</c:v>
                </c:pt>
                <c:pt idx="8">
                  <c:v>85748</c:v>
                </c:pt>
                <c:pt idx="9">
                  <c:v>85380</c:v>
                </c:pt>
                <c:pt idx="10">
                  <c:v>85331</c:v>
                </c:pt>
                <c:pt idx="11">
                  <c:v>85302</c:v>
                </c:pt>
                <c:pt idx="12">
                  <c:v>84719</c:v>
                </c:pt>
                <c:pt idx="13">
                  <c:v>84002</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知多市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1583</v>
      </c>
    </row>
    <row r="8" spans="1:6" ht="21.95" customHeight="1">
      <c r="B8" s="851" t="s">
        <v>10</v>
      </c>
      <c r="C8" s="6" t="s">
        <v>11</v>
      </c>
      <c r="D8" s="990" t="s">
        <v>12</v>
      </c>
      <c r="E8" s="981" t="s">
        <v>1584</v>
      </c>
    </row>
    <row r="9" spans="1:6" ht="21.95" customHeight="1">
      <c r="B9" s="851" t="s">
        <v>1588</v>
      </c>
      <c r="C9" s="6" t="s">
        <v>11</v>
      </c>
      <c r="D9" s="990" t="s">
        <v>1585</v>
      </c>
      <c r="E9" s="981" t="s">
        <v>1583</v>
      </c>
    </row>
    <row r="10" spans="1:6" ht="21.95" customHeight="1">
      <c r="B10" s="851" t="s">
        <v>13</v>
      </c>
      <c r="C10" s="6" t="s">
        <v>14</v>
      </c>
      <c r="D10" s="990" t="s">
        <v>1582</v>
      </c>
      <c r="E10" s="981" t="s">
        <v>1586</v>
      </c>
    </row>
    <row r="11" spans="1:6" ht="21.95" customHeight="1">
      <c r="B11" s="853" t="s">
        <v>15</v>
      </c>
      <c r="C11" s="854" t="s">
        <v>16</v>
      </c>
      <c r="D11" s="992" t="s">
        <v>1585</v>
      </c>
      <c r="E11" s="993" t="s">
        <v>1587</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1582</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1589</v>
      </c>
      <c r="C19" s="6" t="s">
        <v>8</v>
      </c>
      <c r="D19" s="990" t="s">
        <v>1578</v>
      </c>
      <c r="E19" s="981" t="s">
        <v>24</v>
      </c>
    </row>
    <row r="20" spans="2:5" ht="21.95" customHeight="1">
      <c r="B20" s="851" t="s">
        <v>25</v>
      </c>
      <c r="C20" s="6" t="s">
        <v>14</v>
      </c>
      <c r="D20" s="990" t="s">
        <v>1579</v>
      </c>
      <c r="E20" s="981" t="s">
        <v>1580</v>
      </c>
    </row>
    <row r="21" spans="2:5" ht="21.95" customHeight="1">
      <c r="B21" s="851" t="s">
        <v>1590</v>
      </c>
      <c r="C21" s="6" t="s">
        <v>8</v>
      </c>
      <c r="D21" s="990" t="s">
        <v>1578</v>
      </c>
      <c r="E21" s="981" t="s">
        <v>26</v>
      </c>
    </row>
    <row r="22" spans="2:5" ht="21.95" customHeight="1">
      <c r="B22" s="851" t="s">
        <v>27</v>
      </c>
      <c r="C22" s="6" t="s">
        <v>14</v>
      </c>
      <c r="D22" s="990" t="s">
        <v>1579</v>
      </c>
      <c r="E22" s="981" t="s">
        <v>1581</v>
      </c>
    </row>
    <row r="23" spans="2:5" ht="21.95" customHeight="1">
      <c r="B23" s="851" t="s">
        <v>1591</v>
      </c>
      <c r="C23" s="6" t="s">
        <v>28</v>
      </c>
      <c r="D23" s="990" t="s">
        <v>1578</v>
      </c>
      <c r="E23" s="981" t="s">
        <v>29</v>
      </c>
    </row>
    <row r="24" spans="2:5" ht="21.95" customHeight="1">
      <c r="B24" s="390" t="s">
        <v>30</v>
      </c>
      <c r="C24" s="391"/>
      <c r="D24" s="392"/>
      <c r="E24" s="393"/>
    </row>
    <row r="25" spans="2:5" ht="21.95" customHeight="1">
      <c r="B25" s="851" t="s">
        <v>31</v>
      </c>
      <c r="C25" s="6" t="s">
        <v>32</v>
      </c>
      <c r="D25" s="990" t="s">
        <v>1579</v>
      </c>
      <c r="E25" s="981" t="s">
        <v>33</v>
      </c>
    </row>
    <row r="26" spans="2:5" ht="21.95" customHeight="1">
      <c r="B26" s="390" t="s">
        <v>34</v>
      </c>
      <c r="C26" s="394"/>
      <c r="D26" s="392"/>
      <c r="E26" s="393"/>
    </row>
    <row r="27" spans="2:5" ht="21.95" customHeight="1">
      <c r="B27" s="853" t="s">
        <v>1592</v>
      </c>
      <c r="C27" s="854" t="s">
        <v>28</v>
      </c>
      <c r="D27" s="992" t="s">
        <v>1578</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1593</v>
      </c>
      <c r="C31" s="6" t="s">
        <v>38</v>
      </c>
      <c r="D31" s="990" t="s">
        <v>1576</v>
      </c>
      <c r="E31" s="852" t="s">
        <v>39</v>
      </c>
    </row>
    <row r="32" spans="2:5" ht="21.95" customHeight="1">
      <c r="B32" s="851" t="s">
        <v>1594</v>
      </c>
      <c r="C32" s="6" t="s">
        <v>38</v>
      </c>
      <c r="D32" s="990" t="s">
        <v>1576</v>
      </c>
      <c r="E32" s="852" t="s">
        <v>40</v>
      </c>
    </row>
    <row r="33" spans="2:5" ht="33" customHeight="1">
      <c r="B33" s="851" t="s">
        <v>41</v>
      </c>
      <c r="C33" s="7" t="s">
        <v>42</v>
      </c>
      <c r="D33" s="991" t="s">
        <v>1577</v>
      </c>
      <c r="E33" s="852" t="s">
        <v>43</v>
      </c>
    </row>
    <row r="34" spans="2:5" ht="21.95" customHeight="1">
      <c r="B34" s="851" t="s">
        <v>44</v>
      </c>
      <c r="C34" s="8" t="s">
        <v>45</v>
      </c>
      <c r="D34" s="991" t="s">
        <v>1577</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1595</v>
      </c>
      <c r="E39" s="981" t="s">
        <v>1596</v>
      </c>
    </row>
    <row r="40" spans="2:5" ht="21.6" customHeight="1">
      <c r="B40" s="859" t="s">
        <v>54</v>
      </c>
      <c r="C40" s="860" t="s">
        <v>45</v>
      </c>
      <c r="D40" s="860" t="s">
        <v>1595</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1597</v>
      </c>
      <c r="C44" s="848"/>
      <c r="D44" s="849"/>
      <c r="E44" s="850"/>
    </row>
    <row r="45" spans="2:5" ht="33.6" customHeight="1">
      <c r="B45" s="851" t="s">
        <v>58</v>
      </c>
      <c r="C45" s="6" t="s">
        <v>59</v>
      </c>
      <c r="D45" s="990" t="s">
        <v>1578</v>
      </c>
      <c r="E45" s="981" t="s">
        <v>60</v>
      </c>
    </row>
    <row r="46" spans="2:5" ht="33.6" customHeight="1">
      <c r="B46" s="851" t="s">
        <v>61</v>
      </c>
      <c r="C46" s="6" t="s">
        <v>16</v>
      </c>
      <c r="D46" s="990" t="s">
        <v>1578</v>
      </c>
      <c r="E46" s="981" t="s">
        <v>62</v>
      </c>
    </row>
    <row r="47" spans="2:5" ht="21.95" customHeight="1">
      <c r="B47" s="997" t="s">
        <v>1598</v>
      </c>
      <c r="C47" s="394"/>
      <c r="D47" s="392"/>
      <c r="E47" s="393"/>
    </row>
    <row r="48" spans="2:5" ht="33.6" customHeight="1">
      <c r="B48" s="851" t="s">
        <v>63</v>
      </c>
      <c r="C48" s="6" t="s">
        <v>64</v>
      </c>
      <c r="D48" s="990" t="s">
        <v>1578</v>
      </c>
      <c r="E48" s="981" t="s">
        <v>65</v>
      </c>
    </row>
    <row r="49" spans="2:5" ht="33.6" customHeight="1">
      <c r="B49" s="851" t="s">
        <v>66</v>
      </c>
      <c r="C49" s="6" t="s">
        <v>64</v>
      </c>
      <c r="D49" s="990" t="s">
        <v>1578</v>
      </c>
      <c r="E49" s="981" t="s">
        <v>67</v>
      </c>
    </row>
    <row r="50" spans="2:5" ht="21.6" customHeight="1">
      <c r="B50" s="997" t="s">
        <v>1599</v>
      </c>
      <c r="C50" s="391"/>
      <c r="D50" s="392"/>
      <c r="E50" s="393"/>
    </row>
    <row r="51" spans="2:5" ht="21" customHeight="1">
      <c r="B51" s="851" t="s">
        <v>68</v>
      </c>
      <c r="C51" s="6" t="s">
        <v>59</v>
      </c>
      <c r="D51" s="990" t="s">
        <v>1578</v>
      </c>
      <c r="E51" s="852" t="s">
        <v>69</v>
      </c>
    </row>
    <row r="52" spans="2:5" ht="21" customHeight="1">
      <c r="B52" s="851" t="s">
        <v>70</v>
      </c>
      <c r="C52" s="6" t="s">
        <v>59</v>
      </c>
      <c r="D52" s="990" t="s">
        <v>1578</v>
      </c>
      <c r="E52" s="852" t="s">
        <v>71</v>
      </c>
    </row>
    <row r="53" spans="2:5" ht="21" customHeight="1">
      <c r="B53" s="853" t="s">
        <v>72</v>
      </c>
      <c r="C53" s="854" t="s">
        <v>16</v>
      </c>
      <c r="D53" s="992" t="s">
        <v>1578</v>
      </c>
      <c r="E53" s="855" t="s">
        <v>73</v>
      </c>
    </row>
    <row r="54" spans="2:5" ht="21.95" customHeight="1" thickBot="1">
      <c r="C54" s="3"/>
      <c r="D54" s="13"/>
    </row>
    <row r="55" spans="2:5" ht="21.95" customHeight="1" thickBot="1">
      <c r="B55" s="250" t="s">
        <v>74</v>
      </c>
      <c r="C55" s="387"/>
      <c r="D55" s="388"/>
      <c r="E55" s="389"/>
    </row>
    <row r="56" spans="2:5" ht="21.95" customHeight="1">
      <c r="B56" s="996" t="s">
        <v>1600</v>
      </c>
      <c r="C56" s="848"/>
      <c r="D56" s="849"/>
      <c r="E56" s="850"/>
    </row>
    <row r="57" spans="2:5" ht="21.95" customHeight="1">
      <c r="B57" s="851" t="s">
        <v>75</v>
      </c>
      <c r="C57" s="6" t="s">
        <v>59</v>
      </c>
      <c r="D57" s="990" t="s">
        <v>1601</v>
      </c>
      <c r="E57" s="981" t="s">
        <v>76</v>
      </c>
    </row>
    <row r="58" spans="2:5" ht="21.95" customHeight="1">
      <c r="B58" s="851" t="s">
        <v>77</v>
      </c>
      <c r="C58" s="6" t="s">
        <v>78</v>
      </c>
      <c r="D58" s="990" t="s">
        <v>1601</v>
      </c>
      <c r="E58" s="981" t="s">
        <v>79</v>
      </c>
    </row>
    <row r="59" spans="2:5" ht="33.6" customHeight="1">
      <c r="B59" s="861" t="s">
        <v>80</v>
      </c>
      <c r="C59" s="7" t="s">
        <v>78</v>
      </c>
      <c r="D59" s="990" t="s">
        <v>1601</v>
      </c>
      <c r="E59" s="998" t="s">
        <v>1602</v>
      </c>
    </row>
    <row r="60" spans="2:5" ht="51" customHeight="1">
      <c r="B60" s="862" t="s">
        <v>81</v>
      </c>
      <c r="C60" s="446" t="s">
        <v>64</v>
      </c>
      <c r="D60" s="990" t="s">
        <v>1601</v>
      </c>
      <c r="E60" s="995" t="s">
        <v>1603</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1604</v>
      </c>
    </row>
    <row r="64" spans="2:5" ht="32.1" customHeight="1">
      <c r="B64" s="853" t="s">
        <v>86</v>
      </c>
      <c r="C64" s="854" t="s">
        <v>64</v>
      </c>
      <c r="D64" s="992" t="s">
        <v>1552</v>
      </c>
      <c r="E64" s="993" t="s">
        <v>1605</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1606</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1630</v>
      </c>
      <c r="AG4" s="1058" t="s">
        <v>1630</v>
      </c>
      <c r="AH4" s="1058" t="s">
        <v>1630</v>
      </c>
      <c r="AI4" s="1058" t="s">
        <v>1630</v>
      </c>
      <c r="AJ4" s="1058" t="s">
        <v>1630</v>
      </c>
      <c r="AK4" s="1058" t="s">
        <v>1630</v>
      </c>
      <c r="AL4" s="1058" t="s">
        <v>1630</v>
      </c>
      <c r="AM4" s="1058" t="s">
        <v>1630</v>
      </c>
      <c r="AN4" s="1058" t="s">
        <v>1630</v>
      </c>
      <c r="AO4" s="1058" t="s">
        <v>1630</v>
      </c>
      <c r="AP4" s="1058" t="s">
        <v>1630</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1626</v>
      </c>
      <c r="T6" s="16"/>
      <c r="U6" s="1058" t="s">
        <v>741</v>
      </c>
      <c r="V6" s="1058" t="s">
        <v>742</v>
      </c>
      <c r="W6" s="1058" t="s">
        <v>742</v>
      </c>
      <c r="X6" s="1058" t="s">
        <v>742</v>
      </c>
      <c r="Y6" s="1058" t="s">
        <v>743</v>
      </c>
      <c r="Z6" s="1058" t="s">
        <v>744</v>
      </c>
      <c r="AA6" s="1058" t="s">
        <v>744</v>
      </c>
      <c r="AB6" s="1058" t="s">
        <v>745</v>
      </c>
      <c r="AC6" s="1058" t="s">
        <v>746</v>
      </c>
      <c r="AD6" s="1058" t="s">
        <v>1627</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1625</v>
      </c>
      <c r="BP6" s="1058" t="s">
        <v>1625</v>
      </c>
      <c r="BQ6" s="1058" t="s">
        <v>1625</v>
      </c>
      <c r="BR6" s="1058" t="s">
        <v>1625</v>
      </c>
      <c r="BS6" s="1058" t="s">
        <v>1625</v>
      </c>
      <c r="BT6" s="1058" t="s">
        <v>1625</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1804</v>
      </c>
      <c r="B9" s="70">
        <v>273</v>
      </c>
      <c r="C9" s="70">
        <v>1</v>
      </c>
      <c r="D9" s="70">
        <v>17</v>
      </c>
      <c r="E9" s="70">
        <v>1990</v>
      </c>
      <c r="F9" s="70" t="s">
        <v>787</v>
      </c>
      <c r="G9" s="70" t="s">
        <v>1805</v>
      </c>
      <c r="H9" s="70" t="s">
        <v>1806</v>
      </c>
      <c r="I9" s="148"/>
      <c r="J9" s="71">
        <v>828.79445994589662</v>
      </c>
      <c r="K9" s="71">
        <v>13.304323332660079</v>
      </c>
      <c r="L9" s="71">
        <v>25.648182473805949</v>
      </c>
      <c r="M9" s="71">
        <v>75.219423523126693</v>
      </c>
      <c r="N9" s="71">
        <v>94.454025005979162</v>
      </c>
      <c r="O9" s="71">
        <v>78.37608434305001</v>
      </c>
      <c r="P9" s="71">
        <v>103.77202971047051</v>
      </c>
      <c r="Q9" s="71">
        <v>6.0204692928132397</v>
      </c>
      <c r="R9" s="71">
        <v>0</v>
      </c>
      <c r="S9" s="71">
        <v>6.4376330413263156</v>
      </c>
      <c r="T9" s="72"/>
      <c r="U9" s="71">
        <v>49850602</v>
      </c>
      <c r="V9" s="71">
        <v>3564</v>
      </c>
      <c r="W9" s="71">
        <v>251</v>
      </c>
      <c r="X9" s="71">
        <v>22986</v>
      </c>
      <c r="Y9" s="71">
        <v>27777</v>
      </c>
      <c r="Z9" s="71">
        <v>32237</v>
      </c>
      <c r="AA9" s="71">
        <v>25197</v>
      </c>
      <c r="AB9" s="71">
        <v>97752</v>
      </c>
      <c r="AC9" s="71">
        <v>0</v>
      </c>
      <c r="AD9" s="71">
        <v>6.4376330413263156</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1807</v>
      </c>
      <c r="B10" s="70">
        <v>274</v>
      </c>
      <c r="C10" s="70">
        <v>2</v>
      </c>
      <c r="D10" s="70">
        <v>17</v>
      </c>
      <c r="E10" s="70">
        <v>2005</v>
      </c>
      <c r="F10" s="70" t="s">
        <v>789</v>
      </c>
      <c r="G10" s="70" t="s">
        <v>1805</v>
      </c>
      <c r="H10" s="70" t="s">
        <v>1806</v>
      </c>
      <c r="I10" s="148"/>
      <c r="J10" s="71">
        <v>834.28486154665427</v>
      </c>
      <c r="K10" s="71">
        <v>8.5792000858698465</v>
      </c>
      <c r="L10" s="71">
        <v>61.78791311877589</v>
      </c>
      <c r="M10" s="71">
        <v>128.6082072516302</v>
      </c>
      <c r="N10" s="71">
        <v>144.94148982424829</v>
      </c>
      <c r="O10" s="71">
        <v>118.47063348688989</v>
      </c>
      <c r="P10" s="71">
        <v>120.642666221249</v>
      </c>
      <c r="Q10" s="71">
        <v>5.7860339810411698</v>
      </c>
      <c r="R10" s="71">
        <v>0</v>
      </c>
      <c r="S10" s="71">
        <v>1.147704820404049</v>
      </c>
      <c r="T10" s="72"/>
      <c r="U10" s="71">
        <v>63225432</v>
      </c>
      <c r="V10" s="71">
        <v>2954</v>
      </c>
      <c r="W10" s="71">
        <v>684</v>
      </c>
      <c r="X10" s="71">
        <v>21789</v>
      </c>
      <c r="Y10" s="71">
        <v>34941</v>
      </c>
      <c r="Z10" s="71">
        <v>56388</v>
      </c>
      <c r="AA10" s="71">
        <v>23991</v>
      </c>
      <c r="AB10" s="71">
        <v>98211</v>
      </c>
      <c r="AC10" s="71">
        <v>0</v>
      </c>
      <c r="AD10" s="71">
        <v>1.147704820404049</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1808</v>
      </c>
      <c r="B11" s="70">
        <v>275</v>
      </c>
      <c r="C11" s="70">
        <v>3</v>
      </c>
      <c r="D11" s="70">
        <v>17</v>
      </c>
      <c r="E11" s="70">
        <v>2006</v>
      </c>
      <c r="F11" s="70" t="s">
        <v>790</v>
      </c>
      <c r="G11" s="70" t="s">
        <v>1805</v>
      </c>
      <c r="H11" s="70" t="s">
        <v>1806</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1809</v>
      </c>
      <c r="B12" s="70">
        <v>276</v>
      </c>
      <c r="C12" s="70">
        <v>4</v>
      </c>
      <c r="D12" s="70">
        <v>17</v>
      </c>
      <c r="E12" s="70">
        <v>2007</v>
      </c>
      <c r="F12" s="70" t="s">
        <v>791</v>
      </c>
      <c r="G12" s="70" t="s">
        <v>1805</v>
      </c>
      <c r="H12" s="70" t="s">
        <v>1806</v>
      </c>
      <c r="I12" s="148"/>
      <c r="J12" s="71">
        <v>806.10374550266692</v>
      </c>
      <c r="K12" s="71">
        <v>6.9349335145843876</v>
      </c>
      <c r="L12" s="71">
        <v>73.095099755316497</v>
      </c>
      <c r="M12" s="71">
        <v>133.7307780210233</v>
      </c>
      <c r="N12" s="71">
        <v>146.56453342218131</v>
      </c>
      <c r="O12" s="71">
        <v>115.8064063068706</v>
      </c>
      <c r="P12" s="71">
        <v>120.1457651836038</v>
      </c>
      <c r="Q12" s="71">
        <v>6.0373594970340099</v>
      </c>
      <c r="R12" s="71">
        <v>0</v>
      </c>
      <c r="S12" s="71">
        <v>2.2478343583470499</v>
      </c>
      <c r="T12" s="72"/>
      <c r="U12" s="71">
        <v>72081118</v>
      </c>
      <c r="V12" s="71">
        <v>2590</v>
      </c>
      <c r="W12" s="71">
        <v>944</v>
      </c>
      <c r="X12" s="71">
        <v>27909</v>
      </c>
      <c r="Y12" s="71">
        <v>35684</v>
      </c>
      <c r="Z12" s="71">
        <v>57300</v>
      </c>
      <c r="AA12" s="71">
        <v>23528</v>
      </c>
      <c r="AB12" s="71">
        <v>97058</v>
      </c>
      <c r="AC12" s="71">
        <v>0</v>
      </c>
      <c r="AD12" s="71">
        <v>2.2478343583470499</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1810</v>
      </c>
      <c r="B13" s="70">
        <v>277</v>
      </c>
      <c r="C13" s="70">
        <v>5</v>
      </c>
      <c r="D13" s="70">
        <v>17</v>
      </c>
      <c r="E13" s="70">
        <v>2008</v>
      </c>
      <c r="F13" s="70" t="s">
        <v>792</v>
      </c>
      <c r="G13" s="70" t="s">
        <v>1805</v>
      </c>
      <c r="H13" s="70" t="s">
        <v>1806</v>
      </c>
      <c r="I13" s="148"/>
      <c r="J13" s="71">
        <v>756.00776142310929</v>
      </c>
      <c r="K13" s="71">
        <v>5.2296631120113961</v>
      </c>
      <c r="L13" s="71">
        <v>62.510155683518398</v>
      </c>
      <c r="M13" s="71">
        <v>141.1762402596903</v>
      </c>
      <c r="N13" s="71">
        <v>127.9631426269447</v>
      </c>
      <c r="O13" s="71">
        <v>112.1998413928908</v>
      </c>
      <c r="P13" s="71">
        <v>116.03541018088011</v>
      </c>
      <c r="Q13" s="71">
        <v>5.89676553751063</v>
      </c>
      <c r="R13" s="71">
        <v>0</v>
      </c>
      <c r="S13" s="71">
        <v>3.311812731480007</v>
      </c>
      <c r="T13" s="72"/>
      <c r="U13" s="71">
        <v>71951868</v>
      </c>
      <c r="V13" s="71">
        <v>2590</v>
      </c>
      <c r="W13" s="71">
        <v>944</v>
      </c>
      <c r="X13" s="71">
        <v>27909</v>
      </c>
      <c r="Y13" s="71">
        <v>35900</v>
      </c>
      <c r="Z13" s="71">
        <v>57464</v>
      </c>
      <c r="AA13" s="71">
        <v>22749</v>
      </c>
      <c r="AB13" s="71">
        <v>96357</v>
      </c>
      <c r="AC13" s="71">
        <v>0</v>
      </c>
      <c r="AD13" s="71">
        <v>3.311812731480007</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1811</v>
      </c>
      <c r="B14" s="70">
        <v>278</v>
      </c>
      <c r="C14" s="70">
        <v>6</v>
      </c>
      <c r="D14" s="70">
        <v>17</v>
      </c>
      <c r="E14" s="70">
        <v>2009</v>
      </c>
      <c r="F14" s="70" t="s">
        <v>176</v>
      </c>
      <c r="G14" s="70" t="s">
        <v>1805</v>
      </c>
      <c r="H14" s="70" t="s">
        <v>1806</v>
      </c>
      <c r="I14" s="148"/>
      <c r="J14" s="71">
        <v>715.53339990933205</v>
      </c>
      <c r="K14" s="71">
        <v>5.5628806769982173</v>
      </c>
      <c r="L14" s="71">
        <v>50.043911098273448</v>
      </c>
      <c r="M14" s="71">
        <v>147.434249117805</v>
      </c>
      <c r="N14" s="71">
        <v>133.11713131897119</v>
      </c>
      <c r="O14" s="71">
        <v>113.9371259933088</v>
      </c>
      <c r="P14" s="71">
        <v>110.8164622153646</v>
      </c>
      <c r="Q14" s="71">
        <v>5.5801065471765101</v>
      </c>
      <c r="R14" s="71">
        <v>0</v>
      </c>
      <c r="S14" s="71">
        <v>1.2376943998740719</v>
      </c>
      <c r="T14" s="72"/>
      <c r="U14" s="71">
        <v>58135085</v>
      </c>
      <c r="V14" s="71">
        <v>2672</v>
      </c>
      <c r="W14" s="71">
        <v>941</v>
      </c>
      <c r="X14" s="71">
        <v>30537</v>
      </c>
      <c r="Y14" s="71">
        <v>36157</v>
      </c>
      <c r="Z14" s="71">
        <v>57598</v>
      </c>
      <c r="AA14" s="71">
        <v>22304</v>
      </c>
      <c r="AB14" s="71">
        <v>95718</v>
      </c>
      <c r="AC14" s="71">
        <v>0</v>
      </c>
      <c r="AD14" s="71">
        <v>1.2376943998740719</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3.09</v>
      </c>
      <c r="BI14" s="71">
        <v>0</v>
      </c>
      <c r="BJ14" s="71">
        <v>296.67599999999999</v>
      </c>
      <c r="BK14" s="71">
        <v>0</v>
      </c>
      <c r="BL14" s="71">
        <v>53.177</v>
      </c>
      <c r="BM14" s="71">
        <v>0</v>
      </c>
      <c r="BN14" s="72"/>
      <c r="BO14" s="71">
        <v>1</v>
      </c>
      <c r="BP14" s="71">
        <v>0</v>
      </c>
      <c r="BQ14" s="71">
        <v>24</v>
      </c>
      <c r="BR14" s="71">
        <v>0</v>
      </c>
      <c r="BS14" s="71">
        <v>4</v>
      </c>
      <c r="BT14" s="71">
        <v>0</v>
      </c>
      <c r="BU14"/>
      <c r="BV14" s="70">
        <v>321.625</v>
      </c>
      <c r="BW14" s="70">
        <v>5.7850000000000001</v>
      </c>
      <c r="BX14" s="70">
        <v>21.04</v>
      </c>
      <c r="BY14" s="70">
        <v>4.4930000000000003</v>
      </c>
      <c r="BZ14" s="70">
        <v>0</v>
      </c>
      <c r="CA14" s="70">
        <v>0</v>
      </c>
      <c r="CB14" s="70">
        <v>0</v>
      </c>
      <c r="CC14" s="70">
        <v>0</v>
      </c>
      <c r="CD14" s="70">
        <v>0</v>
      </c>
    </row>
    <row r="15" spans="1:82">
      <c r="A15" s="70" t="s">
        <v>1812</v>
      </c>
      <c r="B15" s="70">
        <v>279</v>
      </c>
      <c r="C15" s="70">
        <v>7</v>
      </c>
      <c r="D15" s="70">
        <v>17</v>
      </c>
      <c r="E15" s="70">
        <v>2010</v>
      </c>
      <c r="F15" s="70" t="s">
        <v>177</v>
      </c>
      <c r="G15" s="70" t="s">
        <v>1805</v>
      </c>
      <c r="H15" s="70" t="s">
        <v>1806</v>
      </c>
      <c r="I15" s="148"/>
      <c r="J15" s="71">
        <v>799.50809636563997</v>
      </c>
      <c r="K15" s="71">
        <v>5.8162392739048574</v>
      </c>
      <c r="L15" s="71">
        <v>46.454748091206959</v>
      </c>
      <c r="M15" s="71">
        <v>152.1880387712433</v>
      </c>
      <c r="N15" s="71">
        <v>152.04161363006151</v>
      </c>
      <c r="O15" s="71">
        <v>114.7392029764853</v>
      </c>
      <c r="P15" s="71">
        <v>111.60636526321041</v>
      </c>
      <c r="Q15" s="71">
        <v>5.7740437652419896</v>
      </c>
      <c r="R15" s="71">
        <v>0</v>
      </c>
      <c r="S15" s="71">
        <v>1.137599469554931</v>
      </c>
      <c r="T15" s="72"/>
      <c r="U15" s="71">
        <v>65168860</v>
      </c>
      <c r="V15" s="71">
        <v>2672</v>
      </c>
      <c r="W15" s="71">
        <v>941</v>
      </c>
      <c r="X15" s="71">
        <v>30537</v>
      </c>
      <c r="Y15" s="71">
        <v>36354</v>
      </c>
      <c r="Z15" s="71">
        <v>58273</v>
      </c>
      <c r="AA15" s="71">
        <v>21902</v>
      </c>
      <c r="AB15" s="71">
        <v>94907</v>
      </c>
      <c r="AC15" s="71">
        <v>0</v>
      </c>
      <c r="AD15" s="71">
        <v>1.137599469554931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3.36</v>
      </c>
      <c r="BI15" s="71">
        <v>0</v>
      </c>
      <c r="BJ15" s="71">
        <v>348.26533999999998</v>
      </c>
      <c r="BK15" s="71">
        <v>0</v>
      </c>
      <c r="BL15" s="71">
        <v>68.834000000000003</v>
      </c>
      <c r="BM15" s="71">
        <v>0</v>
      </c>
      <c r="BN15" s="72"/>
      <c r="BO15" s="71">
        <v>1</v>
      </c>
      <c r="BP15" s="71">
        <v>0</v>
      </c>
      <c r="BQ15" s="71">
        <v>24</v>
      </c>
      <c r="BR15" s="71">
        <v>0</v>
      </c>
      <c r="BS15" s="71">
        <v>5</v>
      </c>
      <c r="BT15" s="71">
        <v>0</v>
      </c>
      <c r="BU15"/>
      <c r="BV15" s="70">
        <v>370.89233999999999</v>
      </c>
      <c r="BW15" s="70">
        <v>22.722999999999999</v>
      </c>
      <c r="BX15" s="70">
        <v>21.280999999999999</v>
      </c>
      <c r="BY15" s="70">
        <v>5.5629999999999997</v>
      </c>
      <c r="BZ15" s="70">
        <v>0</v>
      </c>
      <c r="CA15" s="70">
        <v>0</v>
      </c>
      <c r="CB15" s="70">
        <v>0</v>
      </c>
      <c r="CC15" s="70">
        <v>0</v>
      </c>
      <c r="CD15" s="70">
        <v>0</v>
      </c>
    </row>
    <row r="16" spans="1:82">
      <c r="A16" s="70" t="s">
        <v>1813</v>
      </c>
      <c r="B16" s="70">
        <v>280</v>
      </c>
      <c r="C16" s="70">
        <v>8</v>
      </c>
      <c r="D16" s="70">
        <v>17</v>
      </c>
      <c r="E16" s="70">
        <v>2011</v>
      </c>
      <c r="F16" s="70" t="s">
        <v>178</v>
      </c>
      <c r="G16" s="70" t="s">
        <v>1805</v>
      </c>
      <c r="H16" s="70" t="s">
        <v>1806</v>
      </c>
      <c r="I16" s="148"/>
      <c r="J16" s="71">
        <v>848.1387814982337</v>
      </c>
      <c r="K16" s="71">
        <v>8.0290056711230662</v>
      </c>
      <c r="L16" s="71">
        <v>46.202710095350739</v>
      </c>
      <c r="M16" s="71">
        <v>177.24509464508131</v>
      </c>
      <c r="N16" s="71">
        <v>157.35323146432339</v>
      </c>
      <c r="O16" s="71">
        <v>113.56369217827671</v>
      </c>
      <c r="P16" s="71">
        <v>107.04503779259507</v>
      </c>
      <c r="Q16" s="71">
        <v>6.6057649449771301</v>
      </c>
      <c r="R16" s="71">
        <v>0</v>
      </c>
      <c r="S16" s="71">
        <v>1.159007567057043</v>
      </c>
      <c r="T16" s="72"/>
      <c r="U16" s="71">
        <v>64115668</v>
      </c>
      <c r="V16" s="71">
        <v>2672</v>
      </c>
      <c r="W16" s="71">
        <v>941</v>
      </c>
      <c r="X16" s="71">
        <v>30537</v>
      </c>
      <c r="Y16" s="71">
        <v>36489</v>
      </c>
      <c r="Z16" s="71">
        <v>58929</v>
      </c>
      <c r="AA16" s="71">
        <v>21632</v>
      </c>
      <c r="AB16" s="71">
        <v>94130</v>
      </c>
      <c r="AC16" s="71">
        <v>0</v>
      </c>
      <c r="AD16" s="71">
        <v>1.159007567057043</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3.3079999999999998</v>
      </c>
      <c r="BI16" s="71">
        <v>0</v>
      </c>
      <c r="BJ16" s="71">
        <v>359.83499999999998</v>
      </c>
      <c r="BK16" s="71">
        <v>0</v>
      </c>
      <c r="BL16" s="71">
        <v>59.61</v>
      </c>
      <c r="BM16" s="71">
        <v>0</v>
      </c>
      <c r="BN16" s="72"/>
      <c r="BO16" s="71">
        <v>1</v>
      </c>
      <c r="BP16" s="71">
        <v>0</v>
      </c>
      <c r="BQ16" s="71">
        <v>25</v>
      </c>
      <c r="BR16" s="71">
        <v>0</v>
      </c>
      <c r="BS16" s="71">
        <v>5</v>
      </c>
      <c r="BT16" s="71">
        <v>0</v>
      </c>
      <c r="BU16"/>
      <c r="BV16" s="70">
        <v>383.04500000000002</v>
      </c>
      <c r="BW16" s="70">
        <v>21.402999999999999</v>
      </c>
      <c r="BX16" s="70">
        <v>18.305</v>
      </c>
      <c r="BY16" s="70">
        <v>0</v>
      </c>
      <c r="BZ16" s="70">
        <v>0</v>
      </c>
      <c r="CA16" s="70">
        <v>0</v>
      </c>
      <c r="CB16" s="70">
        <v>0</v>
      </c>
      <c r="CC16" s="70">
        <v>0</v>
      </c>
      <c r="CD16" s="70">
        <v>0</v>
      </c>
    </row>
    <row r="17" spans="1:82">
      <c r="A17" s="70" t="s">
        <v>1814</v>
      </c>
      <c r="B17" s="70">
        <v>281</v>
      </c>
      <c r="C17" s="70">
        <v>9</v>
      </c>
      <c r="D17" s="70">
        <v>17</v>
      </c>
      <c r="E17" s="70">
        <v>2012</v>
      </c>
      <c r="F17" s="70" t="s">
        <v>179</v>
      </c>
      <c r="G17" s="70" t="s">
        <v>1805</v>
      </c>
      <c r="H17" s="70" t="s">
        <v>1806</v>
      </c>
      <c r="I17" s="148"/>
      <c r="J17" s="71">
        <v>860.53143394841152</v>
      </c>
      <c r="K17" s="71">
        <v>7.4971869429903526</v>
      </c>
      <c r="L17" s="71">
        <v>46.883375758581863</v>
      </c>
      <c r="M17" s="71">
        <v>167.3757482503284</v>
      </c>
      <c r="N17" s="71">
        <v>157.82247539390531</v>
      </c>
      <c r="O17" s="71">
        <v>116.24732404939343</v>
      </c>
      <c r="P17" s="71">
        <v>105.98192935951408</v>
      </c>
      <c r="Q17" s="71">
        <v>7.4103430886939901</v>
      </c>
      <c r="R17" s="71">
        <v>0</v>
      </c>
      <c r="S17" s="71">
        <v>0.83041535676282396</v>
      </c>
      <c r="T17" s="72"/>
      <c r="U17" s="71">
        <v>68417430</v>
      </c>
      <c r="V17" s="71">
        <v>2672</v>
      </c>
      <c r="W17" s="71">
        <v>941</v>
      </c>
      <c r="X17" s="71">
        <v>30537</v>
      </c>
      <c r="Y17" s="71">
        <v>38979</v>
      </c>
      <c r="Z17" s="71">
        <v>60800</v>
      </c>
      <c r="AA17" s="71">
        <v>21296</v>
      </c>
      <c r="AB17" s="71">
        <v>97190</v>
      </c>
      <c r="AC17" s="71">
        <v>0</v>
      </c>
      <c r="AD17" s="71">
        <v>0.83041535676282396</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3.6930000000000001</v>
      </c>
      <c r="BI17" s="71">
        <v>0</v>
      </c>
      <c r="BJ17" s="71">
        <v>390.08199999999999</v>
      </c>
      <c r="BK17" s="71">
        <v>0</v>
      </c>
      <c r="BL17" s="71">
        <v>65.016999999999996</v>
      </c>
      <c r="BM17" s="71">
        <v>0</v>
      </c>
      <c r="BN17" s="72"/>
      <c r="BO17" s="71">
        <v>1</v>
      </c>
      <c r="BP17" s="71">
        <v>0</v>
      </c>
      <c r="BQ17" s="71">
        <v>28</v>
      </c>
      <c r="BR17" s="71">
        <v>0</v>
      </c>
      <c r="BS17" s="71">
        <v>5</v>
      </c>
      <c r="BT17" s="71">
        <v>0</v>
      </c>
      <c r="BU17"/>
      <c r="BV17" s="70">
        <v>415.31900000000002</v>
      </c>
      <c r="BW17" s="70">
        <v>21.548999999999999</v>
      </c>
      <c r="BX17" s="70">
        <v>18.22</v>
      </c>
      <c r="BY17" s="70">
        <v>3.7040000000000002</v>
      </c>
      <c r="BZ17" s="70">
        <v>0</v>
      </c>
      <c r="CA17" s="70">
        <v>0</v>
      </c>
      <c r="CB17" s="70">
        <v>0</v>
      </c>
      <c r="CC17" s="70">
        <v>0</v>
      </c>
      <c r="CD17" s="70">
        <v>0</v>
      </c>
    </row>
    <row r="18" spans="1:82">
      <c r="A18" s="70" t="s">
        <v>1815</v>
      </c>
      <c r="B18" s="70">
        <v>282</v>
      </c>
      <c r="C18" s="70">
        <v>10</v>
      </c>
      <c r="D18" s="70">
        <v>17</v>
      </c>
      <c r="E18" s="70">
        <v>2013</v>
      </c>
      <c r="F18" s="70" t="s">
        <v>180</v>
      </c>
      <c r="G18" s="70" t="s">
        <v>1805</v>
      </c>
      <c r="H18" s="70" t="s">
        <v>1806</v>
      </c>
      <c r="I18" s="148"/>
      <c r="J18" s="71">
        <v>871.32600897356008</v>
      </c>
      <c r="K18" s="71">
        <v>6.5603018700639941</v>
      </c>
      <c r="L18" s="71">
        <v>44.473770807688879</v>
      </c>
      <c r="M18" s="71">
        <v>168.53257469252691</v>
      </c>
      <c r="N18" s="71">
        <v>162.69767456112169</v>
      </c>
      <c r="O18" s="71">
        <v>111.1489777032874</v>
      </c>
      <c r="P18" s="71">
        <v>105.00254959603168</v>
      </c>
      <c r="Q18" s="71">
        <v>7.4854010081512099</v>
      </c>
      <c r="R18" s="71">
        <v>0</v>
      </c>
      <c r="S18" s="71">
        <v>0.88903814871197262</v>
      </c>
      <c r="T18" s="72"/>
      <c r="U18" s="71">
        <v>69519527</v>
      </c>
      <c r="V18" s="71">
        <v>2672</v>
      </c>
      <c r="W18" s="71">
        <v>941</v>
      </c>
      <c r="X18" s="71">
        <v>30537</v>
      </c>
      <c r="Y18" s="71">
        <v>39244</v>
      </c>
      <c r="Z18" s="71">
        <v>60729</v>
      </c>
      <c r="AA18" s="71">
        <v>21020</v>
      </c>
      <c r="AB18" s="71">
        <v>96767</v>
      </c>
      <c r="AC18" s="71">
        <v>0</v>
      </c>
      <c r="AD18" s="71">
        <v>0.88903814871197262</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4.0679999999999996</v>
      </c>
      <c r="BI18" s="71">
        <v>0</v>
      </c>
      <c r="BJ18" s="71">
        <v>391.38799999999998</v>
      </c>
      <c r="BK18" s="71">
        <v>0</v>
      </c>
      <c r="BL18" s="71">
        <v>61.297999999999995</v>
      </c>
      <c r="BM18" s="71">
        <v>0</v>
      </c>
      <c r="BN18" s="72"/>
      <c r="BO18" s="71">
        <v>1</v>
      </c>
      <c r="BP18" s="71">
        <v>0</v>
      </c>
      <c r="BQ18" s="71">
        <v>30</v>
      </c>
      <c r="BR18" s="71">
        <v>0</v>
      </c>
      <c r="BS18" s="71">
        <v>5</v>
      </c>
      <c r="BT18" s="71">
        <v>0</v>
      </c>
      <c r="BU18"/>
      <c r="BV18" s="70">
        <v>415.40499999999997</v>
      </c>
      <c r="BW18" s="70">
        <v>22.73</v>
      </c>
      <c r="BX18" s="70">
        <v>18.619</v>
      </c>
      <c r="BY18" s="70">
        <v>0</v>
      </c>
      <c r="BZ18" s="70">
        <v>0</v>
      </c>
      <c r="CA18" s="70">
        <v>0</v>
      </c>
      <c r="CB18" s="70">
        <v>0</v>
      </c>
      <c r="CC18" s="70">
        <v>0</v>
      </c>
      <c r="CD18" s="70">
        <v>0</v>
      </c>
    </row>
    <row r="19" spans="1:82">
      <c r="A19" s="70" t="s">
        <v>1816</v>
      </c>
      <c r="B19" s="70">
        <v>283</v>
      </c>
      <c r="C19" s="70">
        <v>11</v>
      </c>
      <c r="D19" s="70">
        <v>17</v>
      </c>
      <c r="E19" s="70">
        <v>2014</v>
      </c>
      <c r="F19" s="70" t="s">
        <v>181</v>
      </c>
      <c r="G19" s="70" t="s">
        <v>1805</v>
      </c>
      <c r="H19" s="70" t="s">
        <v>1806</v>
      </c>
      <c r="I19" s="148"/>
      <c r="J19" s="71">
        <v>870.03701667517407</v>
      </c>
      <c r="K19" s="71">
        <v>5.5346435647815504</v>
      </c>
      <c r="L19" s="71">
        <v>30.238865422190042</v>
      </c>
      <c r="M19" s="71">
        <v>174.8946602564329</v>
      </c>
      <c r="N19" s="71">
        <v>145.89650804495881</v>
      </c>
      <c r="O19" s="71">
        <v>108.44650034609288</v>
      </c>
      <c r="P19" s="71">
        <v>105.64876339306416</v>
      </c>
      <c r="Q19" s="71">
        <v>7.1057977811013702</v>
      </c>
      <c r="R19" s="71">
        <v>0</v>
      </c>
      <c r="S19" s="71">
        <v>1.057040353065597</v>
      </c>
      <c r="T19" s="72"/>
      <c r="U19" s="71">
        <v>72636001</v>
      </c>
      <c r="V19" s="71">
        <v>1904</v>
      </c>
      <c r="W19" s="71">
        <v>662</v>
      </c>
      <c r="X19" s="71">
        <v>31046</v>
      </c>
      <c r="Y19" s="71">
        <v>39335</v>
      </c>
      <c r="Z19" s="71">
        <v>62406</v>
      </c>
      <c r="AA19" s="71">
        <v>21040</v>
      </c>
      <c r="AB19" s="71">
        <v>95743</v>
      </c>
      <c r="AC19" s="71">
        <v>0</v>
      </c>
      <c r="AD19" s="71">
        <v>1.057040353065597</v>
      </c>
      <c r="AE19" s="72"/>
      <c r="AF19" s="71"/>
      <c r="AG19" s="71"/>
      <c r="AH19" s="71"/>
      <c r="AI19" s="71"/>
      <c r="AJ19" s="71"/>
      <c r="AK19" s="71"/>
      <c r="AL19" s="71"/>
      <c r="AM19" s="71"/>
      <c r="AN19" s="71"/>
      <c r="AO19" s="71"/>
      <c r="AP19" s="71"/>
      <c r="AQ19" s="72"/>
      <c r="AR19" s="71">
        <v>1947</v>
      </c>
      <c r="AS19" s="71">
        <v>575</v>
      </c>
      <c r="AT19" s="71">
        <v>2</v>
      </c>
      <c r="AU19" s="71">
        <v>0</v>
      </c>
      <c r="AV19" s="71">
        <v>0</v>
      </c>
      <c r="AW19" s="71">
        <v>0</v>
      </c>
      <c r="AX19" s="71"/>
      <c r="AY19" s="72"/>
      <c r="AZ19" s="71">
        <v>8212</v>
      </c>
      <c r="BA19" s="71">
        <v>48144.1</v>
      </c>
      <c r="BB19" s="71">
        <v>53000</v>
      </c>
      <c r="BC19" s="71">
        <v>0</v>
      </c>
      <c r="BD19" s="71">
        <v>0</v>
      </c>
      <c r="BE19" s="71">
        <v>0</v>
      </c>
      <c r="BF19" s="71"/>
      <c r="BG19" s="72"/>
      <c r="BH19" s="71">
        <v>4.4260000000000002</v>
      </c>
      <c r="BI19" s="71">
        <v>0</v>
      </c>
      <c r="BJ19" s="71">
        <v>379.13799999999998</v>
      </c>
      <c r="BK19" s="71">
        <v>0</v>
      </c>
      <c r="BL19" s="71">
        <v>65.091999999999999</v>
      </c>
      <c r="BM19" s="71">
        <v>0</v>
      </c>
      <c r="BN19" s="72"/>
      <c r="BO19" s="71">
        <v>1</v>
      </c>
      <c r="BP19" s="71">
        <v>0</v>
      </c>
      <c r="BQ19" s="71">
        <v>31</v>
      </c>
      <c r="BR19" s="71">
        <v>0</v>
      </c>
      <c r="BS19" s="71">
        <v>4</v>
      </c>
      <c r="BT19" s="71">
        <v>0</v>
      </c>
      <c r="BU19"/>
      <c r="BV19" s="70">
        <v>393.858</v>
      </c>
      <c r="BW19" s="70">
        <v>26.242000000000001</v>
      </c>
      <c r="BX19" s="70">
        <v>28.556000000000001</v>
      </c>
      <c r="BY19" s="70">
        <v>0</v>
      </c>
      <c r="BZ19" s="70">
        <v>0</v>
      </c>
      <c r="CA19" s="70">
        <v>0</v>
      </c>
      <c r="CB19" s="70">
        <v>0</v>
      </c>
      <c r="CC19" s="70">
        <v>0</v>
      </c>
      <c r="CD19" s="70">
        <v>0</v>
      </c>
    </row>
    <row r="20" spans="1:82">
      <c r="A20" s="70" t="s">
        <v>1817</v>
      </c>
      <c r="B20" s="70">
        <v>284</v>
      </c>
      <c r="C20" s="70">
        <v>12</v>
      </c>
      <c r="D20" s="70">
        <v>17</v>
      </c>
      <c r="E20" s="70">
        <v>2015</v>
      </c>
      <c r="F20" s="70" t="s">
        <v>182</v>
      </c>
      <c r="G20" s="70" t="s">
        <v>1805</v>
      </c>
      <c r="H20" s="70" t="s">
        <v>1806</v>
      </c>
      <c r="I20" s="148"/>
      <c r="J20" s="71">
        <v>828.08911449308539</v>
      </c>
      <c r="K20" s="71">
        <v>5.2370188817043237</v>
      </c>
      <c r="L20" s="71">
        <v>55.985134553800513</v>
      </c>
      <c r="M20" s="71">
        <v>142.9554883978839</v>
      </c>
      <c r="N20" s="71">
        <v>137.4223013913668</v>
      </c>
      <c r="O20" s="71">
        <v>105.67436392775686</v>
      </c>
      <c r="P20" s="71">
        <v>104.06383375079429</v>
      </c>
      <c r="Q20" s="71">
        <v>6.8826648084857602</v>
      </c>
      <c r="R20" s="71">
        <v>0</v>
      </c>
      <c r="S20" s="71">
        <v>0.91737481035264368</v>
      </c>
      <c r="T20" s="72"/>
      <c r="U20" s="71">
        <v>72056512</v>
      </c>
      <c r="V20" s="71">
        <v>1904</v>
      </c>
      <c r="W20" s="71">
        <v>662</v>
      </c>
      <c r="X20" s="71">
        <v>31046</v>
      </c>
      <c r="Y20" s="71">
        <v>39544</v>
      </c>
      <c r="Z20" s="71">
        <v>61396</v>
      </c>
      <c r="AA20" s="71">
        <v>20708</v>
      </c>
      <c r="AB20" s="71">
        <v>94732</v>
      </c>
      <c r="AC20" s="71">
        <v>0</v>
      </c>
      <c r="AD20" s="71">
        <v>0.91737481035264368</v>
      </c>
      <c r="AE20" s="72"/>
      <c r="AF20" s="71">
        <v>564301327.22423244</v>
      </c>
      <c r="AG20" s="71">
        <v>3902001.158208821</v>
      </c>
      <c r="AH20" s="71">
        <v>9018665.0193042848</v>
      </c>
      <c r="AI20" s="71">
        <v>205192169.4015272</v>
      </c>
      <c r="AJ20" s="71">
        <v>203013394.87167159</v>
      </c>
      <c r="AK20" s="71">
        <v>0</v>
      </c>
      <c r="AL20" s="71">
        <v>0</v>
      </c>
      <c r="AM20" s="71">
        <v>12982623.214205969</v>
      </c>
      <c r="AN20" s="71">
        <v>0</v>
      </c>
      <c r="AO20" s="71">
        <v>0</v>
      </c>
      <c r="AP20" s="71">
        <v>998410180.88915026</v>
      </c>
      <c r="AQ20" s="72"/>
      <c r="AR20" s="71">
        <v>2117</v>
      </c>
      <c r="AS20" s="71">
        <v>914</v>
      </c>
      <c r="AT20" s="71">
        <v>3</v>
      </c>
      <c r="AU20" s="71">
        <v>0</v>
      </c>
      <c r="AV20" s="71">
        <v>0</v>
      </c>
      <c r="AW20" s="71">
        <v>1</v>
      </c>
      <c r="AX20" s="71"/>
      <c r="AY20" s="72"/>
      <c r="AZ20" s="71">
        <v>9056.7000000000007</v>
      </c>
      <c r="BA20" s="71">
        <v>85723.5</v>
      </c>
      <c r="BB20" s="71">
        <v>89000</v>
      </c>
      <c r="BC20" s="71">
        <v>0</v>
      </c>
      <c r="BD20" s="71">
        <v>0</v>
      </c>
      <c r="BE20" s="71">
        <v>150</v>
      </c>
      <c r="BF20" s="71"/>
      <c r="BG20" s="72"/>
      <c r="BH20" s="71">
        <v>4.4139999999999997</v>
      </c>
      <c r="BI20" s="71">
        <v>0</v>
      </c>
      <c r="BJ20" s="71">
        <v>369.13600000000002</v>
      </c>
      <c r="BK20" s="71">
        <v>0</v>
      </c>
      <c r="BL20" s="71">
        <v>116.333</v>
      </c>
      <c r="BM20" s="71">
        <v>0</v>
      </c>
      <c r="BN20" s="72"/>
      <c r="BO20" s="71">
        <v>1</v>
      </c>
      <c r="BP20" s="71">
        <v>0</v>
      </c>
      <c r="BQ20" s="71">
        <v>31</v>
      </c>
      <c r="BR20" s="71">
        <v>0</v>
      </c>
      <c r="BS20" s="71">
        <v>3</v>
      </c>
      <c r="BT20" s="71">
        <v>0</v>
      </c>
      <c r="BU20"/>
      <c r="BV20" s="70">
        <v>381.97899999999998</v>
      </c>
      <c r="BW20" s="70">
        <v>25.079000000000001</v>
      </c>
      <c r="BX20" s="70">
        <v>75.656999999999996</v>
      </c>
      <c r="BY20" s="70">
        <v>0</v>
      </c>
      <c r="BZ20" s="70">
        <v>4.0869999999999997</v>
      </c>
      <c r="CA20" s="70">
        <v>3.081</v>
      </c>
      <c r="CB20" s="70">
        <v>0</v>
      </c>
      <c r="CC20" s="70">
        <v>0</v>
      </c>
      <c r="CD20" s="70">
        <v>0</v>
      </c>
    </row>
    <row r="21" spans="1:82">
      <c r="A21" s="70" t="s">
        <v>1818</v>
      </c>
      <c r="B21" s="70">
        <v>285</v>
      </c>
      <c r="C21" s="70">
        <v>13</v>
      </c>
      <c r="D21" s="70">
        <v>17</v>
      </c>
      <c r="E21" s="70">
        <v>2016</v>
      </c>
      <c r="F21" s="70" t="s">
        <v>155</v>
      </c>
      <c r="G21" s="70" t="s">
        <v>1805</v>
      </c>
      <c r="H21" s="70" t="s">
        <v>1806</v>
      </c>
      <c r="I21" s="148"/>
      <c r="J21" s="71">
        <v>890.72534688736698</v>
      </c>
      <c r="K21" s="71">
        <v>4.901916231799909</v>
      </c>
      <c r="L21" s="71">
        <v>32.854997844821497</v>
      </c>
      <c r="M21" s="71">
        <v>138.5071805745217</v>
      </c>
      <c r="N21" s="71">
        <v>140.63282121676517</v>
      </c>
      <c r="O21" s="71">
        <v>104.562838743659</v>
      </c>
      <c r="P21" s="71">
        <v>100.5220980937822</v>
      </c>
      <c r="Q21" s="71">
        <v>6.6317823590148297</v>
      </c>
      <c r="R21" s="71">
        <v>0</v>
      </c>
      <c r="S21" s="71">
        <v>1.2008018539154015</v>
      </c>
      <c r="T21" s="72"/>
      <c r="U21" s="71">
        <v>71066945</v>
      </c>
      <c r="V21" s="71">
        <v>1904</v>
      </c>
      <c r="W21" s="71">
        <v>662</v>
      </c>
      <c r="X21" s="71">
        <v>31046</v>
      </c>
      <c r="Y21" s="71">
        <v>39845</v>
      </c>
      <c r="Z21" s="71">
        <v>61497</v>
      </c>
      <c r="AA21" s="71">
        <v>20689</v>
      </c>
      <c r="AB21" s="71">
        <v>93892</v>
      </c>
      <c r="AC21" s="71">
        <v>0</v>
      </c>
      <c r="AD21" s="71">
        <v>1.200801853915402</v>
      </c>
      <c r="AE21" s="72"/>
      <c r="AF21" s="71">
        <v>619827204.84084737</v>
      </c>
      <c r="AG21" s="71">
        <v>3591275.9074759618</v>
      </c>
      <c r="AH21" s="71">
        <v>4263809.8405805221</v>
      </c>
      <c r="AI21" s="71">
        <v>211035411.83899</v>
      </c>
      <c r="AJ21" s="71">
        <v>207668958.0808962</v>
      </c>
      <c r="AK21" s="71">
        <v>0</v>
      </c>
      <c r="AL21" s="71">
        <v>0</v>
      </c>
      <c r="AM21" s="71">
        <v>12877501.526506521</v>
      </c>
      <c r="AN21" s="71">
        <v>0</v>
      </c>
      <c r="AO21" s="71">
        <v>0</v>
      </c>
      <c r="AP21" s="71">
        <v>1059264162.0352966</v>
      </c>
      <c r="AQ21" s="72"/>
      <c r="AR21" s="71">
        <v>2267</v>
      </c>
      <c r="AS21" s="71">
        <v>1154</v>
      </c>
      <c r="AT21" s="71">
        <v>4</v>
      </c>
      <c r="AU21" s="71">
        <v>0</v>
      </c>
      <c r="AV21" s="71">
        <v>0</v>
      </c>
      <c r="AW21" s="71">
        <v>1</v>
      </c>
      <c r="AX21" s="71"/>
      <c r="AY21" s="72"/>
      <c r="AZ21" s="71">
        <v>9822.2000000000007</v>
      </c>
      <c r="BA21" s="71">
        <v>106341.8</v>
      </c>
      <c r="BB21" s="71">
        <v>133000</v>
      </c>
      <c r="BC21" s="71">
        <v>0</v>
      </c>
      <c r="BD21" s="71">
        <v>0</v>
      </c>
      <c r="BE21" s="71">
        <v>300</v>
      </c>
      <c r="BF21" s="71"/>
      <c r="BG21" s="72"/>
      <c r="BH21" s="71">
        <v>4.6420000000000003</v>
      </c>
      <c r="BI21" s="71">
        <v>0</v>
      </c>
      <c r="BJ21" s="71">
        <v>358.75599999999997</v>
      </c>
      <c r="BK21" s="71">
        <v>0</v>
      </c>
      <c r="BL21" s="71">
        <v>140.05000000000001</v>
      </c>
      <c r="BM21" s="71">
        <v>0</v>
      </c>
      <c r="BN21" s="72"/>
      <c r="BO21" s="71">
        <v>1</v>
      </c>
      <c r="BP21" s="71">
        <v>0</v>
      </c>
      <c r="BQ21" s="71">
        <v>31</v>
      </c>
      <c r="BR21" s="71">
        <v>0</v>
      </c>
      <c r="BS21" s="71">
        <v>3</v>
      </c>
      <c r="BT21" s="71">
        <v>0</v>
      </c>
      <c r="BU21"/>
      <c r="BV21" s="70">
        <v>372.96499999999997</v>
      </c>
      <c r="BW21" s="70">
        <v>26.187000000000001</v>
      </c>
      <c r="BX21" s="70">
        <v>77.370999999999995</v>
      </c>
      <c r="BY21" s="70">
        <v>23.126999999999999</v>
      </c>
      <c r="BZ21" s="70">
        <v>3.798</v>
      </c>
      <c r="CA21" s="70">
        <v>0</v>
      </c>
      <c r="CB21" s="70">
        <v>0</v>
      </c>
      <c r="CC21" s="70">
        <v>0</v>
      </c>
      <c r="CD21" s="70">
        <v>0</v>
      </c>
    </row>
    <row r="22" spans="1:82">
      <c r="A22" s="70" t="s">
        <v>1819</v>
      </c>
      <c r="B22" s="70">
        <v>286</v>
      </c>
      <c r="C22" s="70">
        <v>14</v>
      </c>
      <c r="D22" s="70">
        <v>17</v>
      </c>
      <c r="E22" s="70">
        <v>2017</v>
      </c>
      <c r="F22" s="70" t="s">
        <v>156</v>
      </c>
      <c r="G22" s="70" t="s">
        <v>1805</v>
      </c>
      <c r="H22" s="70" t="s">
        <v>1806</v>
      </c>
      <c r="I22" s="148"/>
      <c r="J22" s="71">
        <v>900.82810768387299</v>
      </c>
      <c r="K22" s="71">
        <v>4.9488642542113253</v>
      </c>
      <c r="L22" s="71">
        <v>32.105581605442055</v>
      </c>
      <c r="M22" s="71">
        <v>130.8583466116747</v>
      </c>
      <c r="N22" s="71">
        <v>136.54301121772167</v>
      </c>
      <c r="O22" s="71">
        <v>103.5105882356595</v>
      </c>
      <c r="P22" s="71">
        <v>99.441155680267343</v>
      </c>
      <c r="Q22" s="71">
        <v>6.3427976353019702</v>
      </c>
      <c r="R22" s="71">
        <v>0</v>
      </c>
      <c r="S22" s="71">
        <v>1.2939796334680698</v>
      </c>
      <c r="T22" s="72"/>
      <c r="U22" s="71">
        <v>76805625</v>
      </c>
      <c r="V22" s="71">
        <v>1904</v>
      </c>
      <c r="W22" s="71">
        <v>662</v>
      </c>
      <c r="X22" s="71">
        <v>31046</v>
      </c>
      <c r="Y22" s="71">
        <v>39909</v>
      </c>
      <c r="Z22" s="71">
        <v>61888</v>
      </c>
      <c r="AA22" s="71">
        <v>20597</v>
      </c>
      <c r="AB22" s="71">
        <v>92863</v>
      </c>
      <c r="AC22" s="71">
        <v>0</v>
      </c>
      <c r="AD22" s="71">
        <v>1.29397963346807</v>
      </c>
      <c r="AE22" s="72"/>
      <c r="AF22" s="71">
        <v>683802213.32455742</v>
      </c>
      <c r="AG22" s="71">
        <v>3782924.236649794</v>
      </c>
      <c r="AH22" s="71">
        <v>5219558.2212023381</v>
      </c>
      <c r="AI22" s="71">
        <v>207480203.63826439</v>
      </c>
      <c r="AJ22" s="71">
        <v>195982025.96703759</v>
      </c>
      <c r="AK22" s="71">
        <v>0</v>
      </c>
      <c r="AL22" s="71">
        <v>0</v>
      </c>
      <c r="AM22" s="71">
        <v>12756300.779456871</v>
      </c>
      <c r="AN22" s="71">
        <v>0</v>
      </c>
      <c r="AO22" s="71">
        <v>0</v>
      </c>
      <c r="AP22" s="71">
        <v>1109023226.1671684</v>
      </c>
      <c r="AQ22" s="72"/>
      <c r="AR22" s="71">
        <v>2386</v>
      </c>
      <c r="AS22" s="71">
        <v>1294</v>
      </c>
      <c r="AT22" s="71">
        <v>4</v>
      </c>
      <c r="AU22" s="71">
        <v>0</v>
      </c>
      <c r="AV22" s="71">
        <v>0</v>
      </c>
      <c r="AW22" s="71">
        <v>1</v>
      </c>
      <c r="AX22" s="71"/>
      <c r="AY22" s="72"/>
      <c r="AZ22" s="71">
        <v>10429.799999999999</v>
      </c>
      <c r="BA22" s="71">
        <v>114526.39999999999</v>
      </c>
      <c r="BB22" s="71">
        <v>133000</v>
      </c>
      <c r="BC22" s="71">
        <v>0</v>
      </c>
      <c r="BD22" s="71">
        <v>0</v>
      </c>
      <c r="BE22" s="71">
        <v>300</v>
      </c>
      <c r="BF22" s="71"/>
      <c r="BG22" s="72"/>
      <c r="BH22" s="71">
        <v>8.3109999999999999</v>
      </c>
      <c r="BI22" s="71">
        <v>0</v>
      </c>
      <c r="BJ22" s="71">
        <v>399.23599999999999</v>
      </c>
      <c r="BK22" s="71">
        <v>0</v>
      </c>
      <c r="BL22" s="71">
        <v>116.65600000000001</v>
      </c>
      <c r="BM22" s="71">
        <v>0</v>
      </c>
      <c r="BN22" s="72"/>
      <c r="BO22" s="71">
        <v>2</v>
      </c>
      <c r="BP22" s="71">
        <v>0</v>
      </c>
      <c r="BQ22" s="71">
        <v>35</v>
      </c>
      <c r="BR22" s="71">
        <v>0</v>
      </c>
      <c r="BS22" s="71">
        <v>3</v>
      </c>
      <c r="BT22" s="71">
        <v>0</v>
      </c>
      <c r="BU22"/>
      <c r="BV22" s="70">
        <v>419.142</v>
      </c>
      <c r="BW22" s="70">
        <v>24.968</v>
      </c>
      <c r="BX22" s="70">
        <v>69.781000000000006</v>
      </c>
      <c r="BY22" s="70">
        <v>6.7409999999999997</v>
      </c>
      <c r="BZ22" s="70">
        <v>3.5710000000000002</v>
      </c>
      <c r="CA22" s="70">
        <v>0</v>
      </c>
      <c r="CB22" s="70">
        <v>0</v>
      </c>
      <c r="CC22" s="70">
        <v>0</v>
      </c>
      <c r="CD22" s="70">
        <v>0</v>
      </c>
    </row>
    <row r="23" spans="1:82">
      <c r="A23" s="70" t="s">
        <v>1820</v>
      </c>
      <c r="B23" s="70">
        <v>287</v>
      </c>
      <c r="C23" s="70">
        <v>15</v>
      </c>
      <c r="D23" s="70">
        <v>17</v>
      </c>
      <c r="E23" s="70">
        <v>2018</v>
      </c>
      <c r="F23" s="70" t="s">
        <v>183</v>
      </c>
      <c r="G23" s="70" t="s">
        <v>1805</v>
      </c>
      <c r="H23" s="70" t="s">
        <v>1806</v>
      </c>
      <c r="I23" s="148"/>
      <c r="J23" s="71">
        <v>899.54474930573394</v>
      </c>
      <c r="K23" s="71">
        <v>4.5838475237473046</v>
      </c>
      <c r="L23" s="71">
        <v>29.523040533828627</v>
      </c>
      <c r="M23" s="71">
        <v>135.42976464671185</v>
      </c>
      <c r="N23" s="71">
        <v>124.65242353822865</v>
      </c>
      <c r="O23" s="71">
        <v>101.869458033291</v>
      </c>
      <c r="P23" s="71">
        <v>98.575571827960246</v>
      </c>
      <c r="Q23" s="71">
        <v>5.8435226951542196</v>
      </c>
      <c r="R23" s="71">
        <v>0</v>
      </c>
      <c r="S23" s="71">
        <v>1.1884459560041458</v>
      </c>
      <c r="T23" s="72"/>
      <c r="U23" s="71">
        <v>79946396</v>
      </c>
      <c r="V23" s="71">
        <v>1904</v>
      </c>
      <c r="W23" s="71">
        <v>662</v>
      </c>
      <c r="X23" s="71">
        <v>31046</v>
      </c>
      <c r="Y23" s="71">
        <v>40397</v>
      </c>
      <c r="Z23" s="71">
        <v>62073</v>
      </c>
      <c r="AA23" s="71">
        <v>20623</v>
      </c>
      <c r="AB23" s="71">
        <v>92197</v>
      </c>
      <c r="AC23" s="71">
        <v>0</v>
      </c>
      <c r="AD23" s="71">
        <v>1.188445956004146</v>
      </c>
      <c r="AE23" s="72"/>
      <c r="AF23" s="71">
        <v>723751871.87840986</v>
      </c>
      <c r="AG23" s="71">
        <v>3428944.337698631</v>
      </c>
      <c r="AH23" s="71">
        <v>4830700.719680314</v>
      </c>
      <c r="AI23" s="71">
        <v>211159920.03533369</v>
      </c>
      <c r="AJ23" s="71">
        <v>184727674.42669359</v>
      </c>
      <c r="AK23" s="71">
        <v>0</v>
      </c>
      <c r="AL23" s="71">
        <v>0</v>
      </c>
      <c r="AM23" s="71">
        <v>12691019.454281891</v>
      </c>
      <c r="AN23" s="71">
        <v>0</v>
      </c>
      <c r="AO23" s="71">
        <v>0</v>
      </c>
      <c r="AP23" s="71">
        <v>1140590130.852098</v>
      </c>
      <c r="AQ23" s="72"/>
      <c r="AR23" s="71">
        <v>2502</v>
      </c>
      <c r="AS23" s="71">
        <v>1498</v>
      </c>
      <c r="AT23" s="71">
        <v>5</v>
      </c>
      <c r="AU23" s="71">
        <v>0</v>
      </c>
      <c r="AV23" s="71">
        <v>0</v>
      </c>
      <c r="AW23" s="71">
        <v>3</v>
      </c>
      <c r="AX23" s="71"/>
      <c r="AY23" s="72"/>
      <c r="AZ23" s="71">
        <v>11036</v>
      </c>
      <c r="BA23" s="71">
        <v>127269</v>
      </c>
      <c r="BB23" s="71">
        <v>133020</v>
      </c>
      <c r="BC23" s="71">
        <v>0</v>
      </c>
      <c r="BD23" s="71">
        <v>0</v>
      </c>
      <c r="BE23" s="71">
        <v>956</v>
      </c>
      <c r="BF23" s="71"/>
      <c r="BG23" s="72"/>
      <c r="BH23" s="71">
        <v>8.5530000000000008</v>
      </c>
      <c r="BI23" s="71">
        <v>0</v>
      </c>
      <c r="BJ23" s="71">
        <v>394.78100000000001</v>
      </c>
      <c r="BK23" s="71">
        <v>0</v>
      </c>
      <c r="BL23" s="71">
        <v>126.00700000000001</v>
      </c>
      <c r="BM23" s="71">
        <v>0</v>
      </c>
      <c r="BN23" s="72"/>
      <c r="BO23" s="71">
        <v>2</v>
      </c>
      <c r="BP23" s="71">
        <v>0</v>
      </c>
      <c r="BQ23" s="71">
        <v>35</v>
      </c>
      <c r="BR23" s="71">
        <v>0</v>
      </c>
      <c r="BS23" s="71">
        <v>3</v>
      </c>
      <c r="BT23" s="71">
        <v>0</v>
      </c>
      <c r="BU23"/>
      <c r="BV23" s="70">
        <v>412.54300000000001</v>
      </c>
      <c r="BW23" s="70">
        <v>24.713999999999999</v>
      </c>
      <c r="BX23" s="70">
        <v>78.003</v>
      </c>
      <c r="BY23" s="70">
        <v>9.8409999999999993</v>
      </c>
      <c r="BZ23" s="70">
        <v>4.24</v>
      </c>
      <c r="CA23" s="70">
        <v>0</v>
      </c>
      <c r="CB23" s="70">
        <v>0</v>
      </c>
      <c r="CC23" s="70">
        <v>0</v>
      </c>
      <c r="CD23" s="70">
        <v>0</v>
      </c>
    </row>
    <row r="24" spans="1:82">
      <c r="A24" s="70" t="s">
        <v>1821</v>
      </c>
      <c r="B24" s="70">
        <v>288</v>
      </c>
      <c r="C24" s="70">
        <v>16</v>
      </c>
      <c r="D24" s="70">
        <v>17</v>
      </c>
      <c r="E24" s="70">
        <v>2019</v>
      </c>
      <c r="F24" s="70" t="s">
        <v>158</v>
      </c>
      <c r="G24" s="70" t="s">
        <v>1805</v>
      </c>
      <c r="H24" s="70" t="s">
        <v>1806</v>
      </c>
      <c r="I24" s="148"/>
      <c r="J24" s="71">
        <v>906.10798811047721</v>
      </c>
      <c r="K24" s="71">
        <v>4.2737163821780486</v>
      </c>
      <c r="L24" s="71">
        <v>29.73289869677922</v>
      </c>
      <c r="M24" s="71">
        <v>120.75141339682895</v>
      </c>
      <c r="N24" s="71">
        <v>116.49716810479072</v>
      </c>
      <c r="O24" s="71">
        <v>99.49094675977625</v>
      </c>
      <c r="P24" s="71">
        <v>97.705643888599113</v>
      </c>
      <c r="Q24" s="71">
        <v>5.6298233289967801</v>
      </c>
      <c r="R24" s="71">
        <v>0</v>
      </c>
      <c r="S24" s="71">
        <v>1.1018128754237133</v>
      </c>
      <c r="T24" s="72"/>
      <c r="U24" s="71">
        <v>79248038</v>
      </c>
      <c r="V24" s="71">
        <v>1904</v>
      </c>
      <c r="W24" s="71">
        <v>662</v>
      </c>
      <c r="X24" s="71">
        <v>31046</v>
      </c>
      <c r="Y24" s="71">
        <v>40669</v>
      </c>
      <c r="Z24" s="71">
        <v>62288</v>
      </c>
      <c r="AA24" s="71">
        <v>20288</v>
      </c>
      <c r="AB24" s="71">
        <v>91230</v>
      </c>
      <c r="AC24" s="71">
        <v>0</v>
      </c>
      <c r="AD24" s="71">
        <v>1.1018128754237131</v>
      </c>
      <c r="AE24" s="72"/>
      <c r="AF24" s="71">
        <v>760824257.82197702</v>
      </c>
      <c r="AG24" s="71">
        <v>3368188.09866367</v>
      </c>
      <c r="AH24" s="71">
        <v>5313085.5077910936</v>
      </c>
      <c r="AI24" s="71">
        <v>202607622.02589819</v>
      </c>
      <c r="AJ24" s="71">
        <v>181466626.74489191</v>
      </c>
      <c r="AK24" s="71">
        <v>0</v>
      </c>
      <c r="AL24" s="71">
        <v>0</v>
      </c>
      <c r="AM24" s="71">
        <v>12424839.2209277</v>
      </c>
      <c r="AN24" s="71">
        <v>0</v>
      </c>
      <c r="AO24" s="71">
        <v>0</v>
      </c>
      <c r="AP24" s="71">
        <v>1166004619.4201496</v>
      </c>
      <c r="AQ24" s="72"/>
      <c r="AR24" s="71">
        <v>2612</v>
      </c>
      <c r="AS24" s="71">
        <v>1686</v>
      </c>
      <c r="AT24" s="71">
        <v>5</v>
      </c>
      <c r="AU24" s="71">
        <v>1</v>
      </c>
      <c r="AV24" s="71">
        <v>0</v>
      </c>
      <c r="AW24" s="71">
        <v>3</v>
      </c>
      <c r="AX24" s="71"/>
      <c r="AY24" s="72"/>
      <c r="AZ24" s="71">
        <v>11606.799999999979</v>
      </c>
      <c r="BA24" s="71">
        <v>149588.89999999991</v>
      </c>
      <c r="BB24" s="71">
        <v>133019.5</v>
      </c>
      <c r="BC24" s="71">
        <v>199</v>
      </c>
      <c r="BD24" s="71">
        <v>0</v>
      </c>
      <c r="BE24" s="71">
        <v>955.7</v>
      </c>
      <c r="BF24" s="71"/>
      <c r="BG24" s="72"/>
      <c r="BH24" s="71">
        <v>8.0679999999999996</v>
      </c>
      <c r="BI24" s="71">
        <v>0</v>
      </c>
      <c r="BJ24" s="71">
        <v>359.77100000000002</v>
      </c>
      <c r="BK24" s="71">
        <v>0</v>
      </c>
      <c r="BL24" s="71">
        <v>142.875</v>
      </c>
      <c r="BM24" s="71">
        <v>0</v>
      </c>
      <c r="BN24" s="72"/>
      <c r="BO24" s="71">
        <v>2</v>
      </c>
      <c r="BP24" s="71">
        <v>0</v>
      </c>
      <c r="BQ24" s="71">
        <v>35</v>
      </c>
      <c r="BR24" s="71">
        <v>0</v>
      </c>
      <c r="BS24" s="71">
        <v>3</v>
      </c>
      <c r="BT24" s="71">
        <v>0</v>
      </c>
      <c r="BU24"/>
      <c r="BV24" s="70">
        <v>380.024</v>
      </c>
      <c r="BW24" s="70">
        <v>23.786999999999999</v>
      </c>
      <c r="BX24" s="70">
        <v>87.694999999999993</v>
      </c>
      <c r="BY24" s="70">
        <v>15.051</v>
      </c>
      <c r="BZ24" s="70">
        <v>4.157</v>
      </c>
      <c r="CA24" s="70">
        <v>0</v>
      </c>
      <c r="CB24" s="70">
        <v>0</v>
      </c>
      <c r="CC24" s="70">
        <v>0</v>
      </c>
      <c r="CD24" s="70">
        <v>0</v>
      </c>
    </row>
    <row r="25" spans="1:82">
      <c r="A25" s="70" t="s">
        <v>1822</v>
      </c>
      <c r="B25" s="70">
        <v>289</v>
      </c>
      <c r="C25" s="70">
        <v>17</v>
      </c>
      <c r="D25" s="70">
        <v>17</v>
      </c>
      <c r="E25" s="70">
        <v>2020</v>
      </c>
      <c r="F25" s="70" t="s">
        <v>159</v>
      </c>
      <c r="G25" s="70" t="s">
        <v>1805</v>
      </c>
      <c r="H25" s="70" t="s">
        <v>1806</v>
      </c>
      <c r="I25" s="148"/>
      <c r="J25" s="71">
        <v>868.12513319506661</v>
      </c>
      <c r="K25" s="71">
        <v>4.5309848123816465</v>
      </c>
      <c r="L25" s="71">
        <v>60.638731192282208</v>
      </c>
      <c r="M25" s="71">
        <v>101.79972476041033</v>
      </c>
      <c r="N25" s="71">
        <v>115.55335209331933</v>
      </c>
      <c r="O25" s="71">
        <v>86.576173811693565</v>
      </c>
      <c r="P25" s="71">
        <v>92.128000742284812</v>
      </c>
      <c r="Q25" s="71">
        <v>5.2924914144572401</v>
      </c>
      <c r="R25" s="71">
        <v>0</v>
      </c>
      <c r="S25" s="71">
        <v>0.98798651563975548</v>
      </c>
      <c r="T25" s="72"/>
      <c r="U25" s="71">
        <v>77367829</v>
      </c>
      <c r="V25" s="71">
        <v>1921</v>
      </c>
      <c r="W25" s="71">
        <v>1438</v>
      </c>
      <c r="X25" s="71">
        <v>29036</v>
      </c>
      <c r="Y25" s="71">
        <v>40604</v>
      </c>
      <c r="Z25" s="71">
        <v>61865</v>
      </c>
      <c r="AA25" s="71">
        <v>20333</v>
      </c>
      <c r="AB25" s="71">
        <v>89763</v>
      </c>
      <c r="AC25" s="71">
        <v>0</v>
      </c>
      <c r="AD25" s="71">
        <v>0.98798651563975548</v>
      </c>
      <c r="AE25" s="72"/>
      <c r="AF25" s="71">
        <v>755777304.45796466</v>
      </c>
      <c r="AG25" s="71">
        <v>3480913.0406193784</v>
      </c>
      <c r="AH25" s="71">
        <v>11301148.615530886</v>
      </c>
      <c r="AI25" s="71">
        <v>183046780.83802584</v>
      </c>
      <c r="AJ25" s="71">
        <v>206802836.28037491</v>
      </c>
      <c r="AK25" s="71"/>
      <c r="AL25" s="71"/>
      <c r="AM25" s="71">
        <v>11715068.787730478</v>
      </c>
      <c r="AN25" s="71"/>
      <c r="AO25" s="71"/>
      <c r="AP25" s="71">
        <v>1172124052.020246</v>
      </c>
      <c r="AQ25" s="72"/>
      <c r="AR25" s="71">
        <v>2736</v>
      </c>
      <c r="AS25" s="71">
        <v>1810</v>
      </c>
      <c r="AT25" s="71">
        <v>5</v>
      </c>
      <c r="AU25" s="71">
        <v>1</v>
      </c>
      <c r="AV25" s="71">
        <v>0</v>
      </c>
      <c r="AW25" s="71">
        <v>3</v>
      </c>
      <c r="AX25" s="71"/>
      <c r="AY25" s="72"/>
      <c r="AZ25" s="71">
        <v>12350.499999999971</v>
      </c>
      <c r="BA25" s="71">
        <v>170359.80000000069</v>
      </c>
      <c r="BB25" s="71">
        <v>133019.5</v>
      </c>
      <c r="BC25" s="71">
        <v>199</v>
      </c>
      <c r="BD25" s="71">
        <v>0</v>
      </c>
      <c r="BE25" s="71">
        <v>955.7</v>
      </c>
      <c r="BF25" s="71"/>
      <c r="BG25" s="72"/>
      <c r="BH25" s="71">
        <v>7.09</v>
      </c>
      <c r="BI25" s="71">
        <v>0</v>
      </c>
      <c r="BJ25" s="71">
        <v>308.46600000000001</v>
      </c>
      <c r="BK25" s="71">
        <v>0</v>
      </c>
      <c r="BL25" s="71">
        <v>135.72499999999999</v>
      </c>
      <c r="BM25" s="71">
        <v>0</v>
      </c>
      <c r="BN25" s="72"/>
      <c r="BO25" s="71">
        <v>2</v>
      </c>
      <c r="BP25" s="71">
        <v>0</v>
      </c>
      <c r="BQ25" s="71">
        <v>35</v>
      </c>
      <c r="BR25" s="71">
        <v>0</v>
      </c>
      <c r="BS25" s="71">
        <v>2</v>
      </c>
      <c r="BT25" s="71">
        <v>0</v>
      </c>
      <c r="BU25"/>
      <c r="BV25" s="70">
        <v>317.79700000000003</v>
      </c>
      <c r="BW25" s="70">
        <v>24.097999999999999</v>
      </c>
      <c r="BX25" s="70">
        <v>94.832999999999998</v>
      </c>
      <c r="BY25" s="70">
        <v>10.231999999999999</v>
      </c>
      <c r="BZ25" s="70">
        <v>4.3209999999999997</v>
      </c>
      <c r="CA25" s="70">
        <v>0</v>
      </c>
      <c r="CB25" s="70">
        <v>0</v>
      </c>
      <c r="CC25" s="70">
        <v>0</v>
      </c>
      <c r="CD25" s="70">
        <v>0</v>
      </c>
    </row>
    <row r="26" spans="1:82">
      <c r="A26" s="70" t="s">
        <v>1823</v>
      </c>
      <c r="B26" s="70">
        <v>289</v>
      </c>
      <c r="C26" s="70">
        <v>18</v>
      </c>
      <c r="D26" s="70">
        <v>17</v>
      </c>
      <c r="E26" s="70">
        <v>2021</v>
      </c>
      <c r="F26" s="70" t="s">
        <v>160</v>
      </c>
      <c r="G26" s="1064" t="s">
        <v>1805</v>
      </c>
      <c r="H26" s="70" t="s">
        <v>1806</v>
      </c>
      <c r="I26" s="148"/>
      <c r="J26" s="71">
        <v>902.62212044153557</v>
      </c>
      <c r="K26" s="71">
        <v>4.9660891419322279</v>
      </c>
      <c r="L26" s="71">
        <v>58.004839337771223</v>
      </c>
      <c r="M26" s="71">
        <v>116.82008718265266</v>
      </c>
      <c r="N26" s="71">
        <v>119.09954489372154</v>
      </c>
      <c r="O26" s="71">
        <v>83.332685165955027</v>
      </c>
      <c r="P26" s="71">
        <v>94.409819981276613</v>
      </c>
      <c r="Q26" s="71">
        <v>5.1570412608785396</v>
      </c>
      <c r="R26" s="71">
        <v>0</v>
      </c>
      <c r="S26" s="71">
        <v>1.35830460380972</v>
      </c>
      <c r="T26" s="72"/>
      <c r="U26" s="71">
        <v>79367397</v>
      </c>
      <c r="V26" s="71">
        <v>1921</v>
      </c>
      <c r="W26" s="71">
        <v>1438</v>
      </c>
      <c r="X26" s="71">
        <v>29036</v>
      </c>
      <c r="Y26" s="71">
        <v>40336</v>
      </c>
      <c r="Z26" s="71">
        <v>61313</v>
      </c>
      <c r="AA26" s="71">
        <v>20318</v>
      </c>
      <c r="AB26" s="71">
        <v>88325</v>
      </c>
      <c r="AC26" s="71">
        <v>0</v>
      </c>
      <c r="AD26" s="71">
        <v>1.35830460380972</v>
      </c>
      <c r="AE26" s="72"/>
      <c r="AF26" s="71">
        <v>787943897.25172412</v>
      </c>
      <c r="AG26" s="71">
        <v>3688944.9381506941</v>
      </c>
      <c r="AH26" s="71">
        <v>10324825.10836223</v>
      </c>
      <c r="AI26" s="71">
        <v>195901334.24586436</v>
      </c>
      <c r="AJ26" s="71">
        <v>198138808.29338181</v>
      </c>
      <c r="AK26" s="71">
        <v>0</v>
      </c>
      <c r="AL26" s="71">
        <v>0</v>
      </c>
      <c r="AM26" s="71">
        <v>11593882.890624193</v>
      </c>
      <c r="AN26" s="71">
        <v>0</v>
      </c>
      <c r="AO26" s="71">
        <v>0</v>
      </c>
      <c r="AP26" s="71">
        <v>1207591692.7281077</v>
      </c>
      <c r="AQ26" s="72"/>
      <c r="AR26" s="71">
        <v>2864</v>
      </c>
      <c r="AS26" s="71">
        <v>1887</v>
      </c>
      <c r="AT26" s="71">
        <v>5</v>
      </c>
      <c r="AU26" s="71">
        <v>1</v>
      </c>
      <c r="AV26" s="71">
        <v>0</v>
      </c>
      <c r="AW26" s="71">
        <v>3</v>
      </c>
      <c r="AX26" s="71"/>
      <c r="AY26" s="72"/>
      <c r="AZ26" s="71">
        <v>13263.29999999995</v>
      </c>
      <c r="BA26" s="71">
        <v>177413.90000000069</v>
      </c>
      <c r="BB26" s="71">
        <v>133019.5</v>
      </c>
      <c r="BC26" s="71">
        <v>199</v>
      </c>
      <c r="BD26" s="71">
        <v>0</v>
      </c>
      <c r="BE26" s="71">
        <v>955.7</v>
      </c>
      <c r="BF26" s="71"/>
      <c r="BG26" s="72"/>
      <c r="BH26" s="71">
        <v>6.4039999999999999</v>
      </c>
      <c r="BI26" s="71">
        <v>0</v>
      </c>
      <c r="BJ26" s="71">
        <v>311.96800000000002</v>
      </c>
      <c r="BK26" s="71">
        <v>0</v>
      </c>
      <c r="BL26" s="71">
        <v>137.833</v>
      </c>
      <c r="BM26" s="71">
        <v>0</v>
      </c>
      <c r="BN26" s="72"/>
      <c r="BO26" s="71">
        <v>2</v>
      </c>
      <c r="BP26" s="71">
        <v>0</v>
      </c>
      <c r="BQ26" s="71">
        <v>37</v>
      </c>
      <c r="BR26" s="71">
        <v>0</v>
      </c>
      <c r="BS26" s="71">
        <v>2</v>
      </c>
      <c r="BT26" s="71">
        <v>0</v>
      </c>
      <c r="BU26"/>
      <c r="BV26" s="70">
        <v>317.39</v>
      </c>
      <c r="BW26" s="70">
        <v>26.149000000000001</v>
      </c>
      <c r="BX26" s="70">
        <v>97.549000000000007</v>
      </c>
      <c r="BY26" s="70">
        <v>10.404</v>
      </c>
      <c r="BZ26" s="70">
        <v>4.7130000000000001</v>
      </c>
      <c r="CA26" s="70">
        <v>0</v>
      </c>
      <c r="CB26" s="70">
        <v>0</v>
      </c>
      <c r="CC26" s="70">
        <v>0</v>
      </c>
      <c r="CD26" s="70">
        <v>0</v>
      </c>
    </row>
    <row r="27" spans="1:82">
      <c r="A27" s="70" t="s">
        <v>1824</v>
      </c>
      <c r="B27" s="70">
        <v>289</v>
      </c>
      <c r="C27" s="70">
        <v>19</v>
      </c>
      <c r="D27" s="70">
        <v>17</v>
      </c>
      <c r="E27" s="70">
        <v>2022</v>
      </c>
      <c r="F27" s="70" t="s">
        <v>161</v>
      </c>
      <c r="G27" s="1064" t="s">
        <v>1805</v>
      </c>
      <c r="H27" s="70" t="s">
        <v>1806</v>
      </c>
      <c r="I27" s="148"/>
      <c r="J27" s="71">
        <v>872.02018975600004</v>
      </c>
      <c r="K27" s="71">
        <v>4.6538075446241258</v>
      </c>
      <c r="L27" s="71">
        <v>52.564501182770663</v>
      </c>
      <c r="M27" s="71">
        <v>107.71762174128972</v>
      </c>
      <c r="N27" s="71">
        <v>110.70719586168335</v>
      </c>
      <c r="O27" s="71">
        <v>87.322420838115093</v>
      </c>
      <c r="P27" s="71">
        <v>93.761116489397295</v>
      </c>
      <c r="Q27" s="71">
        <v>5.1315664316575216</v>
      </c>
      <c r="R27" s="71">
        <v>0</v>
      </c>
      <c r="S27" s="71">
        <v>1.3237918158424229</v>
      </c>
      <c r="T27" s="72"/>
      <c r="U27" s="71">
        <v>86707646</v>
      </c>
      <c r="V27" s="71">
        <v>1921</v>
      </c>
      <c r="W27" s="71">
        <v>1438</v>
      </c>
      <c r="X27" s="71">
        <v>29036</v>
      </c>
      <c r="Y27" s="71">
        <v>40451</v>
      </c>
      <c r="Z27" s="71">
        <v>61043</v>
      </c>
      <c r="AA27" s="71">
        <v>20486</v>
      </c>
      <c r="AB27" s="71">
        <v>87168</v>
      </c>
      <c r="AC27" s="71">
        <v>0</v>
      </c>
      <c r="AD27" s="71">
        <v>1.3237918158424229</v>
      </c>
      <c r="AE27" s="72"/>
      <c r="AF27" s="71">
        <v>775869675.46328485</v>
      </c>
      <c r="AG27" s="71">
        <v>3719120.6856914866</v>
      </c>
      <c r="AH27" s="71">
        <v>11461356.666182512</v>
      </c>
      <c r="AI27" s="71">
        <v>178786270.30929577</v>
      </c>
      <c r="AJ27" s="71">
        <v>181640658.18010619</v>
      </c>
      <c r="AK27" s="71">
        <v>0</v>
      </c>
      <c r="AL27" s="71">
        <v>0</v>
      </c>
      <c r="AM27" s="71">
        <v>11255767.998879449</v>
      </c>
      <c r="AN27" s="71">
        <v>0</v>
      </c>
      <c r="AO27" s="71">
        <v>0</v>
      </c>
      <c r="AP27" s="71">
        <v>1162732849.3034403</v>
      </c>
      <c r="AQ27" s="72"/>
      <c r="AR27" s="71">
        <v>2991</v>
      </c>
      <c r="AS27" s="71">
        <v>1945</v>
      </c>
      <c r="AT27" s="71">
        <v>5</v>
      </c>
      <c r="AU27" s="71">
        <v>1</v>
      </c>
      <c r="AV27" s="71">
        <v>0</v>
      </c>
      <c r="AW27" s="71">
        <v>3</v>
      </c>
      <c r="AX27" s="71"/>
      <c r="AY27" s="72"/>
      <c r="AZ27" s="71">
        <v>14100.299999999937</v>
      </c>
      <c r="BA27" s="71">
        <v>218749.80000000069</v>
      </c>
      <c r="BB27" s="71">
        <v>133019.5</v>
      </c>
      <c r="BC27" s="71">
        <v>199</v>
      </c>
      <c r="BD27" s="71">
        <v>0</v>
      </c>
      <c r="BE27" s="71">
        <v>955.7</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1825</v>
      </c>
      <c r="B28" s="70">
        <v>289</v>
      </c>
      <c r="C28" s="70">
        <v>20</v>
      </c>
      <c r="D28" s="70">
        <v>17</v>
      </c>
      <c r="E28" s="70">
        <v>2023</v>
      </c>
      <c r="F28" s="70" t="s">
        <v>1539</v>
      </c>
      <c r="G28" s="70" t="s">
        <v>1805</v>
      </c>
      <c r="H28" s="70" t="s">
        <v>1806</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3165</v>
      </c>
      <c r="AS28" s="71">
        <v>1962</v>
      </c>
      <c r="AT28" s="71">
        <v>5</v>
      </c>
      <c r="AU28" s="71">
        <v>2</v>
      </c>
      <c r="AV28" s="71">
        <v>0</v>
      </c>
      <c r="AW28" s="71">
        <v>4</v>
      </c>
      <c r="AX28" s="71"/>
      <c r="AY28" s="72"/>
      <c r="AZ28" s="71">
        <v>15095.199999999924</v>
      </c>
      <c r="BA28" s="71">
        <v>270157.00000000093</v>
      </c>
      <c r="BB28" s="71">
        <v>133019.5</v>
      </c>
      <c r="BC28" s="71">
        <v>1055</v>
      </c>
      <c r="BD28" s="71">
        <v>0</v>
      </c>
      <c r="BE28" s="71">
        <v>3115.7</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1826</v>
      </c>
      <c r="B29" s="70">
        <v>289</v>
      </c>
      <c r="C29" s="70">
        <v>21</v>
      </c>
      <c r="D29" s="70">
        <v>17</v>
      </c>
      <c r="E29" s="70">
        <v>2024</v>
      </c>
      <c r="F29" s="70" t="s">
        <v>1554</v>
      </c>
      <c r="G29" s="70" t="s">
        <v>1805</v>
      </c>
      <c r="H29" s="70" t="s">
        <v>1806</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1827</v>
      </c>
      <c r="B30" s="70">
        <v>307</v>
      </c>
      <c r="C30" s="70">
        <v>1</v>
      </c>
      <c r="D30" s="70">
        <v>19</v>
      </c>
      <c r="E30" s="70">
        <v>1990</v>
      </c>
      <c r="F30" s="70" t="s">
        <v>787</v>
      </c>
      <c r="G30" s="70" t="s">
        <v>1828</v>
      </c>
      <c r="H30" s="70" t="s">
        <v>1829</v>
      </c>
      <c r="I30" s="148"/>
      <c r="J30" s="71">
        <v>185.3105120894719</v>
      </c>
      <c r="K30" s="71">
        <v>5.8917909834423412</v>
      </c>
      <c r="L30" s="71">
        <v>5.3804491495120406</v>
      </c>
      <c r="M30" s="71">
        <v>36.166987018049618</v>
      </c>
      <c r="N30" s="71">
        <v>48.207259556099459</v>
      </c>
      <c r="O30" s="71">
        <v>42.668371133186326</v>
      </c>
      <c r="P30" s="71">
        <v>42.687505970910287</v>
      </c>
      <c r="Q30" s="71">
        <v>3.6067262281737</v>
      </c>
      <c r="R30" s="71">
        <v>0</v>
      </c>
      <c r="S30" s="71">
        <v>3.054795290822808</v>
      </c>
      <c r="T30" s="72"/>
      <c r="U30" s="71">
        <v>25272687</v>
      </c>
      <c r="V30" s="71">
        <v>2065</v>
      </c>
      <c r="W30" s="71">
        <v>58</v>
      </c>
      <c r="X30" s="71">
        <v>14151</v>
      </c>
      <c r="Y30" s="71">
        <v>16317</v>
      </c>
      <c r="Z30" s="71">
        <v>17550</v>
      </c>
      <c r="AA30" s="71">
        <v>10365</v>
      </c>
      <c r="AB30" s="71">
        <v>58561</v>
      </c>
      <c r="AC30" s="71">
        <v>0</v>
      </c>
      <c r="AD30" s="71">
        <v>3.054795290822808</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1830</v>
      </c>
      <c r="B31" s="70">
        <v>308</v>
      </c>
      <c r="C31" s="70">
        <v>2</v>
      </c>
      <c r="D31" s="70">
        <v>19</v>
      </c>
      <c r="E31" s="70">
        <v>2005</v>
      </c>
      <c r="F31" s="70" t="s">
        <v>789</v>
      </c>
      <c r="G31" s="70" t="s">
        <v>1828</v>
      </c>
      <c r="H31" s="70" t="s">
        <v>1829</v>
      </c>
      <c r="I31" s="148"/>
      <c r="J31" s="71">
        <v>194.5411036205349</v>
      </c>
      <c r="K31" s="71">
        <v>3.9071206611153779</v>
      </c>
      <c r="L31" s="71">
        <v>3.6809009611629819</v>
      </c>
      <c r="M31" s="71">
        <v>72.12283632319037</v>
      </c>
      <c r="N31" s="71">
        <v>85.563608570155864</v>
      </c>
      <c r="O31" s="71">
        <v>75.72808954744734</v>
      </c>
      <c r="P31" s="71">
        <v>46.922459193467319</v>
      </c>
      <c r="Q31" s="71">
        <v>4.2261596114081703</v>
      </c>
      <c r="R31" s="71">
        <v>0</v>
      </c>
      <c r="S31" s="71">
        <v>8.7229405599999996</v>
      </c>
      <c r="T31" s="72"/>
      <c r="U31" s="71">
        <v>29545913</v>
      </c>
      <c r="V31" s="71">
        <v>1862</v>
      </c>
      <c r="W31" s="71">
        <v>44</v>
      </c>
      <c r="X31" s="71">
        <v>14729</v>
      </c>
      <c r="Y31" s="71">
        <v>24474</v>
      </c>
      <c r="Z31" s="71">
        <v>36044</v>
      </c>
      <c r="AA31" s="71">
        <v>9331</v>
      </c>
      <c r="AB31" s="71">
        <v>71734</v>
      </c>
      <c r="AC31" s="71">
        <v>0</v>
      </c>
      <c r="AD31" s="71">
        <v>8.7229405599999996</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1831</v>
      </c>
      <c r="B32" s="70">
        <v>309</v>
      </c>
      <c r="C32" s="70">
        <v>3</v>
      </c>
      <c r="D32" s="70">
        <v>19</v>
      </c>
      <c r="E32" s="70">
        <v>2006</v>
      </c>
      <c r="F32" s="70" t="s">
        <v>790</v>
      </c>
      <c r="G32" s="70" t="s">
        <v>1828</v>
      </c>
      <c r="H32" s="70" t="s">
        <v>1829</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1832</v>
      </c>
      <c r="B33" s="70">
        <v>310</v>
      </c>
      <c r="C33" s="70">
        <v>4</v>
      </c>
      <c r="D33" s="70">
        <v>19</v>
      </c>
      <c r="E33" s="70">
        <v>2007</v>
      </c>
      <c r="F33" s="70" t="s">
        <v>791</v>
      </c>
      <c r="G33" s="70" t="s">
        <v>1828</v>
      </c>
      <c r="H33" s="70" t="s">
        <v>1829</v>
      </c>
      <c r="I33" s="148"/>
      <c r="J33" s="71">
        <v>212.40022775134969</v>
      </c>
      <c r="K33" s="71">
        <v>4.0709591690728324</v>
      </c>
      <c r="L33" s="71">
        <v>7.6210969279108731</v>
      </c>
      <c r="M33" s="71">
        <v>79.490282670528089</v>
      </c>
      <c r="N33" s="71">
        <v>90.176950579526988</v>
      </c>
      <c r="O33" s="71">
        <v>76.127048976629951</v>
      </c>
      <c r="P33" s="71">
        <v>48.062391274569833</v>
      </c>
      <c r="Q33" s="71">
        <v>4.6456155770414398</v>
      </c>
      <c r="R33" s="71">
        <v>0</v>
      </c>
      <c r="S33" s="71">
        <v>5.7352984920000001</v>
      </c>
      <c r="T33" s="72"/>
      <c r="U33" s="71">
        <v>34609136</v>
      </c>
      <c r="V33" s="71">
        <v>1859</v>
      </c>
      <c r="W33" s="71">
        <v>86</v>
      </c>
      <c r="X33" s="71">
        <v>19069</v>
      </c>
      <c r="Y33" s="71">
        <v>26175</v>
      </c>
      <c r="Z33" s="71">
        <v>37667</v>
      </c>
      <c r="AA33" s="71">
        <v>9412</v>
      </c>
      <c r="AB33" s="71">
        <v>74684</v>
      </c>
      <c r="AC33" s="71">
        <v>0</v>
      </c>
      <c r="AD33" s="71">
        <v>5.7352984920000001</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1833</v>
      </c>
      <c r="B34" s="70">
        <v>311</v>
      </c>
      <c r="C34" s="70">
        <v>5</v>
      </c>
      <c r="D34" s="70">
        <v>19</v>
      </c>
      <c r="E34" s="70">
        <v>2008</v>
      </c>
      <c r="F34" s="70" t="s">
        <v>792</v>
      </c>
      <c r="G34" s="70" t="s">
        <v>1828</v>
      </c>
      <c r="H34" s="70" t="s">
        <v>1829</v>
      </c>
      <c r="I34" s="148"/>
      <c r="J34" s="71">
        <v>194.84172039172719</v>
      </c>
      <c r="K34" s="71">
        <v>3.0513879726306312</v>
      </c>
      <c r="L34" s="71">
        <v>6.5394582671866672</v>
      </c>
      <c r="M34" s="71">
        <v>83.398070130103932</v>
      </c>
      <c r="N34" s="71">
        <v>91.195024081458811</v>
      </c>
      <c r="O34" s="71">
        <v>74.965207963919184</v>
      </c>
      <c r="P34" s="71">
        <v>45.906136165454363</v>
      </c>
      <c r="Q34" s="71">
        <v>4.6222754736419303</v>
      </c>
      <c r="R34" s="71">
        <v>0</v>
      </c>
      <c r="S34" s="71">
        <v>5.2416215772200001</v>
      </c>
      <c r="T34" s="72"/>
      <c r="U34" s="71">
        <v>37222706</v>
      </c>
      <c r="V34" s="71">
        <v>1859</v>
      </c>
      <c r="W34" s="71">
        <v>86</v>
      </c>
      <c r="X34" s="71">
        <v>19069</v>
      </c>
      <c r="Y34" s="71">
        <v>26689</v>
      </c>
      <c r="Z34" s="71">
        <v>38394</v>
      </c>
      <c r="AA34" s="71">
        <v>9000</v>
      </c>
      <c r="AB34" s="71">
        <v>75531</v>
      </c>
      <c r="AC34" s="71">
        <v>0</v>
      </c>
      <c r="AD34" s="71">
        <v>5.2416215772200001</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1834</v>
      </c>
      <c r="B35" s="70">
        <v>312</v>
      </c>
      <c r="C35" s="70">
        <v>6</v>
      </c>
      <c r="D35" s="70">
        <v>19</v>
      </c>
      <c r="E35" s="70">
        <v>2009</v>
      </c>
      <c r="F35" s="70" t="s">
        <v>176</v>
      </c>
      <c r="G35" s="70" t="s">
        <v>1828</v>
      </c>
      <c r="H35" s="70" t="s">
        <v>1829</v>
      </c>
      <c r="I35" s="148"/>
      <c r="J35" s="71">
        <v>196.70365657194259</v>
      </c>
      <c r="K35" s="71">
        <v>2.703845562621765</v>
      </c>
      <c r="L35" s="71">
        <v>2.9086802624080819</v>
      </c>
      <c r="M35" s="71">
        <v>82.386467594619461</v>
      </c>
      <c r="N35" s="71">
        <v>77.469937191756529</v>
      </c>
      <c r="O35" s="71">
        <v>77.286077859623177</v>
      </c>
      <c r="P35" s="71">
        <v>43.637956762802517</v>
      </c>
      <c r="Q35" s="71">
        <v>4.4587568591874103</v>
      </c>
      <c r="R35" s="71">
        <v>0</v>
      </c>
      <c r="S35" s="71">
        <v>4.8006074809600001</v>
      </c>
      <c r="T35" s="72"/>
      <c r="U35" s="71">
        <v>35392935</v>
      </c>
      <c r="V35" s="71">
        <v>1819</v>
      </c>
      <c r="W35" s="71">
        <v>52</v>
      </c>
      <c r="X35" s="71">
        <v>23262</v>
      </c>
      <c r="Y35" s="71">
        <v>27267</v>
      </c>
      <c r="Z35" s="71">
        <v>39070</v>
      </c>
      <c r="AA35" s="71">
        <v>8783</v>
      </c>
      <c r="AB35" s="71">
        <v>76483</v>
      </c>
      <c r="AC35" s="71">
        <v>0</v>
      </c>
      <c r="AD35" s="71">
        <v>4.8006074809600001</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189.012</v>
      </c>
      <c r="BK35" s="71">
        <v>3.2509999999999999</v>
      </c>
      <c r="BL35" s="71">
        <v>9.995000000000001</v>
      </c>
      <c r="BM35" s="71">
        <v>0</v>
      </c>
      <c r="BN35" s="72"/>
      <c r="BO35" s="71">
        <v>0</v>
      </c>
      <c r="BP35" s="71">
        <v>0</v>
      </c>
      <c r="BQ35" s="71">
        <v>13</v>
      </c>
      <c r="BR35" s="71">
        <v>1</v>
      </c>
      <c r="BS35" s="71">
        <v>2</v>
      </c>
      <c r="BT35" s="71">
        <v>0</v>
      </c>
      <c r="BU35"/>
      <c r="BV35" s="70">
        <v>202.25800000000001</v>
      </c>
      <c r="BW35" s="70">
        <v>0</v>
      </c>
      <c r="BX35" s="70">
        <v>0</v>
      </c>
      <c r="BY35" s="70">
        <v>0</v>
      </c>
      <c r="BZ35" s="70">
        <v>0</v>
      </c>
      <c r="CA35" s="70">
        <v>0</v>
      </c>
      <c r="CB35" s="70">
        <v>0</v>
      </c>
      <c r="CC35" s="70">
        <v>0</v>
      </c>
      <c r="CD35" s="70">
        <v>0</v>
      </c>
    </row>
    <row r="36" spans="1:82">
      <c r="A36" s="70" t="s">
        <v>1835</v>
      </c>
      <c r="B36" s="70">
        <v>313</v>
      </c>
      <c r="C36" s="70">
        <v>7</v>
      </c>
      <c r="D36" s="70">
        <v>19</v>
      </c>
      <c r="E36" s="70">
        <v>2010</v>
      </c>
      <c r="F36" s="70" t="s">
        <v>177</v>
      </c>
      <c r="G36" s="70" t="s">
        <v>1828</v>
      </c>
      <c r="H36" s="70" t="s">
        <v>1829</v>
      </c>
      <c r="I36" s="148"/>
      <c r="J36" s="71">
        <v>190.55369145126431</v>
      </c>
      <c r="K36" s="71">
        <v>3.0741677070291411</v>
      </c>
      <c r="L36" s="71">
        <v>2.7849345917266342</v>
      </c>
      <c r="M36" s="71">
        <v>89.00242084406419</v>
      </c>
      <c r="N36" s="71">
        <v>89.109664176218317</v>
      </c>
      <c r="O36" s="71">
        <v>78.24389421995734</v>
      </c>
      <c r="P36" s="71">
        <v>44.251195139517819</v>
      </c>
      <c r="Q36" s="71">
        <v>4.7021828587120904</v>
      </c>
      <c r="R36" s="71">
        <v>0</v>
      </c>
      <c r="S36" s="71">
        <v>5.5082400410531998</v>
      </c>
      <c r="T36" s="72"/>
      <c r="U36" s="71">
        <v>35096796</v>
      </c>
      <c r="V36" s="71">
        <v>1819</v>
      </c>
      <c r="W36" s="71">
        <v>52</v>
      </c>
      <c r="X36" s="71">
        <v>23262</v>
      </c>
      <c r="Y36" s="71">
        <v>27770</v>
      </c>
      <c r="Z36" s="71">
        <v>39738</v>
      </c>
      <c r="AA36" s="71">
        <v>8684</v>
      </c>
      <c r="AB36" s="71">
        <v>77289</v>
      </c>
      <c r="AC36" s="71">
        <v>0</v>
      </c>
      <c r="AD36" s="71">
        <v>5.5082400410531998</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184.02799999999999</v>
      </c>
      <c r="BK36" s="71">
        <v>3.0950000000000002</v>
      </c>
      <c r="BL36" s="71">
        <v>18.408000000000001</v>
      </c>
      <c r="BM36" s="71">
        <v>0</v>
      </c>
      <c r="BN36" s="72"/>
      <c r="BO36" s="71">
        <v>0</v>
      </c>
      <c r="BP36" s="71">
        <v>0</v>
      </c>
      <c r="BQ36" s="71">
        <v>12</v>
      </c>
      <c r="BR36" s="71">
        <v>1</v>
      </c>
      <c r="BS36" s="71">
        <v>3</v>
      </c>
      <c r="BT36" s="71">
        <v>0</v>
      </c>
      <c r="BU36"/>
      <c r="BV36" s="70">
        <v>205.53100000000001</v>
      </c>
      <c r="BW36" s="70">
        <v>0</v>
      </c>
      <c r="BX36" s="70">
        <v>0</v>
      </c>
      <c r="BY36" s="70">
        <v>0</v>
      </c>
      <c r="BZ36" s="70">
        <v>0</v>
      </c>
      <c r="CA36" s="70">
        <v>0</v>
      </c>
      <c r="CB36" s="70">
        <v>0</v>
      </c>
      <c r="CC36" s="70">
        <v>0</v>
      </c>
      <c r="CD36" s="70">
        <v>0</v>
      </c>
    </row>
    <row r="37" spans="1:82">
      <c r="A37" s="70" t="s">
        <v>1836</v>
      </c>
      <c r="B37" s="70">
        <v>314</v>
      </c>
      <c r="C37" s="70">
        <v>8</v>
      </c>
      <c r="D37" s="70">
        <v>19</v>
      </c>
      <c r="E37" s="70">
        <v>2011</v>
      </c>
      <c r="F37" s="70" t="s">
        <v>178</v>
      </c>
      <c r="G37" s="70" t="s">
        <v>1828</v>
      </c>
      <c r="H37" s="70" t="s">
        <v>1829</v>
      </c>
      <c r="I37" s="148"/>
      <c r="J37" s="71">
        <v>170.75276615480431</v>
      </c>
      <c r="K37" s="71">
        <v>4.3326539166696447</v>
      </c>
      <c r="L37" s="71">
        <v>2.2352558557268218</v>
      </c>
      <c r="M37" s="71">
        <v>112.5772021544331</v>
      </c>
      <c r="N37" s="71">
        <v>100.6017456683105</v>
      </c>
      <c r="O37" s="71">
        <v>78.619090534456333</v>
      </c>
      <c r="P37" s="71">
        <v>42.304365203813568</v>
      </c>
      <c r="Q37" s="71">
        <v>5.4765461653146703</v>
      </c>
      <c r="R37" s="71">
        <v>0</v>
      </c>
      <c r="S37" s="71">
        <v>5.3266973580800014</v>
      </c>
      <c r="T37" s="72"/>
      <c r="U37" s="71">
        <v>25646368</v>
      </c>
      <c r="V37" s="71">
        <v>1819</v>
      </c>
      <c r="W37" s="71">
        <v>52</v>
      </c>
      <c r="X37" s="71">
        <v>23262</v>
      </c>
      <c r="Y37" s="71">
        <v>28481</v>
      </c>
      <c r="Z37" s="71">
        <v>40796</v>
      </c>
      <c r="AA37" s="71">
        <v>8549</v>
      </c>
      <c r="AB37" s="71">
        <v>78039</v>
      </c>
      <c r="AC37" s="71">
        <v>0</v>
      </c>
      <c r="AD37" s="71">
        <v>5.3266973580800014</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184.73</v>
      </c>
      <c r="BK37" s="71">
        <v>3.4329999999999998</v>
      </c>
      <c r="BL37" s="71">
        <v>12.788</v>
      </c>
      <c r="BM37" s="71">
        <v>0</v>
      </c>
      <c r="BN37" s="72"/>
      <c r="BO37" s="71">
        <v>0</v>
      </c>
      <c r="BP37" s="71">
        <v>0</v>
      </c>
      <c r="BQ37" s="71">
        <v>14</v>
      </c>
      <c r="BR37" s="71">
        <v>2</v>
      </c>
      <c r="BS37" s="71">
        <v>2</v>
      </c>
      <c r="BT37" s="71">
        <v>0</v>
      </c>
      <c r="BU37"/>
      <c r="BV37" s="70">
        <v>200.95099999999999</v>
      </c>
      <c r="BW37" s="70">
        <v>0</v>
      </c>
      <c r="BX37" s="70">
        <v>0</v>
      </c>
      <c r="BY37" s="70">
        <v>0</v>
      </c>
      <c r="BZ37" s="70">
        <v>0</v>
      </c>
      <c r="CA37" s="70">
        <v>0</v>
      </c>
      <c r="CB37" s="70">
        <v>0</v>
      </c>
      <c r="CC37" s="70">
        <v>0</v>
      </c>
      <c r="CD37" s="70">
        <v>0</v>
      </c>
    </row>
    <row r="38" spans="1:82">
      <c r="A38" s="70" t="s">
        <v>1837</v>
      </c>
      <c r="B38" s="70">
        <v>315</v>
      </c>
      <c r="C38" s="70">
        <v>9</v>
      </c>
      <c r="D38" s="70">
        <v>19</v>
      </c>
      <c r="E38" s="70">
        <v>2012</v>
      </c>
      <c r="F38" s="70" t="s">
        <v>179</v>
      </c>
      <c r="G38" s="70" t="s">
        <v>1828</v>
      </c>
      <c r="H38" s="70" t="s">
        <v>1829</v>
      </c>
      <c r="I38" s="148"/>
      <c r="J38" s="71">
        <v>149.34460154019291</v>
      </c>
      <c r="K38" s="71">
        <v>4.2106807779592987</v>
      </c>
      <c r="L38" s="71">
        <v>2.2124551327095592</v>
      </c>
      <c r="M38" s="71">
        <v>115.57065802652841</v>
      </c>
      <c r="N38" s="71">
        <v>117.4628328834654</v>
      </c>
      <c r="O38" s="71">
        <v>79.380861840176266</v>
      </c>
      <c r="P38" s="71">
        <v>42.345991590914039</v>
      </c>
      <c r="Q38" s="71">
        <v>6.0559864235589798</v>
      </c>
      <c r="R38" s="71">
        <v>0</v>
      </c>
      <c r="S38" s="71">
        <v>6.5211679199999999</v>
      </c>
      <c r="T38" s="72"/>
      <c r="U38" s="71">
        <v>18416949</v>
      </c>
      <c r="V38" s="71">
        <v>1819</v>
      </c>
      <c r="W38" s="71">
        <v>52</v>
      </c>
      <c r="X38" s="71">
        <v>23262</v>
      </c>
      <c r="Y38" s="71">
        <v>28938</v>
      </c>
      <c r="Z38" s="71">
        <v>41518</v>
      </c>
      <c r="AA38" s="71">
        <v>8509</v>
      </c>
      <c r="AB38" s="71">
        <v>79427</v>
      </c>
      <c r="AC38" s="71">
        <v>0</v>
      </c>
      <c r="AD38" s="71">
        <v>6.5211679199999999</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192.05099999999999</v>
      </c>
      <c r="BK38" s="71">
        <v>5.4740000000000002</v>
      </c>
      <c r="BL38" s="71">
        <v>14.999000000000001</v>
      </c>
      <c r="BM38" s="71">
        <v>0</v>
      </c>
      <c r="BN38" s="72"/>
      <c r="BO38" s="71">
        <v>0</v>
      </c>
      <c r="BP38" s="71">
        <v>0</v>
      </c>
      <c r="BQ38" s="71">
        <v>14</v>
      </c>
      <c r="BR38" s="71">
        <v>2</v>
      </c>
      <c r="BS38" s="71">
        <v>2</v>
      </c>
      <c r="BT38" s="71">
        <v>0</v>
      </c>
      <c r="BU38"/>
      <c r="BV38" s="70">
        <v>212.524</v>
      </c>
      <c r="BW38" s="70">
        <v>0</v>
      </c>
      <c r="BX38" s="70">
        <v>0</v>
      </c>
      <c r="BY38" s="70">
        <v>0</v>
      </c>
      <c r="BZ38" s="70">
        <v>0</v>
      </c>
      <c r="CA38" s="70">
        <v>0</v>
      </c>
      <c r="CB38" s="70">
        <v>0</v>
      </c>
      <c r="CC38" s="70">
        <v>0</v>
      </c>
      <c r="CD38" s="70">
        <v>0</v>
      </c>
    </row>
    <row r="39" spans="1:82">
      <c r="A39" s="70" t="s">
        <v>1838</v>
      </c>
      <c r="B39" s="70">
        <v>316</v>
      </c>
      <c r="C39" s="70">
        <v>10</v>
      </c>
      <c r="D39" s="70">
        <v>19</v>
      </c>
      <c r="E39" s="70">
        <v>2013</v>
      </c>
      <c r="F39" s="70" t="s">
        <v>180</v>
      </c>
      <c r="G39" s="70" t="s">
        <v>1828</v>
      </c>
      <c r="H39" s="70" t="s">
        <v>1829</v>
      </c>
      <c r="I39" s="148"/>
      <c r="J39" s="71">
        <v>187.5914759505269</v>
      </c>
      <c r="K39" s="71">
        <v>3.4303544133756141</v>
      </c>
      <c r="L39" s="71">
        <v>2.289603305287768</v>
      </c>
      <c r="M39" s="71">
        <v>118.31999885239711</v>
      </c>
      <c r="N39" s="71">
        <v>128.0495295871772</v>
      </c>
      <c r="O39" s="71">
        <v>77.501744814597728</v>
      </c>
      <c r="P39" s="71">
        <v>42.130899300329752</v>
      </c>
      <c r="Q39" s="71">
        <v>6.19009331150367</v>
      </c>
      <c r="R39" s="71">
        <v>0</v>
      </c>
      <c r="S39" s="71">
        <v>5.8967027280000002</v>
      </c>
      <c r="T39" s="72"/>
      <c r="U39" s="71">
        <v>24158076</v>
      </c>
      <c r="V39" s="71">
        <v>1819</v>
      </c>
      <c r="W39" s="71">
        <v>52</v>
      </c>
      <c r="X39" s="71">
        <v>23262</v>
      </c>
      <c r="Y39" s="71">
        <v>29355</v>
      </c>
      <c r="Z39" s="71">
        <v>42345</v>
      </c>
      <c r="AA39" s="71">
        <v>8434</v>
      </c>
      <c r="AB39" s="71">
        <v>80022</v>
      </c>
      <c r="AC39" s="71">
        <v>0</v>
      </c>
      <c r="AD39" s="71">
        <v>5.8967027280000002</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200.29300000000001</v>
      </c>
      <c r="BK39" s="71">
        <v>5.2759999999999998</v>
      </c>
      <c r="BL39" s="71">
        <v>16.201999999999998</v>
      </c>
      <c r="BM39" s="71">
        <v>0</v>
      </c>
      <c r="BN39" s="72"/>
      <c r="BO39" s="71">
        <v>0</v>
      </c>
      <c r="BP39" s="71">
        <v>0</v>
      </c>
      <c r="BQ39" s="71">
        <v>14</v>
      </c>
      <c r="BR39" s="71">
        <v>2</v>
      </c>
      <c r="BS39" s="71">
        <v>2</v>
      </c>
      <c r="BT39" s="71">
        <v>0</v>
      </c>
      <c r="BU39"/>
      <c r="BV39" s="70">
        <v>221.77099999999999</v>
      </c>
      <c r="BW39" s="70">
        <v>0</v>
      </c>
      <c r="BX39" s="70">
        <v>0</v>
      </c>
      <c r="BY39" s="70">
        <v>0</v>
      </c>
      <c r="BZ39" s="70">
        <v>0</v>
      </c>
      <c r="CA39" s="70">
        <v>0</v>
      </c>
      <c r="CB39" s="70">
        <v>0</v>
      </c>
      <c r="CC39" s="70">
        <v>0</v>
      </c>
      <c r="CD39" s="70">
        <v>0</v>
      </c>
    </row>
    <row r="40" spans="1:82">
      <c r="A40" s="70" t="s">
        <v>1839</v>
      </c>
      <c r="B40" s="70">
        <v>317</v>
      </c>
      <c r="C40" s="70">
        <v>11</v>
      </c>
      <c r="D40" s="70">
        <v>19</v>
      </c>
      <c r="E40" s="70">
        <v>2014</v>
      </c>
      <c r="F40" s="70" t="s">
        <v>181</v>
      </c>
      <c r="G40" s="70" t="s">
        <v>1828</v>
      </c>
      <c r="H40" s="70" t="s">
        <v>1829</v>
      </c>
      <c r="I40" s="148"/>
      <c r="J40" s="71">
        <v>203.51027126192909</v>
      </c>
      <c r="K40" s="71">
        <v>3.479077915783924</v>
      </c>
      <c r="L40" s="71">
        <v>4.4038139455025052</v>
      </c>
      <c r="M40" s="71">
        <v>110.17768165908559</v>
      </c>
      <c r="N40" s="71">
        <v>128.93445165452121</v>
      </c>
      <c r="O40" s="71">
        <v>75.206673108005774</v>
      </c>
      <c r="P40" s="71">
        <v>42.314739976870328</v>
      </c>
      <c r="Q40" s="71">
        <v>5.9881577574379596</v>
      </c>
      <c r="R40" s="71">
        <v>0</v>
      </c>
      <c r="S40" s="71">
        <v>5.5841862177599992</v>
      </c>
      <c r="T40" s="72"/>
      <c r="U40" s="71">
        <v>26283215</v>
      </c>
      <c r="V40" s="71">
        <v>1557</v>
      </c>
      <c r="W40" s="71">
        <v>111</v>
      </c>
      <c r="X40" s="71">
        <v>22411</v>
      </c>
      <c r="Y40" s="71">
        <v>29831</v>
      </c>
      <c r="Z40" s="71">
        <v>43278</v>
      </c>
      <c r="AA40" s="71">
        <v>8427</v>
      </c>
      <c r="AB40" s="71">
        <v>80684</v>
      </c>
      <c r="AC40" s="71">
        <v>0</v>
      </c>
      <c r="AD40" s="71">
        <v>5.5841862177599992</v>
      </c>
      <c r="AE40" s="72"/>
      <c r="AF40" s="71"/>
      <c r="AG40" s="71"/>
      <c r="AH40" s="71"/>
      <c r="AI40" s="71"/>
      <c r="AJ40" s="71"/>
      <c r="AK40" s="71"/>
      <c r="AL40" s="71"/>
      <c r="AM40" s="71"/>
      <c r="AN40" s="71"/>
      <c r="AO40" s="71"/>
      <c r="AP40" s="71"/>
      <c r="AQ40" s="72"/>
      <c r="AR40" s="71">
        <v>2402</v>
      </c>
      <c r="AS40" s="71">
        <v>195</v>
      </c>
      <c r="AT40" s="71">
        <v>0</v>
      </c>
      <c r="AU40" s="71">
        <v>0</v>
      </c>
      <c r="AV40" s="71">
        <v>0</v>
      </c>
      <c r="AW40" s="71">
        <v>0</v>
      </c>
      <c r="AX40" s="71"/>
      <c r="AY40" s="72"/>
      <c r="AZ40" s="71">
        <v>9486.1</v>
      </c>
      <c r="BA40" s="71">
        <v>7090.7</v>
      </c>
      <c r="BB40" s="71">
        <v>0</v>
      </c>
      <c r="BC40" s="71">
        <v>0</v>
      </c>
      <c r="BD40" s="71">
        <v>0</v>
      </c>
      <c r="BE40" s="71">
        <v>0</v>
      </c>
      <c r="BF40" s="71"/>
      <c r="BG40" s="72"/>
      <c r="BH40" s="71">
        <v>0</v>
      </c>
      <c r="BI40" s="71">
        <v>0</v>
      </c>
      <c r="BJ40" s="71">
        <v>197.756</v>
      </c>
      <c r="BK40" s="71">
        <v>3.456</v>
      </c>
      <c r="BL40" s="71">
        <v>15.8</v>
      </c>
      <c r="BM40" s="71">
        <v>0</v>
      </c>
      <c r="BN40" s="72"/>
      <c r="BO40" s="71">
        <v>0</v>
      </c>
      <c r="BP40" s="71">
        <v>0</v>
      </c>
      <c r="BQ40" s="71">
        <v>14</v>
      </c>
      <c r="BR40" s="71">
        <v>2</v>
      </c>
      <c r="BS40" s="71">
        <v>2</v>
      </c>
      <c r="BT40" s="71">
        <v>0</v>
      </c>
      <c r="BU40"/>
      <c r="BV40" s="70">
        <v>217.012</v>
      </c>
      <c r="BW40" s="70">
        <v>0</v>
      </c>
      <c r="BX40" s="70">
        <v>0</v>
      </c>
      <c r="BY40" s="70">
        <v>0</v>
      </c>
      <c r="BZ40" s="70">
        <v>0</v>
      </c>
      <c r="CA40" s="70">
        <v>0</v>
      </c>
      <c r="CB40" s="70">
        <v>0</v>
      </c>
      <c r="CC40" s="70">
        <v>0</v>
      </c>
      <c r="CD40" s="70">
        <v>0</v>
      </c>
    </row>
    <row r="41" spans="1:82">
      <c r="A41" s="70" t="s">
        <v>1840</v>
      </c>
      <c r="B41" s="70">
        <v>318</v>
      </c>
      <c r="C41" s="70">
        <v>12</v>
      </c>
      <c r="D41" s="70">
        <v>19</v>
      </c>
      <c r="E41" s="70">
        <v>2015</v>
      </c>
      <c r="F41" s="70" t="s">
        <v>182</v>
      </c>
      <c r="G41" s="70" t="s">
        <v>1828</v>
      </c>
      <c r="H41" s="70" t="s">
        <v>1829</v>
      </c>
      <c r="I41" s="148"/>
      <c r="J41" s="71">
        <v>176.53257871706231</v>
      </c>
      <c r="K41" s="71">
        <v>3.3339072948025659</v>
      </c>
      <c r="L41" s="71">
        <v>4.5245645803444239</v>
      </c>
      <c r="M41" s="71">
        <v>109.7615937625884</v>
      </c>
      <c r="N41" s="71">
        <v>111.5251825812727</v>
      </c>
      <c r="O41" s="71">
        <v>75.472590785526918</v>
      </c>
      <c r="P41" s="71">
        <v>42.172285727094142</v>
      </c>
      <c r="Q41" s="71">
        <v>5.8918086811145596</v>
      </c>
      <c r="R41" s="71">
        <v>0</v>
      </c>
      <c r="S41" s="71">
        <v>5.8609834932999991</v>
      </c>
      <c r="T41" s="72"/>
      <c r="U41" s="71">
        <v>29379816</v>
      </c>
      <c r="V41" s="71">
        <v>1557</v>
      </c>
      <c r="W41" s="71">
        <v>111</v>
      </c>
      <c r="X41" s="71">
        <v>22411</v>
      </c>
      <c r="Y41" s="71">
        <v>30296</v>
      </c>
      <c r="Z41" s="71">
        <v>43849</v>
      </c>
      <c r="AA41" s="71">
        <v>8392</v>
      </c>
      <c r="AB41" s="71">
        <v>81094</v>
      </c>
      <c r="AC41" s="71">
        <v>0</v>
      </c>
      <c r="AD41" s="71">
        <v>5.8609834932999991</v>
      </c>
      <c r="AE41" s="72"/>
      <c r="AF41" s="71">
        <v>214627450.81137511</v>
      </c>
      <c r="AG41" s="71">
        <v>2580801.887573963</v>
      </c>
      <c r="AH41" s="71">
        <v>902104.85220360162</v>
      </c>
      <c r="AI41" s="71">
        <v>150914904.76336181</v>
      </c>
      <c r="AJ41" s="71">
        <v>172175368.31296819</v>
      </c>
      <c r="AK41" s="71">
        <v>0</v>
      </c>
      <c r="AL41" s="71">
        <v>0</v>
      </c>
      <c r="AM41" s="71">
        <v>11113592.523464279</v>
      </c>
      <c r="AN41" s="71">
        <v>0</v>
      </c>
      <c r="AO41" s="71">
        <v>0</v>
      </c>
      <c r="AP41" s="71">
        <v>552314223.15094697</v>
      </c>
      <c r="AQ41" s="72"/>
      <c r="AR41" s="71">
        <v>2716</v>
      </c>
      <c r="AS41" s="71">
        <v>268</v>
      </c>
      <c r="AT41" s="71">
        <v>0</v>
      </c>
      <c r="AU41" s="71">
        <v>0</v>
      </c>
      <c r="AV41" s="71">
        <v>0</v>
      </c>
      <c r="AW41" s="71">
        <v>0</v>
      </c>
      <c r="AX41" s="71"/>
      <c r="AY41" s="72"/>
      <c r="AZ41" s="71">
        <v>10915.2</v>
      </c>
      <c r="BA41" s="71">
        <v>8291.7999999999993</v>
      </c>
      <c r="BB41" s="71">
        <v>0</v>
      </c>
      <c r="BC41" s="71">
        <v>0</v>
      </c>
      <c r="BD41" s="71">
        <v>0</v>
      </c>
      <c r="BE41" s="71">
        <v>0</v>
      </c>
      <c r="BF41" s="71"/>
      <c r="BG41" s="72"/>
      <c r="BH41" s="71">
        <v>0</v>
      </c>
      <c r="BI41" s="71">
        <v>0</v>
      </c>
      <c r="BJ41" s="71">
        <v>94.096999999999994</v>
      </c>
      <c r="BK41" s="71">
        <v>0.22</v>
      </c>
      <c r="BL41" s="71">
        <v>15.992000000000001</v>
      </c>
      <c r="BM41" s="71">
        <v>0</v>
      </c>
      <c r="BN41" s="72"/>
      <c r="BO41" s="71">
        <v>0</v>
      </c>
      <c r="BP41" s="71">
        <v>0</v>
      </c>
      <c r="BQ41" s="71">
        <v>11</v>
      </c>
      <c r="BR41" s="71">
        <v>1</v>
      </c>
      <c r="BS41" s="71">
        <v>2</v>
      </c>
      <c r="BT41" s="71">
        <v>0</v>
      </c>
      <c r="BU41"/>
      <c r="BV41" s="70">
        <v>110.309</v>
      </c>
      <c r="BW41" s="70">
        <v>0</v>
      </c>
      <c r="BX41" s="70">
        <v>0</v>
      </c>
      <c r="BY41" s="70">
        <v>0</v>
      </c>
      <c r="BZ41" s="70">
        <v>0</v>
      </c>
      <c r="CA41" s="70">
        <v>0</v>
      </c>
      <c r="CB41" s="70">
        <v>0</v>
      </c>
      <c r="CC41" s="70">
        <v>0</v>
      </c>
      <c r="CD41" s="70">
        <v>0</v>
      </c>
    </row>
    <row r="42" spans="1:82">
      <c r="A42" s="70" t="s">
        <v>1841</v>
      </c>
      <c r="B42" s="70">
        <v>319</v>
      </c>
      <c r="C42" s="70">
        <v>13</v>
      </c>
      <c r="D42" s="70">
        <v>19</v>
      </c>
      <c r="E42" s="70">
        <v>2016</v>
      </c>
      <c r="F42" s="70" t="s">
        <v>155</v>
      </c>
      <c r="G42" s="70" t="s">
        <v>1828</v>
      </c>
      <c r="H42" s="70" t="s">
        <v>1829</v>
      </c>
      <c r="I42" s="148"/>
      <c r="J42" s="71">
        <v>161.77547485416827</v>
      </c>
      <c r="K42" s="71">
        <v>3.2697665770028075</v>
      </c>
      <c r="L42" s="71">
        <v>5.0975922890244822</v>
      </c>
      <c r="M42" s="71">
        <v>103.08232298967722</v>
      </c>
      <c r="N42" s="71">
        <v>121.28868760602921</v>
      </c>
      <c r="O42" s="71">
        <v>75.09508327158143</v>
      </c>
      <c r="P42" s="71">
        <v>40.599480481011362</v>
      </c>
      <c r="Q42" s="71">
        <v>5.7926738681413141</v>
      </c>
      <c r="R42" s="71">
        <v>0</v>
      </c>
      <c r="S42" s="71">
        <v>6.5520246776000004</v>
      </c>
      <c r="T42" s="72"/>
      <c r="U42" s="71">
        <v>26840512</v>
      </c>
      <c r="V42" s="71">
        <v>1557</v>
      </c>
      <c r="W42" s="71">
        <v>111</v>
      </c>
      <c r="X42" s="71">
        <v>22411</v>
      </c>
      <c r="Y42" s="71">
        <v>30971</v>
      </c>
      <c r="Z42" s="71">
        <v>44166</v>
      </c>
      <c r="AA42" s="71">
        <v>8356</v>
      </c>
      <c r="AB42" s="71">
        <v>82012</v>
      </c>
      <c r="AC42" s="71">
        <v>0</v>
      </c>
      <c r="AD42" s="71">
        <v>6.5520246776000004</v>
      </c>
      <c r="AE42" s="72"/>
      <c r="AF42" s="71">
        <v>196703427.83765349</v>
      </c>
      <c r="AG42" s="71">
        <v>2404391.2851638179</v>
      </c>
      <c r="AH42" s="71">
        <v>959459.75345237006</v>
      </c>
      <c r="AI42" s="71">
        <v>157730968.47524881</v>
      </c>
      <c r="AJ42" s="71">
        <v>171712905.8793892</v>
      </c>
      <c r="AK42" s="71">
        <v>0</v>
      </c>
      <c r="AL42" s="71">
        <v>0</v>
      </c>
      <c r="AM42" s="71">
        <v>11248132.48404393</v>
      </c>
      <c r="AN42" s="71">
        <v>0</v>
      </c>
      <c r="AO42" s="71">
        <v>0</v>
      </c>
      <c r="AP42" s="71">
        <v>540759285.71495163</v>
      </c>
      <c r="AQ42" s="72"/>
      <c r="AR42" s="71">
        <v>2918</v>
      </c>
      <c r="AS42" s="71">
        <v>315</v>
      </c>
      <c r="AT42" s="71">
        <v>0</v>
      </c>
      <c r="AU42" s="71">
        <v>0</v>
      </c>
      <c r="AV42" s="71">
        <v>0</v>
      </c>
      <c r="AW42" s="71">
        <v>0</v>
      </c>
      <c r="AX42" s="71"/>
      <c r="AY42" s="72"/>
      <c r="AZ42" s="71">
        <v>11844</v>
      </c>
      <c r="BA42" s="71">
        <v>9096.7000000000007</v>
      </c>
      <c r="BB42" s="71">
        <v>0</v>
      </c>
      <c r="BC42" s="71">
        <v>0</v>
      </c>
      <c r="BD42" s="71">
        <v>0</v>
      </c>
      <c r="BE42" s="71">
        <v>0</v>
      </c>
      <c r="BF42" s="71"/>
      <c r="BG42" s="72"/>
      <c r="BH42" s="71">
        <v>0</v>
      </c>
      <c r="BI42" s="71">
        <v>0</v>
      </c>
      <c r="BJ42" s="71">
        <v>184.096</v>
      </c>
      <c r="BK42" s="71">
        <v>0.26900000000000002</v>
      </c>
      <c r="BL42" s="71">
        <v>16.329000000000001</v>
      </c>
      <c r="BM42" s="71">
        <v>0</v>
      </c>
      <c r="BN42" s="72"/>
      <c r="BO42" s="71">
        <v>0</v>
      </c>
      <c r="BP42" s="71">
        <v>0</v>
      </c>
      <c r="BQ42" s="71">
        <v>12</v>
      </c>
      <c r="BR42" s="71">
        <v>1</v>
      </c>
      <c r="BS42" s="71">
        <v>2</v>
      </c>
      <c r="BT42" s="71">
        <v>0</v>
      </c>
      <c r="BU42"/>
      <c r="BV42" s="70">
        <v>200.69399999999999</v>
      </c>
      <c r="BW42" s="70">
        <v>0</v>
      </c>
      <c r="BX42" s="70">
        <v>0</v>
      </c>
      <c r="BY42" s="70">
        <v>0</v>
      </c>
      <c r="BZ42" s="70">
        <v>0</v>
      </c>
      <c r="CA42" s="70">
        <v>0</v>
      </c>
      <c r="CB42" s="70">
        <v>0</v>
      </c>
      <c r="CC42" s="70">
        <v>0</v>
      </c>
      <c r="CD42" s="70">
        <v>0</v>
      </c>
    </row>
    <row r="43" spans="1:82">
      <c r="A43" s="70" t="s">
        <v>1842</v>
      </c>
      <c r="B43" s="70">
        <v>320</v>
      </c>
      <c r="C43" s="70">
        <v>14</v>
      </c>
      <c r="D43" s="70">
        <v>19</v>
      </c>
      <c r="E43" s="70">
        <v>2017</v>
      </c>
      <c r="F43" s="70" t="s">
        <v>156</v>
      </c>
      <c r="G43" s="70" t="s">
        <v>1828</v>
      </c>
      <c r="H43" s="70" t="s">
        <v>1829</v>
      </c>
      <c r="I43" s="148"/>
      <c r="J43" s="71">
        <v>141.27499199091363</v>
      </c>
      <c r="K43" s="71">
        <v>3.1910275651773454</v>
      </c>
      <c r="L43" s="71">
        <v>4.0505418624047236</v>
      </c>
      <c r="M43" s="71">
        <v>82.858021359218839</v>
      </c>
      <c r="N43" s="71">
        <v>113.71524521754415</v>
      </c>
      <c r="O43" s="71">
        <v>75.063908997162585</v>
      </c>
      <c r="P43" s="71">
        <v>39.883642621483155</v>
      </c>
      <c r="Q43" s="71">
        <v>5.6489783705851604</v>
      </c>
      <c r="R43" s="71">
        <v>0</v>
      </c>
      <c r="S43" s="71">
        <v>8.54188866388</v>
      </c>
      <c r="T43" s="72"/>
      <c r="U43" s="71">
        <v>27022634</v>
      </c>
      <c r="V43" s="71">
        <v>1557</v>
      </c>
      <c r="W43" s="71">
        <v>111</v>
      </c>
      <c r="X43" s="71">
        <v>22411</v>
      </c>
      <c r="Y43" s="71">
        <v>31544</v>
      </c>
      <c r="Z43" s="71">
        <v>44880</v>
      </c>
      <c r="AA43" s="71">
        <v>8261</v>
      </c>
      <c r="AB43" s="71">
        <v>82705</v>
      </c>
      <c r="AC43" s="71">
        <v>0</v>
      </c>
      <c r="AD43" s="71">
        <v>8.54188866388</v>
      </c>
      <c r="AE43" s="72"/>
      <c r="AF43" s="71">
        <v>191405178.03568751</v>
      </c>
      <c r="AG43" s="71">
        <v>2487919.9363339501</v>
      </c>
      <c r="AH43" s="71">
        <v>1020251.38183457</v>
      </c>
      <c r="AI43" s="71">
        <v>144446947.11759141</v>
      </c>
      <c r="AJ43" s="71">
        <v>190850472.87030199</v>
      </c>
      <c r="AK43" s="71">
        <v>0</v>
      </c>
      <c r="AL43" s="71">
        <v>0</v>
      </c>
      <c r="AM43" s="71">
        <v>11360927.990318861</v>
      </c>
      <c r="AN43" s="71">
        <v>0</v>
      </c>
      <c r="AO43" s="71">
        <v>0</v>
      </c>
      <c r="AP43" s="71">
        <v>541571697.33206832</v>
      </c>
      <c r="AQ43" s="72"/>
      <c r="AR43" s="71">
        <v>3086</v>
      </c>
      <c r="AS43" s="71">
        <v>351</v>
      </c>
      <c r="AT43" s="71">
        <v>0</v>
      </c>
      <c r="AU43" s="71">
        <v>0</v>
      </c>
      <c r="AV43" s="71">
        <v>0</v>
      </c>
      <c r="AW43" s="71">
        <v>0</v>
      </c>
      <c r="AX43" s="71"/>
      <c r="AY43" s="72"/>
      <c r="AZ43" s="71">
        <v>12679.5</v>
      </c>
      <c r="BA43" s="71">
        <v>9807.8000000000029</v>
      </c>
      <c r="BB43" s="71">
        <v>0</v>
      </c>
      <c r="BC43" s="71">
        <v>0</v>
      </c>
      <c r="BD43" s="71">
        <v>0</v>
      </c>
      <c r="BE43" s="71">
        <v>0</v>
      </c>
      <c r="BF43" s="71"/>
      <c r="BG43" s="72"/>
      <c r="BH43" s="71">
        <v>0</v>
      </c>
      <c r="BI43" s="71">
        <v>0</v>
      </c>
      <c r="BJ43" s="71">
        <v>172.53299999999999</v>
      </c>
      <c r="BK43" s="71">
        <v>0</v>
      </c>
      <c r="BL43" s="71">
        <v>14.404999999999999</v>
      </c>
      <c r="BM43" s="71">
        <v>0</v>
      </c>
      <c r="BN43" s="72"/>
      <c r="BO43" s="71">
        <v>0</v>
      </c>
      <c r="BP43" s="71">
        <v>0</v>
      </c>
      <c r="BQ43" s="71">
        <v>11</v>
      </c>
      <c r="BR43" s="71">
        <v>0</v>
      </c>
      <c r="BS43" s="71">
        <v>2</v>
      </c>
      <c r="BT43" s="71">
        <v>0</v>
      </c>
      <c r="BU43"/>
      <c r="BV43" s="70">
        <v>186.93799999999999</v>
      </c>
      <c r="BW43" s="70">
        <v>0</v>
      </c>
      <c r="BX43" s="70">
        <v>0</v>
      </c>
      <c r="BY43" s="70">
        <v>0</v>
      </c>
      <c r="BZ43" s="70">
        <v>0</v>
      </c>
      <c r="CA43" s="70">
        <v>0</v>
      </c>
      <c r="CB43" s="70">
        <v>0</v>
      </c>
      <c r="CC43" s="70">
        <v>0</v>
      </c>
      <c r="CD43" s="70">
        <v>0</v>
      </c>
    </row>
    <row r="44" spans="1:82">
      <c r="A44" s="70" t="s">
        <v>1843</v>
      </c>
      <c r="B44" s="70">
        <v>321</v>
      </c>
      <c r="C44" s="70">
        <v>15</v>
      </c>
      <c r="D44" s="70">
        <v>19</v>
      </c>
      <c r="E44" s="70">
        <v>2018</v>
      </c>
      <c r="F44" s="70" t="s">
        <v>183</v>
      </c>
      <c r="G44" s="70" t="s">
        <v>1828</v>
      </c>
      <c r="H44" s="70" t="s">
        <v>1829</v>
      </c>
      <c r="I44" s="148"/>
      <c r="J44" s="71">
        <v>113.74310899037843</v>
      </c>
      <c r="K44" s="71">
        <v>3.0869969194919444</v>
      </c>
      <c r="L44" s="71">
        <v>3.657427329351095</v>
      </c>
      <c r="M44" s="71">
        <v>77.674089515792645</v>
      </c>
      <c r="N44" s="71">
        <v>83.644227398244723</v>
      </c>
      <c r="O44" s="71">
        <v>74.810614026188034</v>
      </c>
      <c r="P44" s="71">
        <v>39.883361845148634</v>
      </c>
      <c r="Q44" s="71">
        <v>5.27017967639694</v>
      </c>
      <c r="R44" s="71">
        <v>0</v>
      </c>
      <c r="S44" s="71">
        <v>10.523942069760002</v>
      </c>
      <c r="T44" s="72"/>
      <c r="U44" s="71">
        <v>27789367</v>
      </c>
      <c r="V44" s="71">
        <v>1557</v>
      </c>
      <c r="W44" s="71">
        <v>111</v>
      </c>
      <c r="X44" s="71">
        <v>22411</v>
      </c>
      <c r="Y44" s="71">
        <v>32053</v>
      </c>
      <c r="Z44" s="71">
        <v>45585</v>
      </c>
      <c r="AA44" s="71">
        <v>8344</v>
      </c>
      <c r="AB44" s="71">
        <v>83151</v>
      </c>
      <c r="AC44" s="71">
        <v>0</v>
      </c>
      <c r="AD44" s="71">
        <v>10.52394206976</v>
      </c>
      <c r="AE44" s="72"/>
      <c r="AF44" s="71">
        <v>172290831.3421621</v>
      </c>
      <c r="AG44" s="71">
        <v>2476986.1441346351</v>
      </c>
      <c r="AH44" s="71">
        <v>962645.98044281953</v>
      </c>
      <c r="AI44" s="71">
        <v>152011645.0960502</v>
      </c>
      <c r="AJ44" s="71">
        <v>158088971.04862559</v>
      </c>
      <c r="AK44" s="71">
        <v>0</v>
      </c>
      <c r="AL44" s="71">
        <v>0</v>
      </c>
      <c r="AM44" s="71">
        <v>11445827.506784311</v>
      </c>
      <c r="AN44" s="71">
        <v>0</v>
      </c>
      <c r="AO44" s="71">
        <v>0</v>
      </c>
      <c r="AP44" s="71">
        <v>497276907.11819971</v>
      </c>
      <c r="AQ44" s="72"/>
      <c r="AR44" s="71">
        <v>3251</v>
      </c>
      <c r="AS44" s="71">
        <v>393</v>
      </c>
      <c r="AT44" s="71">
        <v>0</v>
      </c>
      <c r="AU44" s="71">
        <v>0</v>
      </c>
      <c r="AV44" s="71">
        <v>0</v>
      </c>
      <c r="AW44" s="71">
        <v>0</v>
      </c>
      <c r="AX44" s="71"/>
      <c r="AY44" s="72"/>
      <c r="AZ44" s="71">
        <v>13537.000000000007</v>
      </c>
      <c r="BA44" s="71">
        <v>10402</v>
      </c>
      <c r="BB44" s="71">
        <v>0</v>
      </c>
      <c r="BC44" s="71">
        <v>0</v>
      </c>
      <c r="BD44" s="71">
        <v>0</v>
      </c>
      <c r="BE44" s="71">
        <v>0</v>
      </c>
      <c r="BF44" s="71"/>
      <c r="BG44" s="72"/>
      <c r="BH44" s="71">
        <v>0</v>
      </c>
      <c r="BI44" s="71">
        <v>0</v>
      </c>
      <c r="BJ44" s="71">
        <v>174.55699999999999</v>
      </c>
      <c r="BK44" s="71">
        <v>0</v>
      </c>
      <c r="BL44" s="71">
        <v>13.46</v>
      </c>
      <c r="BM44" s="71">
        <v>0</v>
      </c>
      <c r="BN44" s="72"/>
      <c r="BO44" s="71">
        <v>0</v>
      </c>
      <c r="BP44" s="71">
        <v>0</v>
      </c>
      <c r="BQ44" s="71">
        <v>11</v>
      </c>
      <c r="BR44" s="71">
        <v>0</v>
      </c>
      <c r="BS44" s="71">
        <v>2</v>
      </c>
      <c r="BT44" s="71">
        <v>0</v>
      </c>
      <c r="BU44"/>
      <c r="BV44" s="70">
        <v>188.017</v>
      </c>
      <c r="BW44" s="70">
        <v>0</v>
      </c>
      <c r="BX44" s="70">
        <v>0</v>
      </c>
      <c r="BY44" s="70">
        <v>0</v>
      </c>
      <c r="BZ44" s="70">
        <v>0</v>
      </c>
      <c r="CA44" s="70">
        <v>0</v>
      </c>
      <c r="CB44" s="70">
        <v>0</v>
      </c>
      <c r="CC44" s="70">
        <v>0</v>
      </c>
      <c r="CD44" s="70">
        <v>0</v>
      </c>
    </row>
    <row r="45" spans="1:82">
      <c r="A45" s="70" t="s">
        <v>1844</v>
      </c>
      <c r="B45" s="70">
        <v>322</v>
      </c>
      <c r="C45" s="70">
        <v>16</v>
      </c>
      <c r="D45" s="70">
        <v>19</v>
      </c>
      <c r="E45" s="70">
        <v>2019</v>
      </c>
      <c r="F45" s="70" t="s">
        <v>158</v>
      </c>
      <c r="G45" s="1064" t="s">
        <v>1828</v>
      </c>
      <c r="H45" s="70" t="s">
        <v>1829</v>
      </c>
      <c r="I45" s="148"/>
      <c r="J45" s="71">
        <v>105.96414625585331</v>
      </c>
      <c r="K45" s="71">
        <v>2.8301495364685656</v>
      </c>
      <c r="L45" s="71">
        <v>3.685917810860238</v>
      </c>
      <c r="M45" s="71">
        <v>70.053492312984943</v>
      </c>
      <c r="N45" s="71">
        <v>79.524470128556715</v>
      </c>
      <c r="O45" s="71">
        <v>73.679013487910353</v>
      </c>
      <c r="P45" s="71">
        <v>40.068560585229925</v>
      </c>
      <c r="Q45" s="71">
        <v>5.1666881313192503</v>
      </c>
      <c r="R45" s="71">
        <v>0</v>
      </c>
      <c r="S45" s="71">
        <v>8.8901013774000024</v>
      </c>
      <c r="T45" s="72"/>
      <c r="U45" s="71">
        <v>26722895</v>
      </c>
      <c r="V45" s="71">
        <v>1557</v>
      </c>
      <c r="W45" s="71">
        <v>111</v>
      </c>
      <c r="X45" s="71">
        <v>22411</v>
      </c>
      <c r="Y45" s="71">
        <v>32681</v>
      </c>
      <c r="Z45" s="71">
        <v>46128</v>
      </c>
      <c r="AA45" s="71">
        <v>8320</v>
      </c>
      <c r="AB45" s="71">
        <v>83725</v>
      </c>
      <c r="AC45" s="71">
        <v>0</v>
      </c>
      <c r="AD45" s="71">
        <v>8.8901013774000024</v>
      </c>
      <c r="AE45" s="72"/>
      <c r="AF45" s="71">
        <v>169850331.24398869</v>
      </c>
      <c r="AG45" s="71">
        <v>2390619.2448879271</v>
      </c>
      <c r="AH45" s="71">
        <v>1030986.995781351</v>
      </c>
      <c r="AI45" s="71">
        <v>145453707.4128089</v>
      </c>
      <c r="AJ45" s="71">
        <v>155021526.01273939</v>
      </c>
      <c r="AK45" s="71">
        <v>0</v>
      </c>
      <c r="AL45" s="71">
        <v>0</v>
      </c>
      <c r="AM45" s="71">
        <v>11402714.718537452</v>
      </c>
      <c r="AN45" s="71">
        <v>0</v>
      </c>
      <c r="AO45" s="71">
        <v>0</v>
      </c>
      <c r="AP45" s="71">
        <v>485149885.62874377</v>
      </c>
      <c r="AQ45" s="72"/>
      <c r="AR45" s="71">
        <v>3425</v>
      </c>
      <c r="AS45" s="71">
        <v>418</v>
      </c>
      <c r="AT45" s="71">
        <v>0</v>
      </c>
      <c r="AU45" s="71">
        <v>0</v>
      </c>
      <c r="AV45" s="71">
        <v>0</v>
      </c>
      <c r="AW45" s="71">
        <v>0</v>
      </c>
      <c r="AX45" s="71"/>
      <c r="AY45" s="72"/>
      <c r="AZ45" s="71">
        <v>14438.599999999989</v>
      </c>
      <c r="BA45" s="71">
        <v>10786.7</v>
      </c>
      <c r="BB45" s="71">
        <v>0</v>
      </c>
      <c r="BC45" s="71">
        <v>0</v>
      </c>
      <c r="BD45" s="71">
        <v>0</v>
      </c>
      <c r="BE45" s="71">
        <v>0</v>
      </c>
      <c r="BF45" s="71"/>
      <c r="BG45" s="72"/>
      <c r="BH45" s="71">
        <v>0</v>
      </c>
      <c r="BI45" s="71">
        <v>0</v>
      </c>
      <c r="BJ45" s="71">
        <v>162.21799999999999</v>
      </c>
      <c r="BK45" s="71">
        <v>0</v>
      </c>
      <c r="BL45" s="71">
        <v>18.603999999999999</v>
      </c>
      <c r="BM45" s="71">
        <v>0</v>
      </c>
      <c r="BN45" s="72"/>
      <c r="BO45" s="71">
        <v>0</v>
      </c>
      <c r="BP45" s="71">
        <v>0</v>
      </c>
      <c r="BQ45" s="71">
        <v>11</v>
      </c>
      <c r="BR45" s="71">
        <v>0</v>
      </c>
      <c r="BS45" s="71">
        <v>3</v>
      </c>
      <c r="BT45" s="71">
        <v>0</v>
      </c>
      <c r="BU45"/>
      <c r="BV45" s="70">
        <v>180.822</v>
      </c>
      <c r="BW45" s="70">
        <v>0</v>
      </c>
      <c r="BX45" s="70">
        <v>0</v>
      </c>
      <c r="BY45" s="70">
        <v>0</v>
      </c>
      <c r="BZ45" s="70">
        <v>0</v>
      </c>
      <c r="CA45" s="70">
        <v>0</v>
      </c>
      <c r="CB45" s="70">
        <v>0</v>
      </c>
      <c r="CC45" s="70">
        <v>0</v>
      </c>
      <c r="CD45" s="70">
        <v>0</v>
      </c>
    </row>
    <row r="46" spans="1:82">
      <c r="A46" s="70" t="s">
        <v>1845</v>
      </c>
      <c r="B46" s="70">
        <v>323</v>
      </c>
      <c r="C46" s="70">
        <v>17</v>
      </c>
      <c r="D46" s="70">
        <v>19</v>
      </c>
      <c r="E46" s="70">
        <v>2020</v>
      </c>
      <c r="F46" s="70" t="s">
        <v>159</v>
      </c>
      <c r="G46" s="1064" t="s">
        <v>1828</v>
      </c>
      <c r="H46" s="70" t="s">
        <v>1829</v>
      </c>
      <c r="I46" s="148"/>
      <c r="J46" s="71">
        <v>120.50105987363069</v>
      </c>
      <c r="K46" s="71">
        <v>3.1351380129980297</v>
      </c>
      <c r="L46" s="71">
        <v>6.0561603141749059</v>
      </c>
      <c r="M46" s="71">
        <v>83.937757068321602</v>
      </c>
      <c r="N46" s="71">
        <v>77.264887082196793</v>
      </c>
      <c r="O46" s="71">
        <v>65.38309895184895</v>
      </c>
      <c r="P46" s="71">
        <v>37.851636167857535</v>
      </c>
      <c r="Q46" s="71">
        <v>4.98282969516612</v>
      </c>
      <c r="R46" s="71">
        <v>0</v>
      </c>
      <c r="S46" s="71">
        <v>4.893071149999999</v>
      </c>
      <c r="T46" s="72"/>
      <c r="U46" s="71">
        <v>27224803</v>
      </c>
      <c r="V46" s="71">
        <v>1479</v>
      </c>
      <c r="W46" s="71">
        <v>278</v>
      </c>
      <c r="X46" s="71">
        <v>25108</v>
      </c>
      <c r="Y46" s="71">
        <v>33381</v>
      </c>
      <c r="Z46" s="71">
        <v>46721</v>
      </c>
      <c r="AA46" s="71">
        <v>8354</v>
      </c>
      <c r="AB46" s="71">
        <v>84511</v>
      </c>
      <c r="AC46" s="71">
        <v>0</v>
      </c>
      <c r="AD46" s="71">
        <v>4.893071149999999</v>
      </c>
      <c r="AE46" s="72"/>
      <c r="AF46" s="71">
        <v>188845993.89492041</v>
      </c>
      <c r="AG46" s="71">
        <v>2517524.6503330027</v>
      </c>
      <c r="AH46" s="71">
        <v>1807029.9905274268</v>
      </c>
      <c r="AI46" s="71">
        <v>165723105.14289626</v>
      </c>
      <c r="AJ46" s="71">
        <v>155860092.82014439</v>
      </c>
      <c r="AK46" s="71"/>
      <c r="AL46" s="71"/>
      <c r="AM46" s="71">
        <v>11029624.436793448</v>
      </c>
      <c r="AN46" s="71"/>
      <c r="AO46" s="71"/>
      <c r="AP46" s="71">
        <v>525783370.93561494</v>
      </c>
      <c r="AQ46" s="72"/>
      <c r="AR46" s="71">
        <v>3620</v>
      </c>
      <c r="AS46" s="71">
        <v>424</v>
      </c>
      <c r="AT46" s="71">
        <v>0</v>
      </c>
      <c r="AU46" s="71">
        <v>0</v>
      </c>
      <c r="AV46" s="71">
        <v>0</v>
      </c>
      <c r="AW46" s="71">
        <v>0</v>
      </c>
      <c r="AX46" s="71"/>
      <c r="AY46" s="72"/>
      <c r="AZ46" s="71">
        <v>15609.699999999961</v>
      </c>
      <c r="BA46" s="71">
        <v>10853.7</v>
      </c>
      <c r="BB46" s="71">
        <v>0</v>
      </c>
      <c r="BC46" s="71">
        <v>0</v>
      </c>
      <c r="BD46" s="71">
        <v>0</v>
      </c>
      <c r="BE46" s="71">
        <v>0</v>
      </c>
      <c r="BF46" s="71"/>
      <c r="BG46" s="72"/>
      <c r="BH46" s="71">
        <v>0</v>
      </c>
      <c r="BI46" s="71">
        <v>0</v>
      </c>
      <c r="BJ46" s="71">
        <v>162.386</v>
      </c>
      <c r="BK46" s="71">
        <v>0.29299999999999998</v>
      </c>
      <c r="BL46" s="71">
        <v>16.286999999999999</v>
      </c>
      <c r="BM46" s="71">
        <v>0</v>
      </c>
      <c r="BN46" s="72"/>
      <c r="BO46" s="71">
        <v>0</v>
      </c>
      <c r="BP46" s="71">
        <v>0</v>
      </c>
      <c r="BQ46" s="71">
        <v>11</v>
      </c>
      <c r="BR46" s="71">
        <v>1</v>
      </c>
      <c r="BS46" s="71">
        <v>3</v>
      </c>
      <c r="BT46" s="71">
        <v>0</v>
      </c>
      <c r="BU46"/>
      <c r="BV46" s="70">
        <v>178.96600000000001</v>
      </c>
      <c r="BW46" s="70">
        <v>0</v>
      </c>
      <c r="BX46" s="70">
        <v>0</v>
      </c>
      <c r="BY46" s="70">
        <v>0</v>
      </c>
      <c r="BZ46" s="70">
        <v>0</v>
      </c>
      <c r="CA46" s="70">
        <v>0</v>
      </c>
      <c r="CB46" s="70">
        <v>0</v>
      </c>
      <c r="CC46" s="70">
        <v>0</v>
      </c>
      <c r="CD46" s="70">
        <v>0</v>
      </c>
    </row>
    <row r="47" spans="1:82">
      <c r="A47" s="70" t="s">
        <v>1846</v>
      </c>
      <c r="B47" s="70">
        <v>323</v>
      </c>
      <c r="C47" s="70">
        <v>18</v>
      </c>
      <c r="D47" s="70">
        <v>19</v>
      </c>
      <c r="E47" s="70">
        <v>2021</v>
      </c>
      <c r="F47" s="70" t="s">
        <v>160</v>
      </c>
      <c r="G47" s="70" t="s">
        <v>1828</v>
      </c>
      <c r="H47" s="70" t="s">
        <v>1829</v>
      </c>
      <c r="I47" s="148"/>
      <c r="J47" s="71">
        <v>101.21055679215745</v>
      </c>
      <c r="K47" s="71">
        <v>3.2021336832081797</v>
      </c>
      <c r="L47" s="71">
        <v>5.4124389928246686</v>
      </c>
      <c r="M47" s="71">
        <v>76.213264072785478</v>
      </c>
      <c r="N47" s="71">
        <v>77.138292213657834</v>
      </c>
      <c r="O47" s="71">
        <v>64.30886323148971</v>
      </c>
      <c r="P47" s="71">
        <v>39.054756223182892</v>
      </c>
      <c r="Q47" s="71">
        <v>4.9617363866341098</v>
      </c>
      <c r="R47" s="71">
        <v>0</v>
      </c>
      <c r="S47" s="71">
        <v>2.608252664224</v>
      </c>
      <c r="T47" s="72"/>
      <c r="U47" s="71">
        <v>29119039</v>
      </c>
      <c r="V47" s="71">
        <v>1479</v>
      </c>
      <c r="W47" s="71">
        <v>278</v>
      </c>
      <c r="X47" s="71">
        <v>25108</v>
      </c>
      <c r="Y47" s="71">
        <v>33813</v>
      </c>
      <c r="Z47" s="71">
        <v>47316</v>
      </c>
      <c r="AA47" s="71">
        <v>8405</v>
      </c>
      <c r="AB47" s="71">
        <v>84980</v>
      </c>
      <c r="AC47" s="71">
        <v>0</v>
      </c>
      <c r="AD47" s="71">
        <v>2.608252664224</v>
      </c>
      <c r="AE47" s="72"/>
      <c r="AF47" s="71">
        <v>177700366.76655173</v>
      </c>
      <c r="AG47" s="71">
        <v>2662068.7603530842</v>
      </c>
      <c r="AH47" s="71">
        <v>1515883.6473126032</v>
      </c>
      <c r="AI47" s="71">
        <v>172401334.79750249</v>
      </c>
      <c r="AJ47" s="71">
        <v>170013712.91652781</v>
      </c>
      <c r="AK47" s="71">
        <v>0</v>
      </c>
      <c r="AL47" s="71">
        <v>0</v>
      </c>
      <c r="AM47" s="71">
        <v>11154805.185907092</v>
      </c>
      <c r="AN47" s="71">
        <v>0</v>
      </c>
      <c r="AO47" s="71">
        <v>0</v>
      </c>
      <c r="AP47" s="71">
        <v>535448172.07415479</v>
      </c>
      <c r="AQ47" s="72"/>
      <c r="AR47" s="71">
        <v>3840</v>
      </c>
      <c r="AS47" s="71">
        <v>426</v>
      </c>
      <c r="AT47" s="71">
        <v>0</v>
      </c>
      <c r="AU47" s="71">
        <v>0</v>
      </c>
      <c r="AV47" s="71">
        <v>0</v>
      </c>
      <c r="AW47" s="71">
        <v>1</v>
      </c>
      <c r="AX47" s="71"/>
      <c r="AY47" s="72"/>
      <c r="AZ47" s="71">
        <v>16920.999999999949</v>
      </c>
      <c r="BA47" s="71">
        <v>10883.1</v>
      </c>
      <c r="BB47" s="71">
        <v>0</v>
      </c>
      <c r="BC47" s="71">
        <v>0</v>
      </c>
      <c r="BD47" s="71">
        <v>0</v>
      </c>
      <c r="BE47" s="71">
        <v>1419.943</v>
      </c>
      <c r="BF47" s="71"/>
      <c r="BG47" s="72"/>
      <c r="BH47" s="71">
        <v>0</v>
      </c>
      <c r="BI47" s="71">
        <v>0</v>
      </c>
      <c r="BJ47" s="71">
        <v>177.89099999999999</v>
      </c>
      <c r="BK47" s="71">
        <v>0.115</v>
      </c>
      <c r="BL47" s="71">
        <v>17.542999999999999</v>
      </c>
      <c r="BM47" s="71">
        <v>0</v>
      </c>
      <c r="BN47" s="72"/>
      <c r="BO47" s="71">
        <v>0</v>
      </c>
      <c r="BP47" s="71">
        <v>0</v>
      </c>
      <c r="BQ47" s="71">
        <v>11</v>
      </c>
      <c r="BR47" s="71">
        <v>1</v>
      </c>
      <c r="BS47" s="71">
        <v>3</v>
      </c>
      <c r="BT47" s="71">
        <v>0</v>
      </c>
      <c r="BU47"/>
      <c r="BV47" s="70">
        <v>195.54900000000001</v>
      </c>
      <c r="BW47" s="70">
        <v>0</v>
      </c>
      <c r="BX47" s="70">
        <v>0</v>
      </c>
      <c r="BY47" s="70">
        <v>0</v>
      </c>
      <c r="BZ47" s="70">
        <v>0</v>
      </c>
      <c r="CA47" s="70">
        <v>0</v>
      </c>
      <c r="CB47" s="70">
        <v>0</v>
      </c>
      <c r="CC47" s="70">
        <v>0</v>
      </c>
      <c r="CD47" s="70">
        <v>0</v>
      </c>
    </row>
    <row r="48" spans="1:82">
      <c r="A48" s="70" t="s">
        <v>1847</v>
      </c>
      <c r="B48" s="70">
        <v>323</v>
      </c>
      <c r="C48" s="70">
        <v>19</v>
      </c>
      <c r="D48" s="70">
        <v>19</v>
      </c>
      <c r="E48" s="70">
        <v>2022</v>
      </c>
      <c r="F48" s="70" t="s">
        <v>161</v>
      </c>
      <c r="G48" s="70" t="s">
        <v>1828</v>
      </c>
      <c r="H48" s="70" t="s">
        <v>1829</v>
      </c>
      <c r="I48" s="148"/>
      <c r="J48" s="71">
        <v>99.307756012064758</v>
      </c>
      <c r="K48" s="71">
        <v>3.0552628300298408</v>
      </c>
      <c r="L48" s="71">
        <v>5.876509585663749</v>
      </c>
      <c r="M48" s="71">
        <v>79.17757874524446</v>
      </c>
      <c r="N48" s="71">
        <v>88.194647274669308</v>
      </c>
      <c r="O48" s="71">
        <v>68.567047419237795</v>
      </c>
      <c r="P48" s="71">
        <v>38.990088420051528</v>
      </c>
      <c r="Q48" s="71">
        <v>5.040377045614048</v>
      </c>
      <c r="R48" s="71">
        <v>0</v>
      </c>
      <c r="S48" s="71">
        <v>5.6347013141952003</v>
      </c>
      <c r="T48" s="72"/>
      <c r="U48" s="71">
        <v>29378319</v>
      </c>
      <c r="V48" s="71">
        <v>1479</v>
      </c>
      <c r="W48" s="71">
        <v>278</v>
      </c>
      <c r="X48" s="71">
        <v>25108</v>
      </c>
      <c r="Y48" s="71">
        <v>34469</v>
      </c>
      <c r="Z48" s="71">
        <v>47932</v>
      </c>
      <c r="AA48" s="71">
        <v>8519</v>
      </c>
      <c r="AB48" s="71">
        <v>85619</v>
      </c>
      <c r="AC48" s="71">
        <v>0</v>
      </c>
      <c r="AD48" s="71">
        <v>5.6347013141952003</v>
      </c>
      <c r="AE48" s="72"/>
      <c r="AF48" s="71">
        <v>160080884.12591302</v>
      </c>
      <c r="AG48" s="71">
        <v>2609929.9640492667</v>
      </c>
      <c r="AH48" s="71">
        <v>1670016.5324622821</v>
      </c>
      <c r="AI48" s="71">
        <v>155350981.86327431</v>
      </c>
      <c r="AJ48" s="71">
        <v>177842069.78079507</v>
      </c>
      <c r="AK48" s="71">
        <v>0</v>
      </c>
      <c r="AL48" s="71">
        <v>0</v>
      </c>
      <c r="AM48" s="71">
        <v>11055749.819842827</v>
      </c>
      <c r="AN48" s="71">
        <v>0</v>
      </c>
      <c r="AO48" s="71">
        <v>0</v>
      </c>
      <c r="AP48" s="71">
        <v>508609632.08633673</v>
      </c>
      <c r="AQ48" s="72"/>
      <c r="AR48" s="71">
        <v>4102</v>
      </c>
      <c r="AS48" s="71">
        <v>427</v>
      </c>
      <c r="AT48" s="71">
        <v>0</v>
      </c>
      <c r="AU48" s="71">
        <v>0</v>
      </c>
      <c r="AV48" s="71">
        <v>0</v>
      </c>
      <c r="AW48" s="71">
        <v>1</v>
      </c>
      <c r="AX48" s="71"/>
      <c r="AY48" s="72"/>
      <c r="AZ48" s="71">
        <v>18371.699999999932</v>
      </c>
      <c r="BA48" s="71">
        <v>11175.199999999997</v>
      </c>
      <c r="BB48" s="71">
        <v>0</v>
      </c>
      <c r="BC48" s="71">
        <v>0</v>
      </c>
      <c r="BD48" s="71">
        <v>0</v>
      </c>
      <c r="BE48" s="71">
        <v>1419.943</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1848</v>
      </c>
      <c r="B49" s="70">
        <v>323</v>
      </c>
      <c r="C49" s="70">
        <v>20</v>
      </c>
      <c r="D49" s="70">
        <v>19</v>
      </c>
      <c r="E49" s="70">
        <v>2023</v>
      </c>
      <c r="F49" s="70" t="s">
        <v>1539</v>
      </c>
      <c r="G49" s="70" t="s">
        <v>1828</v>
      </c>
      <c r="H49" s="70" t="s">
        <v>1829</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4354</v>
      </c>
      <c r="AS49" s="71">
        <v>428</v>
      </c>
      <c r="AT49" s="71">
        <v>0</v>
      </c>
      <c r="AU49" s="71">
        <v>0</v>
      </c>
      <c r="AV49" s="71">
        <v>0</v>
      </c>
      <c r="AW49" s="71">
        <v>1</v>
      </c>
      <c r="AX49" s="71"/>
      <c r="AY49" s="72"/>
      <c r="AZ49" s="71">
        <v>19680.999999999905</v>
      </c>
      <c r="BA49" s="71">
        <v>11219.199999999997</v>
      </c>
      <c r="BB49" s="71">
        <v>0</v>
      </c>
      <c r="BC49" s="71">
        <v>0</v>
      </c>
      <c r="BD49" s="71">
        <v>0</v>
      </c>
      <c r="BE49" s="71">
        <v>1419.943</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1849</v>
      </c>
      <c r="B50" s="70">
        <v>323</v>
      </c>
      <c r="C50" s="70">
        <v>21</v>
      </c>
      <c r="D50" s="70">
        <v>19</v>
      </c>
      <c r="E50" s="70">
        <v>2024</v>
      </c>
      <c r="F50" s="70" t="s">
        <v>1554</v>
      </c>
      <c r="G50" s="70" t="s">
        <v>1828</v>
      </c>
      <c r="H50" s="70" t="s">
        <v>1829</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1850</v>
      </c>
      <c r="B51" s="70">
        <v>137</v>
      </c>
      <c r="C51" s="70">
        <v>1</v>
      </c>
      <c r="D51" s="70">
        <v>9</v>
      </c>
      <c r="E51" s="70">
        <v>1990</v>
      </c>
      <c r="F51" s="70" t="s">
        <v>787</v>
      </c>
      <c r="G51" s="70" t="s">
        <v>1851</v>
      </c>
      <c r="H51" s="70" t="s">
        <v>1852</v>
      </c>
      <c r="I51" s="148"/>
      <c r="J51" s="71">
        <v>41.699792845662543</v>
      </c>
      <c r="K51" s="71">
        <v>4.9146673301172488</v>
      </c>
      <c r="L51" s="71">
        <v>0</v>
      </c>
      <c r="M51" s="71">
        <v>39.895171331856801</v>
      </c>
      <c r="N51" s="71">
        <v>56.46694060495355</v>
      </c>
      <c r="O51" s="71">
        <v>60.061506579728487</v>
      </c>
      <c r="P51" s="71">
        <v>37.868945239027511</v>
      </c>
      <c r="Q51" s="71">
        <v>4.6273211689545404</v>
      </c>
      <c r="R51" s="71">
        <v>0</v>
      </c>
      <c r="S51" s="71">
        <v>5.8190809794153182</v>
      </c>
      <c r="T51" s="72"/>
      <c r="U51" s="71">
        <v>10401831</v>
      </c>
      <c r="V51" s="71">
        <v>1887</v>
      </c>
      <c r="W51" s="71">
        <v>0</v>
      </c>
      <c r="X51" s="71">
        <v>16641</v>
      </c>
      <c r="Y51" s="71">
        <v>24719</v>
      </c>
      <c r="Z51" s="71">
        <v>24704</v>
      </c>
      <c r="AA51" s="71">
        <v>9195</v>
      </c>
      <c r="AB51" s="71">
        <v>75132</v>
      </c>
      <c r="AC51" s="71">
        <v>0</v>
      </c>
      <c r="AD51" s="71">
        <v>5.8190809794153182</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1853</v>
      </c>
      <c r="B52" s="70">
        <v>138</v>
      </c>
      <c r="C52" s="70">
        <v>2</v>
      </c>
      <c r="D52" s="70">
        <v>9</v>
      </c>
      <c r="E52" s="70">
        <v>2005</v>
      </c>
      <c r="F52" s="70" t="s">
        <v>789</v>
      </c>
      <c r="G52" s="70" t="s">
        <v>1851</v>
      </c>
      <c r="H52" s="70" t="s">
        <v>1852</v>
      </c>
      <c r="I52" s="148"/>
      <c r="J52" s="71">
        <v>73.523420871333741</v>
      </c>
      <c r="K52" s="71">
        <v>3.623297226618265</v>
      </c>
      <c r="L52" s="71">
        <v>1.1655346221670819</v>
      </c>
      <c r="M52" s="71">
        <v>71.660844222560996</v>
      </c>
      <c r="N52" s="71">
        <v>86.596838628843287</v>
      </c>
      <c r="O52" s="71">
        <v>66.401794200063065</v>
      </c>
      <c r="P52" s="71">
        <v>32.998089939720558</v>
      </c>
      <c r="Q52" s="71">
        <v>4.7117903259485203</v>
      </c>
      <c r="R52" s="71">
        <v>0</v>
      </c>
      <c r="S52" s="71">
        <v>7.6314089202017641</v>
      </c>
      <c r="T52" s="72"/>
      <c r="U52" s="71">
        <v>9343099</v>
      </c>
      <c r="V52" s="71">
        <v>1698</v>
      </c>
      <c r="W52" s="71">
        <v>14</v>
      </c>
      <c r="X52" s="71">
        <v>17066</v>
      </c>
      <c r="Y52" s="71">
        <v>32718</v>
      </c>
      <c r="Z52" s="71">
        <v>31605</v>
      </c>
      <c r="AA52" s="71">
        <v>6562</v>
      </c>
      <c r="AB52" s="71">
        <v>79977</v>
      </c>
      <c r="AC52" s="71">
        <v>0</v>
      </c>
      <c r="AD52" s="71">
        <v>7.6314089202017641</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1854</v>
      </c>
      <c r="B53" s="70">
        <v>139</v>
      </c>
      <c r="C53" s="70">
        <v>3</v>
      </c>
      <c r="D53" s="70">
        <v>9</v>
      </c>
      <c r="E53" s="70">
        <v>2006</v>
      </c>
      <c r="F53" s="70" t="s">
        <v>790</v>
      </c>
      <c r="G53" s="70" t="s">
        <v>1851</v>
      </c>
      <c r="H53" s="70" t="s">
        <v>1852</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1855</v>
      </c>
      <c r="B54" s="70">
        <v>140</v>
      </c>
      <c r="C54" s="70">
        <v>4</v>
      </c>
      <c r="D54" s="70">
        <v>9</v>
      </c>
      <c r="E54" s="70">
        <v>2007</v>
      </c>
      <c r="F54" s="70" t="s">
        <v>791</v>
      </c>
      <c r="G54" s="70" t="s">
        <v>1851</v>
      </c>
      <c r="H54" s="70" t="s">
        <v>1852</v>
      </c>
      <c r="I54" s="148"/>
      <c r="J54" s="71">
        <v>87.605674007449977</v>
      </c>
      <c r="K54" s="71">
        <v>4.4156353824719208</v>
      </c>
      <c r="L54" s="71">
        <v>3.1253274926459742</v>
      </c>
      <c r="M54" s="71">
        <v>80.0730458061566</v>
      </c>
      <c r="N54" s="71">
        <v>94.761464831485995</v>
      </c>
      <c r="O54" s="71">
        <v>64.281650244264014</v>
      </c>
      <c r="P54" s="71">
        <v>32.7326740405857</v>
      </c>
      <c r="Q54" s="71">
        <v>5.0992666188089304</v>
      </c>
      <c r="R54" s="71">
        <v>0</v>
      </c>
      <c r="S54" s="71">
        <v>7.1238565309160284</v>
      </c>
      <c r="T54" s="72"/>
      <c r="U54" s="71">
        <v>9635583</v>
      </c>
      <c r="V54" s="71">
        <v>1863</v>
      </c>
      <c r="W54" s="71">
        <v>28</v>
      </c>
      <c r="X54" s="71">
        <v>20426</v>
      </c>
      <c r="Y54" s="71">
        <v>34111</v>
      </c>
      <c r="Z54" s="71">
        <v>31806</v>
      </c>
      <c r="AA54" s="71">
        <v>6410</v>
      </c>
      <c r="AB54" s="71">
        <v>81977</v>
      </c>
      <c r="AC54" s="71">
        <v>0</v>
      </c>
      <c r="AD54" s="71">
        <v>7.1238565309160284</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1856</v>
      </c>
      <c r="B55" s="70">
        <v>141</v>
      </c>
      <c r="C55" s="70">
        <v>5</v>
      </c>
      <c r="D55" s="70">
        <v>9</v>
      </c>
      <c r="E55" s="70">
        <v>2008</v>
      </c>
      <c r="F55" s="70" t="s">
        <v>792</v>
      </c>
      <c r="G55" s="70" t="s">
        <v>1851</v>
      </c>
      <c r="H55" s="70" t="s">
        <v>1852</v>
      </c>
      <c r="I55" s="148"/>
      <c r="J55" s="71">
        <v>69.334213689304974</v>
      </c>
      <c r="K55" s="71">
        <v>3.5027488345332829</v>
      </c>
      <c r="L55" s="71">
        <v>2.7967734257808501</v>
      </c>
      <c r="M55" s="71">
        <v>79.904674041127393</v>
      </c>
      <c r="N55" s="71">
        <v>94.325680525995807</v>
      </c>
      <c r="O55" s="71">
        <v>61.748572742067623</v>
      </c>
      <c r="P55" s="71">
        <v>31.185568501731989</v>
      </c>
      <c r="Q55" s="71">
        <v>5.0315002435012399</v>
      </c>
      <c r="R55" s="71">
        <v>0</v>
      </c>
      <c r="S55" s="71">
        <v>5.6435632538365263</v>
      </c>
      <c r="T55" s="72"/>
      <c r="U55" s="71">
        <v>9725085</v>
      </c>
      <c r="V55" s="71">
        <v>1863</v>
      </c>
      <c r="W55" s="71">
        <v>28</v>
      </c>
      <c r="X55" s="71">
        <v>20426</v>
      </c>
      <c r="Y55" s="71">
        <v>34537</v>
      </c>
      <c r="Z55" s="71">
        <v>31625</v>
      </c>
      <c r="AA55" s="71">
        <v>6114</v>
      </c>
      <c r="AB55" s="71">
        <v>82218</v>
      </c>
      <c r="AC55" s="71">
        <v>0</v>
      </c>
      <c r="AD55" s="71">
        <v>5.6435632538365263</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1857</v>
      </c>
      <c r="B56" s="70">
        <v>142</v>
      </c>
      <c r="C56" s="70">
        <v>6</v>
      </c>
      <c r="D56" s="70">
        <v>9</v>
      </c>
      <c r="E56" s="70">
        <v>2009</v>
      </c>
      <c r="F56" s="70" t="s">
        <v>176</v>
      </c>
      <c r="G56" s="70" t="s">
        <v>1851</v>
      </c>
      <c r="H56" s="70" t="s">
        <v>1852</v>
      </c>
      <c r="I56" s="148"/>
      <c r="J56" s="71">
        <v>71.283121074364701</v>
      </c>
      <c r="K56" s="71">
        <v>3.3789427270329129</v>
      </c>
      <c r="L56" s="71">
        <v>2.281011270420962</v>
      </c>
      <c r="M56" s="71">
        <v>73.030825238483231</v>
      </c>
      <c r="N56" s="71">
        <v>87.360433549624886</v>
      </c>
      <c r="O56" s="71">
        <v>62.701223698911591</v>
      </c>
      <c r="P56" s="71">
        <v>30.01444800228737</v>
      </c>
      <c r="Q56" s="71">
        <v>4.8231736462744799</v>
      </c>
      <c r="R56" s="71">
        <v>0</v>
      </c>
      <c r="S56" s="71">
        <v>5.9135848223025267</v>
      </c>
      <c r="T56" s="72"/>
      <c r="U56" s="71">
        <v>8805850</v>
      </c>
      <c r="V56" s="71">
        <v>2072</v>
      </c>
      <c r="W56" s="71">
        <v>22</v>
      </c>
      <c r="X56" s="71">
        <v>21332</v>
      </c>
      <c r="Y56" s="71">
        <v>35051</v>
      </c>
      <c r="Z56" s="71">
        <v>31697</v>
      </c>
      <c r="AA56" s="71">
        <v>6041</v>
      </c>
      <c r="AB56" s="71">
        <v>82734</v>
      </c>
      <c r="AC56" s="71">
        <v>0</v>
      </c>
      <c r="AD56" s="71">
        <v>5.9135848223025267</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52.34</v>
      </c>
      <c r="BK56" s="71">
        <v>0</v>
      </c>
      <c r="BL56" s="71">
        <v>7.38</v>
      </c>
      <c r="BM56" s="71">
        <v>0</v>
      </c>
      <c r="BN56" s="72"/>
      <c r="BO56" s="71">
        <v>0</v>
      </c>
      <c r="BP56" s="71">
        <v>0</v>
      </c>
      <c r="BQ56" s="71">
        <v>2</v>
      </c>
      <c r="BR56" s="71">
        <v>0</v>
      </c>
      <c r="BS56" s="71">
        <v>2</v>
      </c>
      <c r="BT56" s="71">
        <v>0</v>
      </c>
      <c r="BU56"/>
      <c r="BV56" s="70">
        <v>59.72</v>
      </c>
      <c r="BW56" s="70">
        <v>0</v>
      </c>
      <c r="BX56" s="70">
        <v>0</v>
      </c>
      <c r="BY56" s="70">
        <v>0</v>
      </c>
      <c r="BZ56" s="70">
        <v>0</v>
      </c>
      <c r="CA56" s="70">
        <v>0</v>
      </c>
      <c r="CB56" s="70">
        <v>0</v>
      </c>
      <c r="CC56" s="70">
        <v>0</v>
      </c>
      <c r="CD56" s="70">
        <v>0</v>
      </c>
    </row>
    <row r="57" spans="1:82">
      <c r="A57" s="70" t="s">
        <v>1858</v>
      </c>
      <c r="B57" s="70">
        <v>143</v>
      </c>
      <c r="C57" s="70">
        <v>7</v>
      </c>
      <c r="D57" s="70">
        <v>9</v>
      </c>
      <c r="E57" s="70">
        <v>2010</v>
      </c>
      <c r="F57" s="70" t="s">
        <v>177</v>
      </c>
      <c r="G57" s="70" t="s">
        <v>1851</v>
      </c>
      <c r="H57" s="70" t="s">
        <v>1852</v>
      </c>
      <c r="I57" s="148"/>
      <c r="J57" s="71">
        <v>65.603881043057555</v>
      </c>
      <c r="K57" s="71">
        <v>3.0290899461680811</v>
      </c>
      <c r="L57" s="71">
        <v>2.1305850225050209</v>
      </c>
      <c r="M57" s="71">
        <v>73.880372523742764</v>
      </c>
      <c r="N57" s="71">
        <v>89.991928719163056</v>
      </c>
      <c r="O57" s="71">
        <v>62.649459617761401</v>
      </c>
      <c r="P57" s="71">
        <v>30.813792838399841</v>
      </c>
      <c r="Q57" s="71">
        <v>5.0747606877272498</v>
      </c>
      <c r="R57" s="71">
        <v>0</v>
      </c>
      <c r="S57" s="71">
        <v>5.3525889998152723</v>
      </c>
      <c r="T57" s="72"/>
      <c r="U57" s="71">
        <v>8662744</v>
      </c>
      <c r="V57" s="71">
        <v>2072</v>
      </c>
      <c r="W57" s="71">
        <v>22</v>
      </c>
      <c r="X57" s="71">
        <v>21332</v>
      </c>
      <c r="Y57" s="71">
        <v>35616</v>
      </c>
      <c r="Z57" s="71">
        <v>31818</v>
      </c>
      <c r="AA57" s="71">
        <v>6047</v>
      </c>
      <c r="AB57" s="71">
        <v>83413</v>
      </c>
      <c r="AC57" s="71">
        <v>0</v>
      </c>
      <c r="AD57" s="71">
        <v>5.3525889998152723</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48.158000000000001</v>
      </c>
      <c r="BK57" s="71">
        <v>0</v>
      </c>
      <c r="BL57" s="71">
        <v>9.7480000000000011</v>
      </c>
      <c r="BM57" s="71">
        <v>0</v>
      </c>
      <c r="BN57" s="72"/>
      <c r="BO57" s="71">
        <v>0</v>
      </c>
      <c r="BP57" s="71">
        <v>0</v>
      </c>
      <c r="BQ57" s="71">
        <v>1</v>
      </c>
      <c r="BR57" s="71">
        <v>0</v>
      </c>
      <c r="BS57" s="71">
        <v>3</v>
      </c>
      <c r="BT57" s="71">
        <v>0</v>
      </c>
      <c r="BU57"/>
      <c r="BV57" s="70">
        <v>57.905999999999999</v>
      </c>
      <c r="BW57" s="70">
        <v>0</v>
      </c>
      <c r="BX57" s="70">
        <v>0</v>
      </c>
      <c r="BY57" s="70">
        <v>0</v>
      </c>
      <c r="BZ57" s="70">
        <v>0</v>
      </c>
      <c r="CA57" s="70">
        <v>0</v>
      </c>
      <c r="CB57" s="70">
        <v>0</v>
      </c>
      <c r="CC57" s="70">
        <v>0</v>
      </c>
      <c r="CD57" s="70">
        <v>0</v>
      </c>
    </row>
    <row r="58" spans="1:82">
      <c r="A58" s="70" t="s">
        <v>1859</v>
      </c>
      <c r="B58" s="70">
        <v>144</v>
      </c>
      <c r="C58" s="70">
        <v>8</v>
      </c>
      <c r="D58" s="70">
        <v>9</v>
      </c>
      <c r="E58" s="70">
        <v>2011</v>
      </c>
      <c r="F58" s="70" t="s">
        <v>178</v>
      </c>
      <c r="G58" s="70" t="s">
        <v>1851</v>
      </c>
      <c r="H58" s="70" t="s">
        <v>1852</v>
      </c>
      <c r="I58" s="148"/>
      <c r="J58" s="71">
        <v>69.736939841788129</v>
      </c>
      <c r="K58" s="71">
        <v>4.5728695662704117</v>
      </c>
      <c r="L58" s="71">
        <v>0.93943559605213323</v>
      </c>
      <c r="M58" s="71">
        <v>93.947836390559473</v>
      </c>
      <c r="N58" s="71">
        <v>105.0231563554571</v>
      </c>
      <c r="O58" s="71">
        <v>61.594846839452231</v>
      </c>
      <c r="P58" s="71">
        <v>29.705591802373707</v>
      </c>
      <c r="Q58" s="71">
        <v>5.86448485240523</v>
      </c>
      <c r="R58" s="71">
        <v>0</v>
      </c>
      <c r="S58" s="71">
        <v>6.3272892561396041</v>
      </c>
      <c r="T58" s="72"/>
      <c r="U58" s="71">
        <v>8651966</v>
      </c>
      <c r="V58" s="71">
        <v>2072</v>
      </c>
      <c r="W58" s="71">
        <v>22</v>
      </c>
      <c r="X58" s="71">
        <v>21332</v>
      </c>
      <c r="Y58" s="71">
        <v>35984</v>
      </c>
      <c r="Z58" s="71">
        <v>31962</v>
      </c>
      <c r="AA58" s="71">
        <v>6003</v>
      </c>
      <c r="AB58" s="71">
        <v>83567</v>
      </c>
      <c r="AC58" s="71">
        <v>0</v>
      </c>
      <c r="AD58" s="71">
        <v>6.3272892561396041</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50.856000000000002</v>
      </c>
      <c r="BK58" s="71">
        <v>0</v>
      </c>
      <c r="BL58" s="71">
        <v>8.1809999999999992</v>
      </c>
      <c r="BM58" s="71">
        <v>0</v>
      </c>
      <c r="BN58" s="72"/>
      <c r="BO58" s="71">
        <v>0</v>
      </c>
      <c r="BP58" s="71">
        <v>0</v>
      </c>
      <c r="BQ58" s="71">
        <v>2</v>
      </c>
      <c r="BR58" s="71">
        <v>0</v>
      </c>
      <c r="BS58" s="71">
        <v>3</v>
      </c>
      <c r="BT58" s="71">
        <v>0</v>
      </c>
      <c r="BU58"/>
      <c r="BV58" s="70">
        <v>59.036999999999999</v>
      </c>
      <c r="BW58" s="70">
        <v>0</v>
      </c>
      <c r="BX58" s="70">
        <v>0</v>
      </c>
      <c r="BY58" s="70">
        <v>0</v>
      </c>
      <c r="BZ58" s="70">
        <v>0</v>
      </c>
      <c r="CA58" s="70">
        <v>0</v>
      </c>
      <c r="CB58" s="70">
        <v>0</v>
      </c>
      <c r="CC58" s="70">
        <v>0</v>
      </c>
      <c r="CD58" s="70">
        <v>0</v>
      </c>
    </row>
    <row r="59" spans="1:82">
      <c r="A59" s="70" t="s">
        <v>1860</v>
      </c>
      <c r="B59" s="70">
        <v>145</v>
      </c>
      <c r="C59" s="70">
        <v>9</v>
      </c>
      <c r="D59" s="70">
        <v>9</v>
      </c>
      <c r="E59" s="70">
        <v>2012</v>
      </c>
      <c r="F59" s="70" t="s">
        <v>179</v>
      </c>
      <c r="G59" s="70" t="s">
        <v>1851</v>
      </c>
      <c r="H59" s="70" t="s">
        <v>1852</v>
      </c>
      <c r="I59" s="148"/>
      <c r="J59" s="71">
        <v>58.592070196496273</v>
      </c>
      <c r="K59" s="71">
        <v>4.5108131727519716</v>
      </c>
      <c r="L59" s="71">
        <v>0.93009068527220096</v>
      </c>
      <c r="M59" s="71">
        <v>98.918986842508403</v>
      </c>
      <c r="N59" s="71">
        <v>113.0752206763533</v>
      </c>
      <c r="O59" s="71">
        <v>61.444741002884165</v>
      </c>
      <c r="P59" s="71">
        <v>29.38689391753994</v>
      </c>
      <c r="Q59" s="71">
        <v>6.4558201426361599</v>
      </c>
      <c r="R59" s="71">
        <v>0</v>
      </c>
      <c r="S59" s="71">
        <v>6.9106029578925714</v>
      </c>
      <c r="T59" s="72"/>
      <c r="U59" s="71">
        <v>7838515</v>
      </c>
      <c r="V59" s="71">
        <v>2072</v>
      </c>
      <c r="W59" s="71">
        <v>22</v>
      </c>
      <c r="X59" s="71">
        <v>21332</v>
      </c>
      <c r="Y59" s="71">
        <v>36696</v>
      </c>
      <c r="Z59" s="71">
        <v>32137</v>
      </c>
      <c r="AA59" s="71">
        <v>5905</v>
      </c>
      <c r="AB59" s="71">
        <v>84671</v>
      </c>
      <c r="AC59" s="71">
        <v>0</v>
      </c>
      <c r="AD59" s="71">
        <v>6.9106029578925714</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49.911000000000001</v>
      </c>
      <c r="BK59" s="71">
        <v>0</v>
      </c>
      <c r="BL59" s="71">
        <v>9.5069999999999997</v>
      </c>
      <c r="BM59" s="71">
        <v>0</v>
      </c>
      <c r="BN59" s="72"/>
      <c r="BO59" s="71">
        <v>0</v>
      </c>
      <c r="BP59" s="71">
        <v>0</v>
      </c>
      <c r="BQ59" s="71">
        <v>2</v>
      </c>
      <c r="BR59" s="71">
        <v>0</v>
      </c>
      <c r="BS59" s="71">
        <v>3</v>
      </c>
      <c r="BT59" s="71">
        <v>0</v>
      </c>
      <c r="BU59"/>
      <c r="BV59" s="70">
        <v>59.417999999999999</v>
      </c>
      <c r="BW59" s="70">
        <v>0</v>
      </c>
      <c r="BX59" s="70">
        <v>0</v>
      </c>
      <c r="BY59" s="70">
        <v>0</v>
      </c>
      <c r="BZ59" s="70">
        <v>0</v>
      </c>
      <c r="CA59" s="70">
        <v>0</v>
      </c>
      <c r="CB59" s="70">
        <v>0</v>
      </c>
      <c r="CC59" s="70">
        <v>0</v>
      </c>
      <c r="CD59" s="70">
        <v>0</v>
      </c>
    </row>
    <row r="60" spans="1:82">
      <c r="A60" s="70" t="s">
        <v>1861</v>
      </c>
      <c r="B60" s="70">
        <v>146</v>
      </c>
      <c r="C60" s="70">
        <v>10</v>
      </c>
      <c r="D60" s="70">
        <v>9</v>
      </c>
      <c r="E60" s="70">
        <v>2013</v>
      </c>
      <c r="F60" s="70" t="s">
        <v>180</v>
      </c>
      <c r="G60" s="70" t="s">
        <v>1851</v>
      </c>
      <c r="H60" s="70" t="s">
        <v>1852</v>
      </c>
      <c r="I60" s="148"/>
      <c r="J60" s="71">
        <v>60.765407561176502</v>
      </c>
      <c r="K60" s="71">
        <v>3.8898017384733059</v>
      </c>
      <c r="L60" s="71">
        <v>0.85245127096223194</v>
      </c>
      <c r="M60" s="71">
        <v>105.25172003697629</v>
      </c>
      <c r="N60" s="71">
        <v>109.92986732149529</v>
      </c>
      <c r="O60" s="71">
        <v>59.477487335930626</v>
      </c>
      <c r="P60" s="71">
        <v>29.292814026219308</v>
      </c>
      <c r="Q60" s="71">
        <v>6.5981403762881303</v>
      </c>
      <c r="R60" s="71">
        <v>0</v>
      </c>
      <c r="S60" s="71">
        <v>7.2589000861983362</v>
      </c>
      <c r="T60" s="72"/>
      <c r="U60" s="71">
        <v>7866022</v>
      </c>
      <c r="V60" s="71">
        <v>2072</v>
      </c>
      <c r="W60" s="71">
        <v>22</v>
      </c>
      <c r="X60" s="71">
        <v>21332</v>
      </c>
      <c r="Y60" s="71">
        <v>37108</v>
      </c>
      <c r="Z60" s="71">
        <v>32497</v>
      </c>
      <c r="AA60" s="71">
        <v>5864</v>
      </c>
      <c r="AB60" s="71">
        <v>85297</v>
      </c>
      <c r="AC60" s="71">
        <v>0</v>
      </c>
      <c r="AD60" s="71">
        <v>7.2589000861983362</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46.813000000000002</v>
      </c>
      <c r="BK60" s="71">
        <v>0</v>
      </c>
      <c r="BL60" s="71">
        <v>14.252000000000001</v>
      </c>
      <c r="BM60" s="71">
        <v>0</v>
      </c>
      <c r="BN60" s="72"/>
      <c r="BO60" s="71">
        <v>0</v>
      </c>
      <c r="BP60" s="71">
        <v>0</v>
      </c>
      <c r="BQ60" s="71">
        <v>1</v>
      </c>
      <c r="BR60" s="71">
        <v>0</v>
      </c>
      <c r="BS60" s="71">
        <v>4</v>
      </c>
      <c r="BT60" s="71">
        <v>0</v>
      </c>
      <c r="BU60"/>
      <c r="BV60" s="70">
        <v>61.064999999999998</v>
      </c>
      <c r="BW60" s="70">
        <v>0</v>
      </c>
      <c r="BX60" s="70">
        <v>0</v>
      </c>
      <c r="BY60" s="70">
        <v>0</v>
      </c>
      <c r="BZ60" s="70">
        <v>0</v>
      </c>
      <c r="CA60" s="70">
        <v>0</v>
      </c>
      <c r="CB60" s="70">
        <v>0</v>
      </c>
      <c r="CC60" s="70">
        <v>0</v>
      </c>
      <c r="CD60" s="70">
        <v>0</v>
      </c>
    </row>
    <row r="61" spans="1:82">
      <c r="A61" s="70" t="s">
        <v>1862</v>
      </c>
      <c r="B61" s="70">
        <v>147</v>
      </c>
      <c r="C61" s="70">
        <v>11</v>
      </c>
      <c r="D61" s="70">
        <v>9</v>
      </c>
      <c r="E61" s="70">
        <v>2014</v>
      </c>
      <c r="F61" s="70" t="s">
        <v>181</v>
      </c>
      <c r="G61" s="70" t="s">
        <v>1851</v>
      </c>
      <c r="H61" s="70" t="s">
        <v>1852</v>
      </c>
      <c r="I61" s="148"/>
      <c r="J61" s="71">
        <v>53.681622157667867</v>
      </c>
      <c r="K61" s="71">
        <v>3.459511949849726</v>
      </c>
      <c r="L61" s="71">
        <v>0.88493312784010547</v>
      </c>
      <c r="M61" s="71">
        <v>94.784459764242143</v>
      </c>
      <c r="N61" s="71">
        <v>100.307806335953</v>
      </c>
      <c r="O61" s="71">
        <v>57.03146644326543</v>
      </c>
      <c r="P61" s="71">
        <v>29.128729868971728</v>
      </c>
      <c r="Q61" s="71">
        <v>6.39472074632355</v>
      </c>
      <c r="R61" s="71">
        <v>0</v>
      </c>
      <c r="S61" s="71">
        <v>5.366930937436603</v>
      </c>
      <c r="T61" s="72"/>
      <c r="U61" s="71">
        <v>7970751</v>
      </c>
      <c r="V61" s="71">
        <v>1762</v>
      </c>
      <c r="W61" s="71">
        <v>10</v>
      </c>
      <c r="X61" s="71">
        <v>21215</v>
      </c>
      <c r="Y61" s="71">
        <v>37742</v>
      </c>
      <c r="Z61" s="71">
        <v>32819</v>
      </c>
      <c r="AA61" s="71">
        <v>5801</v>
      </c>
      <c r="AB61" s="71">
        <v>86162</v>
      </c>
      <c r="AC61" s="71">
        <v>0</v>
      </c>
      <c r="AD61" s="71">
        <v>5.366930937436603</v>
      </c>
      <c r="AE61" s="72"/>
      <c r="AF61" s="71"/>
      <c r="AG61" s="71"/>
      <c r="AH61" s="71"/>
      <c r="AI61" s="71"/>
      <c r="AJ61" s="71"/>
      <c r="AK61" s="71"/>
      <c r="AL61" s="71"/>
      <c r="AM61" s="71"/>
      <c r="AN61" s="71"/>
      <c r="AO61" s="71"/>
      <c r="AP61" s="71"/>
      <c r="AQ61" s="72"/>
      <c r="AR61" s="71">
        <v>897</v>
      </c>
      <c r="AS61" s="71">
        <v>34</v>
      </c>
      <c r="AT61" s="71">
        <v>0</v>
      </c>
      <c r="AU61" s="71">
        <v>0</v>
      </c>
      <c r="AV61" s="71">
        <v>0</v>
      </c>
      <c r="AW61" s="71">
        <v>0</v>
      </c>
      <c r="AX61" s="71"/>
      <c r="AY61" s="72"/>
      <c r="AZ61" s="71">
        <v>3260.1</v>
      </c>
      <c r="BA61" s="71">
        <v>525.1</v>
      </c>
      <c r="BB61" s="71">
        <v>0</v>
      </c>
      <c r="BC61" s="71">
        <v>0</v>
      </c>
      <c r="BD61" s="71">
        <v>0</v>
      </c>
      <c r="BE61" s="71">
        <v>0</v>
      </c>
      <c r="BF61" s="71"/>
      <c r="BG61" s="72"/>
      <c r="BH61" s="71">
        <v>0</v>
      </c>
      <c r="BI61" s="71">
        <v>0</v>
      </c>
      <c r="BJ61" s="71">
        <v>45.273000000000003</v>
      </c>
      <c r="BK61" s="71">
        <v>0</v>
      </c>
      <c r="BL61" s="71">
        <v>10.036</v>
      </c>
      <c r="BM61" s="71">
        <v>0</v>
      </c>
      <c r="BN61" s="72"/>
      <c r="BO61" s="71">
        <v>0</v>
      </c>
      <c r="BP61" s="71">
        <v>0</v>
      </c>
      <c r="BQ61" s="71">
        <v>1</v>
      </c>
      <c r="BR61" s="71">
        <v>0</v>
      </c>
      <c r="BS61" s="71">
        <v>3</v>
      </c>
      <c r="BT61" s="71">
        <v>0</v>
      </c>
      <c r="BU61"/>
      <c r="BV61" s="70">
        <v>55.308999999999997</v>
      </c>
      <c r="BW61" s="70">
        <v>0</v>
      </c>
      <c r="BX61" s="70">
        <v>0</v>
      </c>
      <c r="BY61" s="70">
        <v>0</v>
      </c>
      <c r="BZ61" s="70">
        <v>0</v>
      </c>
      <c r="CA61" s="70">
        <v>0</v>
      </c>
      <c r="CB61" s="70">
        <v>0</v>
      </c>
      <c r="CC61" s="70">
        <v>0</v>
      </c>
      <c r="CD61" s="70">
        <v>0</v>
      </c>
    </row>
    <row r="62" spans="1:82">
      <c r="A62" s="70" t="s">
        <v>1863</v>
      </c>
      <c r="B62" s="70">
        <v>148</v>
      </c>
      <c r="C62" s="70">
        <v>12</v>
      </c>
      <c r="D62" s="70">
        <v>9</v>
      </c>
      <c r="E62" s="70">
        <v>2015</v>
      </c>
      <c r="F62" s="70" t="s">
        <v>182</v>
      </c>
      <c r="G62" s="70" t="s">
        <v>1851</v>
      </c>
      <c r="H62" s="70" t="s">
        <v>1852</v>
      </c>
      <c r="I62" s="148"/>
      <c r="J62" s="71">
        <v>66.431173090343549</v>
      </c>
      <c r="K62" s="71">
        <v>3.6792381045842588</v>
      </c>
      <c r="L62" s="71">
        <v>1.1030456606284691</v>
      </c>
      <c r="M62" s="71">
        <v>100.84492214903941</v>
      </c>
      <c r="N62" s="71">
        <v>100.45403749095139</v>
      </c>
      <c r="O62" s="71">
        <v>56.704702579971816</v>
      </c>
      <c r="P62" s="71">
        <v>29.438185151253283</v>
      </c>
      <c r="Q62" s="71">
        <v>6.2555875804947902</v>
      </c>
      <c r="R62" s="71">
        <v>0</v>
      </c>
      <c r="S62" s="71">
        <v>6.9078525158631843</v>
      </c>
      <c r="T62" s="72"/>
      <c r="U62" s="71">
        <v>8948248</v>
      </c>
      <c r="V62" s="71">
        <v>1762</v>
      </c>
      <c r="W62" s="71">
        <v>10</v>
      </c>
      <c r="X62" s="71">
        <v>21215</v>
      </c>
      <c r="Y62" s="71">
        <v>37966</v>
      </c>
      <c r="Z62" s="71">
        <v>32945</v>
      </c>
      <c r="AA62" s="71">
        <v>5858</v>
      </c>
      <c r="AB62" s="71">
        <v>86101</v>
      </c>
      <c r="AC62" s="71">
        <v>0</v>
      </c>
      <c r="AD62" s="71">
        <v>6.9078525158631843</v>
      </c>
      <c r="AE62" s="72"/>
      <c r="AF62" s="71">
        <v>89983330.131053343</v>
      </c>
      <c r="AG62" s="71">
        <v>3049607.908566148</v>
      </c>
      <c r="AH62" s="71">
        <v>224811.33015341079</v>
      </c>
      <c r="AI62" s="71">
        <v>124128993.14811181</v>
      </c>
      <c r="AJ62" s="71">
        <v>148186599.6359016</v>
      </c>
      <c r="AK62" s="71">
        <v>0</v>
      </c>
      <c r="AL62" s="71">
        <v>0</v>
      </c>
      <c r="AM62" s="71">
        <v>11799780.869889241</v>
      </c>
      <c r="AN62" s="71">
        <v>0</v>
      </c>
      <c r="AO62" s="71">
        <v>0</v>
      </c>
      <c r="AP62" s="71">
        <v>377373123.02367556</v>
      </c>
      <c r="AQ62" s="72"/>
      <c r="AR62" s="71">
        <v>955</v>
      </c>
      <c r="AS62" s="71">
        <v>45</v>
      </c>
      <c r="AT62" s="71">
        <v>0</v>
      </c>
      <c r="AU62" s="71">
        <v>0</v>
      </c>
      <c r="AV62" s="71">
        <v>0</v>
      </c>
      <c r="AW62" s="71">
        <v>0</v>
      </c>
      <c r="AX62" s="71"/>
      <c r="AY62" s="72"/>
      <c r="AZ62" s="71">
        <v>3507.6</v>
      </c>
      <c r="BA62" s="71">
        <v>662.1</v>
      </c>
      <c r="BB62" s="71">
        <v>0</v>
      </c>
      <c r="BC62" s="71">
        <v>0</v>
      </c>
      <c r="BD62" s="71">
        <v>0</v>
      </c>
      <c r="BE62" s="71">
        <v>0</v>
      </c>
      <c r="BF62" s="71"/>
      <c r="BG62" s="72"/>
      <c r="BH62" s="71">
        <v>0</v>
      </c>
      <c r="BI62" s="71">
        <v>0</v>
      </c>
      <c r="BJ62" s="71">
        <v>46.387</v>
      </c>
      <c r="BK62" s="71">
        <v>0</v>
      </c>
      <c r="BL62" s="71">
        <v>9.6790000000000003</v>
      </c>
      <c r="BM62" s="71">
        <v>0</v>
      </c>
      <c r="BN62" s="72"/>
      <c r="BO62" s="71">
        <v>0</v>
      </c>
      <c r="BP62" s="71">
        <v>0</v>
      </c>
      <c r="BQ62" s="71">
        <v>1</v>
      </c>
      <c r="BR62" s="71">
        <v>0</v>
      </c>
      <c r="BS62" s="71">
        <v>3</v>
      </c>
      <c r="BT62" s="71">
        <v>0</v>
      </c>
      <c r="BU62"/>
      <c r="BV62" s="70">
        <v>56.066000000000003</v>
      </c>
      <c r="BW62" s="70">
        <v>0</v>
      </c>
      <c r="BX62" s="70">
        <v>0</v>
      </c>
      <c r="BY62" s="70">
        <v>0</v>
      </c>
      <c r="BZ62" s="70">
        <v>0</v>
      </c>
      <c r="CA62" s="70">
        <v>0</v>
      </c>
      <c r="CB62" s="70">
        <v>0</v>
      </c>
      <c r="CC62" s="70">
        <v>0</v>
      </c>
      <c r="CD62" s="70">
        <v>0</v>
      </c>
    </row>
    <row r="63" spans="1:82">
      <c r="A63" s="70" t="s">
        <v>1864</v>
      </c>
      <c r="B63" s="70">
        <v>149</v>
      </c>
      <c r="C63" s="70">
        <v>13</v>
      </c>
      <c r="D63" s="70">
        <v>9</v>
      </c>
      <c r="E63" s="70">
        <v>2016</v>
      </c>
      <c r="F63" s="70" t="s">
        <v>155</v>
      </c>
      <c r="G63" s="70" t="s">
        <v>1851</v>
      </c>
      <c r="H63" s="70" t="s">
        <v>1852</v>
      </c>
      <c r="I63" s="148"/>
      <c r="J63" s="71">
        <v>59.460806634264785</v>
      </c>
      <c r="K63" s="71">
        <v>3.7895723564752015</v>
      </c>
      <c r="L63" s="71">
        <v>1.246489219008355</v>
      </c>
      <c r="M63" s="71">
        <v>77.676589845815627</v>
      </c>
      <c r="N63" s="71">
        <v>96.100772284564016</v>
      </c>
      <c r="O63" s="71">
        <v>56.17593751324047</v>
      </c>
      <c r="P63" s="71">
        <v>28.700470464496664</v>
      </c>
      <c r="Q63" s="71">
        <v>6.0704696336805011</v>
      </c>
      <c r="R63" s="71">
        <v>0</v>
      </c>
      <c r="S63" s="71">
        <v>5.612938433066871</v>
      </c>
      <c r="T63" s="72"/>
      <c r="U63" s="71">
        <v>9365334</v>
      </c>
      <c r="V63" s="71">
        <v>1762</v>
      </c>
      <c r="W63" s="71">
        <v>10</v>
      </c>
      <c r="X63" s="71">
        <v>21215</v>
      </c>
      <c r="Y63" s="71">
        <v>38291</v>
      </c>
      <c r="Z63" s="71">
        <v>33039</v>
      </c>
      <c r="AA63" s="71">
        <v>5907</v>
      </c>
      <c r="AB63" s="71">
        <v>85945</v>
      </c>
      <c r="AC63" s="71">
        <v>0</v>
      </c>
      <c r="AD63" s="71">
        <v>5.612938433066871</v>
      </c>
      <c r="AE63" s="72"/>
      <c r="AF63" s="71">
        <v>85557655.59818472</v>
      </c>
      <c r="AG63" s="71">
        <v>2997845.459617028</v>
      </c>
      <c r="AH63" s="71">
        <v>193341.31794242351</v>
      </c>
      <c r="AI63" s="71">
        <v>120015918.8095414</v>
      </c>
      <c r="AJ63" s="71">
        <v>134867092.80658689</v>
      </c>
      <c r="AK63" s="71">
        <v>0</v>
      </c>
      <c r="AL63" s="71">
        <v>0</v>
      </c>
      <c r="AM63" s="71">
        <v>11787552.38673798</v>
      </c>
      <c r="AN63" s="71">
        <v>0</v>
      </c>
      <c r="AO63" s="71">
        <v>0</v>
      </c>
      <c r="AP63" s="71">
        <v>355419406.37861043</v>
      </c>
      <c r="AQ63" s="72"/>
      <c r="AR63" s="71">
        <v>1023</v>
      </c>
      <c r="AS63" s="71">
        <v>50</v>
      </c>
      <c r="AT63" s="71">
        <v>0</v>
      </c>
      <c r="AU63" s="71">
        <v>0</v>
      </c>
      <c r="AV63" s="71">
        <v>0</v>
      </c>
      <c r="AW63" s="71">
        <v>0</v>
      </c>
      <c r="AX63" s="71"/>
      <c r="AY63" s="72"/>
      <c r="AZ63" s="71">
        <v>3789.2</v>
      </c>
      <c r="BA63" s="71">
        <v>730.3</v>
      </c>
      <c r="BB63" s="71">
        <v>0</v>
      </c>
      <c r="BC63" s="71">
        <v>0</v>
      </c>
      <c r="BD63" s="71">
        <v>0</v>
      </c>
      <c r="BE63" s="71">
        <v>0</v>
      </c>
      <c r="BF63" s="71"/>
      <c r="BG63" s="72"/>
      <c r="BH63" s="71">
        <v>0</v>
      </c>
      <c r="BI63" s="71">
        <v>0</v>
      </c>
      <c r="BJ63" s="71">
        <v>46.061999999999998</v>
      </c>
      <c r="BK63" s="71">
        <v>0</v>
      </c>
      <c r="BL63" s="71">
        <v>15.114999999999998</v>
      </c>
      <c r="BM63" s="71">
        <v>0</v>
      </c>
      <c r="BN63" s="72"/>
      <c r="BO63" s="71">
        <v>0</v>
      </c>
      <c r="BP63" s="71">
        <v>0</v>
      </c>
      <c r="BQ63" s="71">
        <v>1</v>
      </c>
      <c r="BR63" s="71">
        <v>0</v>
      </c>
      <c r="BS63" s="71">
        <v>4</v>
      </c>
      <c r="BT63" s="71">
        <v>0</v>
      </c>
      <c r="BU63"/>
      <c r="BV63" s="70">
        <v>61.177</v>
      </c>
      <c r="BW63" s="70">
        <v>0</v>
      </c>
      <c r="BX63" s="70">
        <v>0</v>
      </c>
      <c r="BY63" s="70">
        <v>0</v>
      </c>
      <c r="BZ63" s="70">
        <v>0</v>
      </c>
      <c r="CA63" s="70">
        <v>0</v>
      </c>
      <c r="CB63" s="70">
        <v>0</v>
      </c>
      <c r="CC63" s="70">
        <v>0</v>
      </c>
      <c r="CD63" s="70">
        <v>0</v>
      </c>
    </row>
    <row r="64" spans="1:82">
      <c r="A64" s="70" t="s">
        <v>1865</v>
      </c>
      <c r="B64" s="70">
        <v>150</v>
      </c>
      <c r="C64" s="70">
        <v>14</v>
      </c>
      <c r="D64" s="70">
        <v>9</v>
      </c>
      <c r="E64" s="70">
        <v>2017</v>
      </c>
      <c r="F64" s="70" t="s">
        <v>156</v>
      </c>
      <c r="G64" s="1064" t="s">
        <v>1851</v>
      </c>
      <c r="H64" s="70" t="s">
        <v>1852</v>
      </c>
      <c r="I64" s="148"/>
      <c r="J64" s="71">
        <v>49.289997406198907</v>
      </c>
      <c r="K64" s="71">
        <v>3.8767990578804068</v>
      </c>
      <c r="L64" s="71">
        <v>1.0266062601316694</v>
      </c>
      <c r="M64" s="71">
        <v>77.92925442731628</v>
      </c>
      <c r="N64" s="71">
        <v>98.689150226505049</v>
      </c>
      <c r="O64" s="71">
        <v>55.088680272717113</v>
      </c>
      <c r="P64" s="71">
        <v>28.108288021096108</v>
      </c>
      <c r="Q64" s="71">
        <v>5.8547745356365199</v>
      </c>
      <c r="R64" s="71">
        <v>0</v>
      </c>
      <c r="S64" s="71">
        <v>5.2037926913044412</v>
      </c>
      <c r="T64" s="72"/>
      <c r="U64" s="71">
        <v>8385973</v>
      </c>
      <c r="V64" s="71">
        <v>1762</v>
      </c>
      <c r="W64" s="71">
        <v>10</v>
      </c>
      <c r="X64" s="71">
        <v>21215</v>
      </c>
      <c r="Y64" s="71">
        <v>38544</v>
      </c>
      <c r="Z64" s="71">
        <v>32937</v>
      </c>
      <c r="AA64" s="71">
        <v>5822</v>
      </c>
      <c r="AB64" s="71">
        <v>85718</v>
      </c>
      <c r="AC64" s="71">
        <v>0</v>
      </c>
      <c r="AD64" s="71">
        <v>5.2037926913044412</v>
      </c>
      <c r="AE64" s="72"/>
      <c r="AF64" s="71">
        <v>72880670.328230411</v>
      </c>
      <c r="AG64" s="71">
        <v>3135230.5075934692</v>
      </c>
      <c r="AH64" s="71">
        <v>216369.77674609469</v>
      </c>
      <c r="AI64" s="71">
        <v>125609545.93628129</v>
      </c>
      <c r="AJ64" s="71">
        <v>146358735.37034279</v>
      </c>
      <c r="AK64" s="71">
        <v>0</v>
      </c>
      <c r="AL64" s="71">
        <v>0</v>
      </c>
      <c r="AM64" s="71">
        <v>11774814.406313431</v>
      </c>
      <c r="AN64" s="71">
        <v>0</v>
      </c>
      <c r="AO64" s="71">
        <v>0</v>
      </c>
      <c r="AP64" s="71">
        <v>359975366.32550746</v>
      </c>
      <c r="AQ64" s="72"/>
      <c r="AR64" s="71">
        <v>1087</v>
      </c>
      <c r="AS64" s="71">
        <v>53</v>
      </c>
      <c r="AT64" s="71">
        <v>0</v>
      </c>
      <c r="AU64" s="71">
        <v>0</v>
      </c>
      <c r="AV64" s="71">
        <v>0</v>
      </c>
      <c r="AW64" s="71">
        <v>0</v>
      </c>
      <c r="AX64" s="71"/>
      <c r="AY64" s="72"/>
      <c r="AZ64" s="71">
        <v>4096.5999999999995</v>
      </c>
      <c r="BA64" s="71">
        <v>771.69999999999993</v>
      </c>
      <c r="BB64" s="71">
        <v>0</v>
      </c>
      <c r="BC64" s="71">
        <v>0</v>
      </c>
      <c r="BD64" s="71">
        <v>0</v>
      </c>
      <c r="BE64" s="71">
        <v>0</v>
      </c>
      <c r="BF64" s="71"/>
      <c r="BG64" s="72"/>
      <c r="BH64" s="71">
        <v>0</v>
      </c>
      <c r="BI64" s="71">
        <v>0</v>
      </c>
      <c r="BJ64" s="71">
        <v>44.783000000000001</v>
      </c>
      <c r="BK64" s="71">
        <v>0</v>
      </c>
      <c r="BL64" s="71">
        <v>14.934000000000001</v>
      </c>
      <c r="BM64" s="71">
        <v>0</v>
      </c>
      <c r="BN64" s="72"/>
      <c r="BO64" s="71">
        <v>0</v>
      </c>
      <c r="BP64" s="71">
        <v>0</v>
      </c>
      <c r="BQ64" s="71">
        <v>1</v>
      </c>
      <c r="BR64" s="71">
        <v>0</v>
      </c>
      <c r="BS64" s="71">
        <v>4</v>
      </c>
      <c r="BT64" s="71">
        <v>0</v>
      </c>
      <c r="BU64"/>
      <c r="BV64" s="70">
        <v>59.716999999999999</v>
      </c>
      <c r="BW64" s="70">
        <v>0</v>
      </c>
      <c r="BX64" s="70">
        <v>0</v>
      </c>
      <c r="BY64" s="70">
        <v>0</v>
      </c>
      <c r="BZ64" s="70">
        <v>0</v>
      </c>
      <c r="CA64" s="70">
        <v>0</v>
      </c>
      <c r="CB64" s="70">
        <v>0</v>
      </c>
      <c r="CC64" s="70">
        <v>0</v>
      </c>
      <c r="CD64" s="70">
        <v>0</v>
      </c>
    </row>
    <row r="65" spans="1:82">
      <c r="A65" s="70" t="s">
        <v>1866</v>
      </c>
      <c r="B65" s="70">
        <v>151</v>
      </c>
      <c r="C65" s="70">
        <v>15</v>
      </c>
      <c r="D65" s="70">
        <v>9</v>
      </c>
      <c r="E65" s="70">
        <v>2018</v>
      </c>
      <c r="F65" s="70" t="s">
        <v>183</v>
      </c>
      <c r="G65" s="1064" t="s">
        <v>1851</v>
      </c>
      <c r="H65" s="70" t="s">
        <v>1852</v>
      </c>
      <c r="I65" s="148"/>
      <c r="J65" s="71">
        <v>48.229582614515536</v>
      </c>
      <c r="K65" s="71">
        <v>3.6446652139534641</v>
      </c>
      <c r="L65" s="71">
        <v>0.95939438863283222</v>
      </c>
      <c r="M65" s="71">
        <v>77.335045100901056</v>
      </c>
      <c r="N65" s="71">
        <v>94.642896480074739</v>
      </c>
      <c r="O65" s="71">
        <v>53.602375240174482</v>
      </c>
      <c r="P65" s="71">
        <v>28.225221919415471</v>
      </c>
      <c r="Q65" s="71">
        <v>5.4231810081767398</v>
      </c>
      <c r="R65" s="71">
        <v>0</v>
      </c>
      <c r="S65" s="71">
        <v>6.4720543652317764</v>
      </c>
      <c r="T65" s="72"/>
      <c r="U65" s="71">
        <v>8290181</v>
      </c>
      <c r="V65" s="71">
        <v>1762</v>
      </c>
      <c r="W65" s="71">
        <v>10</v>
      </c>
      <c r="X65" s="71">
        <v>21215</v>
      </c>
      <c r="Y65" s="71">
        <v>38852</v>
      </c>
      <c r="Z65" s="71">
        <v>32662</v>
      </c>
      <c r="AA65" s="71">
        <v>5905</v>
      </c>
      <c r="AB65" s="71">
        <v>85565</v>
      </c>
      <c r="AC65" s="71">
        <v>0</v>
      </c>
      <c r="AD65" s="71">
        <v>6.4720543652317764</v>
      </c>
      <c r="AE65" s="72"/>
      <c r="AF65" s="71">
        <v>70076491.153893545</v>
      </c>
      <c r="AG65" s="71">
        <v>2780724.0492679318</v>
      </c>
      <c r="AH65" s="71">
        <v>206095.93698654091</v>
      </c>
      <c r="AI65" s="71">
        <v>120284487.5832012</v>
      </c>
      <c r="AJ65" s="71">
        <v>137643751.43429199</v>
      </c>
      <c r="AK65" s="71">
        <v>0</v>
      </c>
      <c r="AL65" s="71">
        <v>0</v>
      </c>
      <c r="AM65" s="71">
        <v>11778117.288042231</v>
      </c>
      <c r="AN65" s="71">
        <v>0</v>
      </c>
      <c r="AO65" s="71">
        <v>0</v>
      </c>
      <c r="AP65" s="71">
        <v>342769667.44568342</v>
      </c>
      <c r="AQ65" s="72"/>
      <c r="AR65" s="71">
        <v>1143</v>
      </c>
      <c r="AS65" s="71">
        <v>60</v>
      </c>
      <c r="AT65" s="71">
        <v>0</v>
      </c>
      <c r="AU65" s="71">
        <v>0</v>
      </c>
      <c r="AV65" s="71">
        <v>0</v>
      </c>
      <c r="AW65" s="71">
        <v>0</v>
      </c>
      <c r="AX65" s="71"/>
      <c r="AY65" s="72"/>
      <c r="AZ65" s="71">
        <v>4352.2999999999993</v>
      </c>
      <c r="BA65" s="71">
        <v>881</v>
      </c>
      <c r="BB65" s="71">
        <v>0</v>
      </c>
      <c r="BC65" s="71">
        <v>0</v>
      </c>
      <c r="BD65" s="71">
        <v>0</v>
      </c>
      <c r="BE65" s="71">
        <v>0</v>
      </c>
      <c r="BF65" s="71"/>
      <c r="BG65" s="72"/>
      <c r="BH65" s="71">
        <v>0</v>
      </c>
      <c r="BI65" s="71">
        <v>0</v>
      </c>
      <c r="BJ65" s="71">
        <v>44.783999999999999</v>
      </c>
      <c r="BK65" s="71">
        <v>0</v>
      </c>
      <c r="BL65" s="71">
        <v>13.746</v>
      </c>
      <c r="BM65" s="71">
        <v>0</v>
      </c>
      <c r="BN65" s="72"/>
      <c r="BO65" s="71">
        <v>0</v>
      </c>
      <c r="BP65" s="71">
        <v>0</v>
      </c>
      <c r="BQ65" s="71">
        <v>1</v>
      </c>
      <c r="BR65" s="71">
        <v>0</v>
      </c>
      <c r="BS65" s="71">
        <v>4</v>
      </c>
      <c r="BT65" s="71">
        <v>0</v>
      </c>
      <c r="BU65"/>
      <c r="BV65" s="70">
        <v>58.53</v>
      </c>
      <c r="BW65" s="70">
        <v>0</v>
      </c>
      <c r="BX65" s="70">
        <v>0</v>
      </c>
      <c r="BY65" s="70">
        <v>0</v>
      </c>
      <c r="BZ65" s="70">
        <v>0</v>
      </c>
      <c r="CA65" s="70">
        <v>0</v>
      </c>
      <c r="CB65" s="70">
        <v>0</v>
      </c>
      <c r="CC65" s="70">
        <v>0</v>
      </c>
      <c r="CD65" s="70">
        <v>0</v>
      </c>
    </row>
    <row r="66" spans="1:82">
      <c r="A66" s="70" t="s">
        <v>1867</v>
      </c>
      <c r="B66" s="70">
        <v>152</v>
      </c>
      <c r="C66" s="70">
        <v>16</v>
      </c>
      <c r="D66" s="70">
        <v>9</v>
      </c>
      <c r="E66" s="70">
        <v>2019</v>
      </c>
      <c r="F66" s="70" t="s">
        <v>158</v>
      </c>
      <c r="G66" s="70" t="s">
        <v>1851</v>
      </c>
      <c r="H66" s="70" t="s">
        <v>1852</v>
      </c>
      <c r="I66" s="148"/>
      <c r="J66" s="71">
        <v>44.859382344782269</v>
      </c>
      <c r="K66" s="71">
        <v>3.3004682463144239</v>
      </c>
      <c r="L66" s="71">
        <v>0.97276596815654326</v>
      </c>
      <c r="M66" s="71">
        <v>74.825103500268597</v>
      </c>
      <c r="N66" s="71">
        <v>89.249564900888458</v>
      </c>
      <c r="O66" s="71">
        <v>52.06311664582114</v>
      </c>
      <c r="P66" s="71">
        <v>27.942041888882692</v>
      </c>
      <c r="Q66" s="71">
        <v>5.2639434373205596</v>
      </c>
      <c r="R66" s="71">
        <v>0</v>
      </c>
      <c r="S66" s="71">
        <v>5.5421295968728259</v>
      </c>
      <c r="T66" s="72"/>
      <c r="U66" s="71">
        <v>8062770</v>
      </c>
      <c r="V66" s="71">
        <v>1762</v>
      </c>
      <c r="W66" s="71">
        <v>10</v>
      </c>
      <c r="X66" s="71">
        <v>21215</v>
      </c>
      <c r="Y66" s="71">
        <v>39117</v>
      </c>
      <c r="Z66" s="71">
        <v>32595</v>
      </c>
      <c r="AA66" s="71">
        <v>5802</v>
      </c>
      <c r="AB66" s="71">
        <v>85301</v>
      </c>
      <c r="AC66" s="71">
        <v>0</v>
      </c>
      <c r="AD66" s="71">
        <v>5.5421295968728259</v>
      </c>
      <c r="AE66" s="72"/>
      <c r="AF66" s="71">
        <v>68570201.340243429</v>
      </c>
      <c r="AG66" s="71">
        <v>2682099.135954971</v>
      </c>
      <c r="AH66" s="71">
        <v>219074.95269322669</v>
      </c>
      <c r="AI66" s="71">
        <v>121448161.558292</v>
      </c>
      <c r="AJ66" s="71">
        <v>134637796.32761469</v>
      </c>
      <c r="AK66" s="71">
        <v>0</v>
      </c>
      <c r="AL66" s="71">
        <v>0</v>
      </c>
      <c r="AM66" s="71">
        <v>11617354.054415802</v>
      </c>
      <c r="AN66" s="71">
        <v>0</v>
      </c>
      <c r="AO66" s="71">
        <v>0</v>
      </c>
      <c r="AP66" s="71">
        <v>339174687.36921418</v>
      </c>
      <c r="AQ66" s="72"/>
      <c r="AR66" s="71">
        <v>1202</v>
      </c>
      <c r="AS66" s="71">
        <v>61</v>
      </c>
      <c r="AT66" s="71">
        <v>0</v>
      </c>
      <c r="AU66" s="71">
        <v>0</v>
      </c>
      <c r="AV66" s="71">
        <v>0</v>
      </c>
      <c r="AW66" s="71">
        <v>0</v>
      </c>
      <c r="AX66" s="71"/>
      <c r="AY66" s="72"/>
      <c r="AZ66" s="71">
        <v>4602.9999999999991</v>
      </c>
      <c r="BA66" s="71">
        <v>895.9</v>
      </c>
      <c r="BB66" s="71">
        <v>0</v>
      </c>
      <c r="BC66" s="71">
        <v>0</v>
      </c>
      <c r="BD66" s="71">
        <v>0</v>
      </c>
      <c r="BE66" s="71">
        <v>0</v>
      </c>
      <c r="BF66" s="71"/>
      <c r="BG66" s="72"/>
      <c r="BH66" s="71">
        <v>0</v>
      </c>
      <c r="BI66" s="71">
        <v>0</v>
      </c>
      <c r="BJ66" s="71">
        <v>47.317</v>
      </c>
      <c r="BK66" s="71">
        <v>0</v>
      </c>
      <c r="BL66" s="71">
        <v>13.74</v>
      </c>
      <c r="BM66" s="71">
        <v>0</v>
      </c>
      <c r="BN66" s="72"/>
      <c r="BO66" s="71">
        <v>0</v>
      </c>
      <c r="BP66" s="71">
        <v>0</v>
      </c>
      <c r="BQ66" s="71">
        <v>1</v>
      </c>
      <c r="BR66" s="71">
        <v>0</v>
      </c>
      <c r="BS66" s="71">
        <v>4</v>
      </c>
      <c r="BT66" s="71">
        <v>0</v>
      </c>
      <c r="BU66"/>
      <c r="BV66" s="70">
        <v>61.057000000000002</v>
      </c>
      <c r="BW66" s="70">
        <v>0</v>
      </c>
      <c r="BX66" s="70">
        <v>0</v>
      </c>
      <c r="BY66" s="70">
        <v>0</v>
      </c>
      <c r="BZ66" s="70">
        <v>0</v>
      </c>
      <c r="CA66" s="70">
        <v>0</v>
      </c>
      <c r="CB66" s="70">
        <v>0</v>
      </c>
      <c r="CC66" s="70">
        <v>0</v>
      </c>
      <c r="CD66" s="70">
        <v>0</v>
      </c>
    </row>
    <row r="67" spans="1:82">
      <c r="A67" s="70" t="s">
        <v>1868</v>
      </c>
      <c r="B67" s="70">
        <v>153</v>
      </c>
      <c r="C67" s="70">
        <v>17</v>
      </c>
      <c r="D67" s="70">
        <v>9</v>
      </c>
      <c r="E67" s="70">
        <v>2020</v>
      </c>
      <c r="F67" s="70" t="s">
        <v>159</v>
      </c>
      <c r="G67" s="70" t="s">
        <v>1851</v>
      </c>
      <c r="H67" s="70" t="s">
        <v>1852</v>
      </c>
      <c r="I67" s="148"/>
      <c r="J67" s="71">
        <v>42.297924301567853</v>
      </c>
      <c r="K67" s="71">
        <v>3.0404892736411591</v>
      </c>
      <c r="L67" s="71">
        <v>0.87161006727878076</v>
      </c>
      <c r="M67" s="71">
        <v>63.729315738675616</v>
      </c>
      <c r="N67" s="71">
        <v>90.82703252855444</v>
      </c>
      <c r="O67" s="71">
        <v>45.69581837021304</v>
      </c>
      <c r="P67" s="71">
        <v>26.039424593808629</v>
      </c>
      <c r="Q67" s="71">
        <v>5.0303520382256401</v>
      </c>
      <c r="R67" s="71">
        <v>0</v>
      </c>
      <c r="S67" s="71">
        <v>6.4301702027484113</v>
      </c>
      <c r="T67" s="72"/>
      <c r="U67" s="71">
        <v>8349660</v>
      </c>
      <c r="V67" s="71">
        <v>1609</v>
      </c>
      <c r="W67" s="71">
        <v>11</v>
      </c>
      <c r="X67" s="71">
        <v>20704</v>
      </c>
      <c r="Y67" s="71">
        <v>39610</v>
      </c>
      <c r="Z67" s="71">
        <v>32653</v>
      </c>
      <c r="AA67" s="71">
        <v>5747</v>
      </c>
      <c r="AB67" s="71">
        <v>85317</v>
      </c>
      <c r="AC67" s="71">
        <v>0</v>
      </c>
      <c r="AD67" s="71">
        <v>6.4301702027484113</v>
      </c>
      <c r="AE67" s="72"/>
      <c r="AF67" s="71">
        <v>66520885.183972523</v>
      </c>
      <c r="AG67" s="71">
        <v>2326172.4618630586</v>
      </c>
      <c r="AH67" s="71">
        <v>203895.13403875314</v>
      </c>
      <c r="AI67" s="71">
        <v>105043739.52255516</v>
      </c>
      <c r="AJ67" s="71">
        <v>140631428.84973219</v>
      </c>
      <c r="AK67" s="71"/>
      <c r="AL67" s="71"/>
      <c r="AM67" s="71">
        <v>11134816.39164022</v>
      </c>
      <c r="AN67" s="71"/>
      <c r="AO67" s="71"/>
      <c r="AP67" s="71">
        <v>325860937.54380196</v>
      </c>
      <c r="AQ67" s="72"/>
      <c r="AR67" s="71">
        <v>1289</v>
      </c>
      <c r="AS67" s="71">
        <v>61</v>
      </c>
      <c r="AT67" s="71">
        <v>0</v>
      </c>
      <c r="AU67" s="71">
        <v>0</v>
      </c>
      <c r="AV67" s="71">
        <v>0</v>
      </c>
      <c r="AW67" s="71">
        <v>0</v>
      </c>
      <c r="AX67" s="71"/>
      <c r="AY67" s="72"/>
      <c r="AZ67" s="71">
        <v>4985.7000000000044</v>
      </c>
      <c r="BA67" s="71">
        <v>895.89999999999986</v>
      </c>
      <c r="BB67" s="71">
        <v>0</v>
      </c>
      <c r="BC67" s="71">
        <v>0</v>
      </c>
      <c r="BD67" s="71">
        <v>0</v>
      </c>
      <c r="BE67" s="71">
        <v>0</v>
      </c>
      <c r="BF67" s="71"/>
      <c r="BG67" s="72"/>
      <c r="BH67" s="71">
        <v>0</v>
      </c>
      <c r="BI67" s="71">
        <v>0</v>
      </c>
      <c r="BJ67" s="71">
        <v>46.424999999999997</v>
      </c>
      <c r="BK67" s="71">
        <v>0</v>
      </c>
      <c r="BL67" s="71">
        <v>12.887</v>
      </c>
      <c r="BM67" s="71">
        <v>0</v>
      </c>
      <c r="BN67" s="72"/>
      <c r="BO67" s="71">
        <v>0</v>
      </c>
      <c r="BP67" s="71">
        <v>0</v>
      </c>
      <c r="BQ67" s="71">
        <v>1</v>
      </c>
      <c r="BR67" s="71">
        <v>0</v>
      </c>
      <c r="BS67" s="71">
        <v>5</v>
      </c>
      <c r="BT67" s="71">
        <v>0</v>
      </c>
      <c r="BU67"/>
      <c r="BV67" s="70">
        <v>59.311999999999998</v>
      </c>
      <c r="BW67" s="70">
        <v>0</v>
      </c>
      <c r="BX67" s="70">
        <v>0</v>
      </c>
      <c r="BY67" s="70">
        <v>0</v>
      </c>
      <c r="BZ67" s="70">
        <v>0</v>
      </c>
      <c r="CA67" s="70">
        <v>0</v>
      </c>
      <c r="CB67" s="70">
        <v>0</v>
      </c>
      <c r="CC67" s="70">
        <v>0</v>
      </c>
      <c r="CD67" s="70">
        <v>0</v>
      </c>
    </row>
    <row r="68" spans="1:82">
      <c r="A68" s="70" t="s">
        <v>1869</v>
      </c>
      <c r="B68" s="70">
        <v>153</v>
      </c>
      <c r="C68" s="70">
        <v>18</v>
      </c>
      <c r="D68" s="70">
        <v>9</v>
      </c>
      <c r="E68" s="70">
        <v>2021</v>
      </c>
      <c r="F68" s="70" t="s">
        <v>160</v>
      </c>
      <c r="G68" s="70" t="s">
        <v>1851</v>
      </c>
      <c r="H68" s="70" t="s">
        <v>1852</v>
      </c>
      <c r="I68" s="148"/>
      <c r="J68" s="71">
        <v>41.387147689291339</v>
      </c>
      <c r="K68" s="71">
        <v>3.4824125916594979</v>
      </c>
      <c r="L68" s="71">
        <v>0.93686005557995033</v>
      </c>
      <c r="M68" s="71">
        <v>69.705343498521941</v>
      </c>
      <c r="N68" s="71">
        <v>92.567793832782584</v>
      </c>
      <c r="O68" s="71">
        <v>44.455968540003312</v>
      </c>
      <c r="P68" s="71">
        <v>26.597195076918364</v>
      </c>
      <c r="Q68" s="71">
        <v>4.9795444543903304</v>
      </c>
      <c r="R68" s="71">
        <v>0</v>
      </c>
      <c r="S68" s="71">
        <v>5.8658459670394363</v>
      </c>
      <c r="T68" s="72"/>
      <c r="U68" s="71">
        <v>8059723</v>
      </c>
      <c r="V68" s="71">
        <v>1609</v>
      </c>
      <c r="W68" s="71">
        <v>11</v>
      </c>
      <c r="X68" s="71">
        <v>20704</v>
      </c>
      <c r="Y68" s="71">
        <v>40049</v>
      </c>
      <c r="Z68" s="71">
        <v>32709</v>
      </c>
      <c r="AA68" s="71">
        <v>5724</v>
      </c>
      <c r="AB68" s="71">
        <v>85285</v>
      </c>
      <c r="AC68" s="71">
        <v>0</v>
      </c>
      <c r="AD68" s="71">
        <v>5.8658459670394363</v>
      </c>
      <c r="AE68" s="72"/>
      <c r="AF68" s="71">
        <v>64027913.497251034</v>
      </c>
      <c r="AG68" s="71">
        <v>2669955.0435716128</v>
      </c>
      <c r="AH68" s="71">
        <v>208525.45337483077</v>
      </c>
      <c r="AI68" s="71">
        <v>113562285.10563897</v>
      </c>
      <c r="AJ68" s="71">
        <v>137044302.19620839</v>
      </c>
      <c r="AK68" s="71">
        <v>0</v>
      </c>
      <c r="AL68" s="71">
        <v>0</v>
      </c>
      <c r="AM68" s="71">
        <v>11194840.671688473</v>
      </c>
      <c r="AN68" s="71">
        <v>0</v>
      </c>
      <c r="AO68" s="71">
        <v>0</v>
      </c>
      <c r="AP68" s="71">
        <v>328707821.96773332</v>
      </c>
      <c r="AQ68" s="72"/>
      <c r="AR68" s="71">
        <v>1370</v>
      </c>
      <c r="AS68" s="71">
        <v>61</v>
      </c>
      <c r="AT68" s="71">
        <v>0</v>
      </c>
      <c r="AU68" s="71">
        <v>0</v>
      </c>
      <c r="AV68" s="71">
        <v>0</v>
      </c>
      <c r="AW68" s="71">
        <v>0</v>
      </c>
      <c r="AX68" s="71"/>
      <c r="AY68" s="72"/>
      <c r="AZ68" s="71">
        <v>5381.2000000000053</v>
      </c>
      <c r="BA68" s="71">
        <v>895.89999999999986</v>
      </c>
      <c r="BB68" s="71">
        <v>0</v>
      </c>
      <c r="BC68" s="71">
        <v>0</v>
      </c>
      <c r="BD68" s="71">
        <v>0</v>
      </c>
      <c r="BE68" s="71">
        <v>0</v>
      </c>
      <c r="BF68" s="71"/>
      <c r="BG68" s="72"/>
      <c r="BH68" s="71">
        <v>0</v>
      </c>
      <c r="BI68" s="71">
        <v>0</v>
      </c>
      <c r="BJ68" s="71">
        <v>45.683999999999997</v>
      </c>
      <c r="BK68" s="71">
        <v>0</v>
      </c>
      <c r="BL68" s="71">
        <v>12.76</v>
      </c>
      <c r="BM68" s="71">
        <v>0</v>
      </c>
      <c r="BN68" s="72"/>
      <c r="BO68" s="71">
        <v>0</v>
      </c>
      <c r="BP68" s="71">
        <v>0</v>
      </c>
      <c r="BQ68" s="71">
        <v>1</v>
      </c>
      <c r="BR68" s="71">
        <v>0</v>
      </c>
      <c r="BS68" s="71">
        <v>4</v>
      </c>
      <c r="BT68" s="71">
        <v>0</v>
      </c>
      <c r="BU68"/>
      <c r="BV68" s="70">
        <v>58.444000000000003</v>
      </c>
      <c r="BW68" s="70">
        <v>0</v>
      </c>
      <c r="BX68" s="70">
        <v>0</v>
      </c>
      <c r="BY68" s="70">
        <v>0</v>
      </c>
      <c r="BZ68" s="70">
        <v>0</v>
      </c>
      <c r="CA68" s="70">
        <v>0</v>
      </c>
      <c r="CB68" s="70">
        <v>0</v>
      </c>
      <c r="CC68" s="70">
        <v>0</v>
      </c>
      <c r="CD68" s="70">
        <v>0</v>
      </c>
    </row>
    <row r="69" spans="1:82">
      <c r="A69" s="70" t="s">
        <v>1870</v>
      </c>
      <c r="B69" s="70">
        <v>153</v>
      </c>
      <c r="C69" s="70">
        <v>19</v>
      </c>
      <c r="D69" s="70">
        <v>9</v>
      </c>
      <c r="E69" s="70">
        <v>2022</v>
      </c>
      <c r="F69" s="70" t="s">
        <v>161</v>
      </c>
      <c r="G69" s="70" t="s">
        <v>1851</v>
      </c>
      <c r="H69" s="70" t="s">
        <v>1852</v>
      </c>
      <c r="I69" s="148"/>
      <c r="J69" s="71">
        <v>33.811255633923807</v>
      </c>
      <c r="K69" s="71">
        <v>3.2870621820516153</v>
      </c>
      <c r="L69" s="71">
        <v>0.82125535698596663</v>
      </c>
      <c r="M69" s="71">
        <v>68.621128373961326</v>
      </c>
      <c r="N69" s="71">
        <v>94.751877402099282</v>
      </c>
      <c r="O69" s="71">
        <v>46.733223569621124</v>
      </c>
      <c r="P69" s="71">
        <v>26.087980278705682</v>
      </c>
      <c r="Q69" s="71">
        <v>4.9962835335762419</v>
      </c>
      <c r="R69" s="71">
        <v>0</v>
      </c>
      <c r="S69" s="71">
        <v>5.2240448526538854</v>
      </c>
      <c r="T69" s="72"/>
      <c r="U69" s="71">
        <v>7916583</v>
      </c>
      <c r="V69" s="71">
        <v>1609</v>
      </c>
      <c r="W69" s="71">
        <v>11</v>
      </c>
      <c r="X69" s="71">
        <v>20704</v>
      </c>
      <c r="Y69" s="71">
        <v>40282</v>
      </c>
      <c r="Z69" s="71">
        <v>32669</v>
      </c>
      <c r="AA69" s="71">
        <v>5700</v>
      </c>
      <c r="AB69" s="71">
        <v>84870</v>
      </c>
      <c r="AC69" s="71">
        <v>0</v>
      </c>
      <c r="AD69" s="71">
        <v>5.2240448526538854</v>
      </c>
      <c r="AE69" s="72"/>
      <c r="AF69" s="71">
        <v>51108272.032375388</v>
      </c>
      <c r="AG69" s="71">
        <v>2698067.285188145</v>
      </c>
      <c r="AH69" s="71">
        <v>207813.25309175361</v>
      </c>
      <c r="AI69" s="71">
        <v>110468325.88763799</v>
      </c>
      <c r="AJ69" s="71">
        <v>147175054.95765245</v>
      </c>
      <c r="AK69" s="71">
        <v>0</v>
      </c>
      <c r="AL69" s="71">
        <v>0</v>
      </c>
      <c r="AM69" s="71">
        <v>10959033.476331899</v>
      </c>
      <c r="AN69" s="71">
        <v>0</v>
      </c>
      <c r="AO69" s="71">
        <v>0</v>
      </c>
      <c r="AP69" s="71">
        <v>322616566.8922776</v>
      </c>
      <c r="AQ69" s="72"/>
      <c r="AR69" s="71">
        <v>1489</v>
      </c>
      <c r="AS69" s="71">
        <v>61</v>
      </c>
      <c r="AT69" s="71">
        <v>0</v>
      </c>
      <c r="AU69" s="71">
        <v>0</v>
      </c>
      <c r="AV69" s="71">
        <v>0</v>
      </c>
      <c r="AW69" s="71">
        <v>0</v>
      </c>
      <c r="AX69" s="71"/>
      <c r="AY69" s="72"/>
      <c r="AZ69" s="71">
        <v>5927.3000000000065</v>
      </c>
      <c r="BA69" s="71">
        <v>895.89999999999986</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1871</v>
      </c>
      <c r="B70" s="70">
        <v>153</v>
      </c>
      <c r="C70" s="70">
        <v>20</v>
      </c>
      <c r="D70" s="70">
        <v>9</v>
      </c>
      <c r="E70" s="70">
        <v>2023</v>
      </c>
      <c r="F70" s="70" t="s">
        <v>1539</v>
      </c>
      <c r="G70" s="70" t="s">
        <v>1851</v>
      </c>
      <c r="H70" s="70" t="s">
        <v>1852</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1651</v>
      </c>
      <c r="AS70" s="71">
        <v>62</v>
      </c>
      <c r="AT70" s="71">
        <v>0</v>
      </c>
      <c r="AU70" s="71">
        <v>0</v>
      </c>
      <c r="AV70" s="71">
        <v>0</v>
      </c>
      <c r="AW70" s="71">
        <v>0</v>
      </c>
      <c r="AX70" s="71"/>
      <c r="AY70" s="72"/>
      <c r="AZ70" s="71">
        <v>6701.3000000000047</v>
      </c>
      <c r="BA70" s="71">
        <v>908.99999999999989</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1872</v>
      </c>
      <c r="B71" s="70">
        <v>153</v>
      </c>
      <c r="C71" s="70">
        <v>21</v>
      </c>
      <c r="D71" s="70">
        <v>9</v>
      </c>
      <c r="E71" s="70">
        <v>2024</v>
      </c>
      <c r="F71" s="70" t="s">
        <v>1554</v>
      </c>
      <c r="G71" s="70" t="s">
        <v>1851</v>
      </c>
      <c r="H71" s="70" t="s">
        <v>1852</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1873</v>
      </c>
      <c r="B72" s="70">
        <v>460</v>
      </c>
      <c r="C72" s="70">
        <v>1</v>
      </c>
      <c r="D72" s="70">
        <v>28</v>
      </c>
      <c r="E72" s="70">
        <v>1990</v>
      </c>
      <c r="F72" s="70" t="s">
        <v>787</v>
      </c>
      <c r="G72" s="70" t="s">
        <v>1874</v>
      </c>
      <c r="H72" s="70" t="s">
        <v>1875</v>
      </c>
      <c r="I72" s="148"/>
      <c r="J72" s="71">
        <v>325.39381902155759</v>
      </c>
      <c r="K72" s="71">
        <v>11.94714524858521</v>
      </c>
      <c r="L72" s="71">
        <v>9.5283524756587816</v>
      </c>
      <c r="M72" s="71">
        <v>52.416202291594637</v>
      </c>
      <c r="N72" s="71">
        <v>83.791093487927895</v>
      </c>
      <c r="O72" s="71">
        <v>80.505856030381707</v>
      </c>
      <c r="P72" s="71">
        <v>89.967059135025124</v>
      </c>
      <c r="Q72" s="71">
        <v>5.3654679534128302</v>
      </c>
      <c r="R72" s="71">
        <v>0</v>
      </c>
      <c r="S72" s="71">
        <v>5.3113702439466506</v>
      </c>
      <c r="T72" s="72"/>
      <c r="U72" s="71">
        <v>27210147</v>
      </c>
      <c r="V72" s="71">
        <v>3207</v>
      </c>
      <c r="W72" s="71">
        <v>126</v>
      </c>
      <c r="X72" s="71">
        <v>18444</v>
      </c>
      <c r="Y72" s="71">
        <v>24164</v>
      </c>
      <c r="Z72" s="71">
        <v>33113</v>
      </c>
      <c r="AA72" s="71">
        <v>21845</v>
      </c>
      <c r="AB72" s="71">
        <v>87117</v>
      </c>
      <c r="AC72" s="71">
        <v>0</v>
      </c>
      <c r="AD72" s="71">
        <v>5.3113702439466506</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1876</v>
      </c>
      <c r="B73" s="70">
        <v>461</v>
      </c>
      <c r="C73" s="70">
        <v>2</v>
      </c>
      <c r="D73" s="70">
        <v>28</v>
      </c>
      <c r="E73" s="70">
        <v>2005</v>
      </c>
      <c r="F73" s="70" t="s">
        <v>789</v>
      </c>
      <c r="G73" s="70" t="s">
        <v>1874</v>
      </c>
      <c r="H73" s="70" t="s">
        <v>1875</v>
      </c>
      <c r="I73" s="148"/>
      <c r="J73" s="71">
        <v>341.66905635604678</v>
      </c>
      <c r="K73" s="71">
        <v>8.6550727593089221</v>
      </c>
      <c r="L73" s="71">
        <v>9.9477415648621754</v>
      </c>
      <c r="M73" s="71">
        <v>111.94452294606781</v>
      </c>
      <c r="N73" s="71">
        <v>120.81199469238349</v>
      </c>
      <c r="O73" s="71">
        <v>122.7986732290867</v>
      </c>
      <c r="P73" s="71">
        <v>87.855780148865875</v>
      </c>
      <c r="Q73" s="71">
        <v>5.4542285480324102</v>
      </c>
      <c r="R73" s="71">
        <v>0</v>
      </c>
      <c r="S73" s="71">
        <v>13.269615418400001</v>
      </c>
      <c r="T73" s="72"/>
      <c r="U73" s="71">
        <v>29847039</v>
      </c>
      <c r="V73" s="71">
        <v>3148</v>
      </c>
      <c r="W73" s="71">
        <v>138</v>
      </c>
      <c r="X73" s="71">
        <v>20887</v>
      </c>
      <c r="Y73" s="71">
        <v>29793</v>
      </c>
      <c r="Z73" s="71">
        <v>58448</v>
      </c>
      <c r="AA73" s="71">
        <v>17471</v>
      </c>
      <c r="AB73" s="71">
        <v>92579</v>
      </c>
      <c r="AC73" s="71">
        <v>0</v>
      </c>
      <c r="AD73" s="71">
        <v>13.269615418400001</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1877</v>
      </c>
      <c r="B74" s="70">
        <v>462</v>
      </c>
      <c r="C74" s="70">
        <v>3</v>
      </c>
      <c r="D74" s="70">
        <v>28</v>
      </c>
      <c r="E74" s="70">
        <v>2006</v>
      </c>
      <c r="F74" s="70" t="s">
        <v>790</v>
      </c>
      <c r="G74" s="70" t="s">
        <v>1874</v>
      </c>
      <c r="H74" s="70" t="s">
        <v>1875</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1878</v>
      </c>
      <c r="B75" s="70">
        <v>463</v>
      </c>
      <c r="C75" s="70">
        <v>4</v>
      </c>
      <c r="D75" s="70">
        <v>28</v>
      </c>
      <c r="E75" s="70">
        <v>2007</v>
      </c>
      <c r="F75" s="70" t="s">
        <v>791</v>
      </c>
      <c r="G75" s="70" t="s">
        <v>1874</v>
      </c>
      <c r="H75" s="70" t="s">
        <v>1875</v>
      </c>
      <c r="I75" s="148"/>
      <c r="J75" s="71">
        <v>309.88850907691022</v>
      </c>
      <c r="K75" s="71">
        <v>7.9923136490571078</v>
      </c>
      <c r="L75" s="71">
        <v>9.1011429287187706</v>
      </c>
      <c r="M75" s="71">
        <v>113.40367145275439</v>
      </c>
      <c r="N75" s="71">
        <v>131.04620618659911</v>
      </c>
      <c r="O75" s="71">
        <v>121.2046421052241</v>
      </c>
      <c r="P75" s="71">
        <v>87.632670703664758</v>
      </c>
      <c r="Q75" s="71">
        <v>5.7316286770302796</v>
      </c>
      <c r="R75" s="71">
        <v>0</v>
      </c>
      <c r="S75" s="71">
        <v>13.42406385159266</v>
      </c>
      <c r="T75" s="72"/>
      <c r="U75" s="71">
        <v>33255933</v>
      </c>
      <c r="V75" s="71">
        <v>2866</v>
      </c>
      <c r="W75" s="71">
        <v>153</v>
      </c>
      <c r="X75" s="71">
        <v>25405</v>
      </c>
      <c r="Y75" s="71">
        <v>30541</v>
      </c>
      <c r="Z75" s="71">
        <v>59971</v>
      </c>
      <c r="AA75" s="71">
        <v>17161</v>
      </c>
      <c r="AB75" s="71">
        <v>92143</v>
      </c>
      <c r="AC75" s="71">
        <v>0</v>
      </c>
      <c r="AD75" s="71">
        <v>13.42406385159266</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1879</v>
      </c>
      <c r="B76" s="70">
        <v>464</v>
      </c>
      <c r="C76" s="70">
        <v>5</v>
      </c>
      <c r="D76" s="70">
        <v>28</v>
      </c>
      <c r="E76" s="70">
        <v>2008</v>
      </c>
      <c r="F76" s="70" t="s">
        <v>792</v>
      </c>
      <c r="G76" s="70" t="s">
        <v>1874</v>
      </c>
      <c r="H76" s="70" t="s">
        <v>1875</v>
      </c>
      <c r="I76" s="148"/>
      <c r="J76" s="71">
        <v>290.97539559986819</v>
      </c>
      <c r="K76" s="71">
        <v>5.9477332679809187</v>
      </c>
      <c r="L76" s="71">
        <v>7.8752315728517033</v>
      </c>
      <c r="M76" s="71">
        <v>120.1582092464627</v>
      </c>
      <c r="N76" s="71">
        <v>136.54998474358919</v>
      </c>
      <c r="O76" s="71">
        <v>116.90932937562179</v>
      </c>
      <c r="P76" s="71">
        <v>85.818971220418831</v>
      </c>
      <c r="Q76" s="71">
        <v>5.6226026888535703</v>
      </c>
      <c r="R76" s="71">
        <v>0</v>
      </c>
      <c r="S76" s="71">
        <v>15.561482926995989</v>
      </c>
      <c r="T76" s="72"/>
      <c r="U76" s="71">
        <v>33901599</v>
      </c>
      <c r="V76" s="71">
        <v>2866</v>
      </c>
      <c r="W76" s="71">
        <v>153</v>
      </c>
      <c r="X76" s="71">
        <v>25405</v>
      </c>
      <c r="Y76" s="71">
        <v>30784</v>
      </c>
      <c r="Z76" s="71">
        <v>59876</v>
      </c>
      <c r="AA76" s="71">
        <v>16825</v>
      </c>
      <c r="AB76" s="71">
        <v>91877</v>
      </c>
      <c r="AC76" s="71">
        <v>0</v>
      </c>
      <c r="AD76" s="71">
        <v>15.561482926995989</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1880</v>
      </c>
      <c r="B77" s="70">
        <v>465</v>
      </c>
      <c r="C77" s="70">
        <v>6</v>
      </c>
      <c r="D77" s="70">
        <v>28</v>
      </c>
      <c r="E77" s="70">
        <v>2009</v>
      </c>
      <c r="F77" s="70" t="s">
        <v>176</v>
      </c>
      <c r="G77" s="70" t="s">
        <v>1874</v>
      </c>
      <c r="H77" s="70" t="s">
        <v>1875</v>
      </c>
      <c r="I77" s="148"/>
      <c r="J77" s="71">
        <v>263.53673053279908</v>
      </c>
      <c r="K77" s="71">
        <v>5.9278259595950606</v>
      </c>
      <c r="L77" s="71">
        <v>7.019405234112555</v>
      </c>
      <c r="M77" s="71">
        <v>123.9076611634013</v>
      </c>
      <c r="N77" s="71">
        <v>126.7218918126634</v>
      </c>
      <c r="O77" s="71">
        <v>118.7400591144546</v>
      </c>
      <c r="P77" s="71">
        <v>80.638055136090728</v>
      </c>
      <c r="Q77" s="71">
        <v>5.3335087213281103</v>
      </c>
      <c r="R77" s="71">
        <v>0</v>
      </c>
      <c r="S77" s="71">
        <v>14.8913479641378</v>
      </c>
      <c r="T77" s="72"/>
      <c r="U77" s="71">
        <v>26670315</v>
      </c>
      <c r="V77" s="71">
        <v>2800</v>
      </c>
      <c r="W77" s="71">
        <v>181</v>
      </c>
      <c r="X77" s="71">
        <v>26851</v>
      </c>
      <c r="Y77" s="71">
        <v>31052</v>
      </c>
      <c r="Z77" s="71">
        <v>60026</v>
      </c>
      <c r="AA77" s="71">
        <v>16230</v>
      </c>
      <c r="AB77" s="71">
        <v>91488</v>
      </c>
      <c r="AC77" s="71">
        <v>0</v>
      </c>
      <c r="AD77" s="71">
        <v>14.8913479641378</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124.73</v>
      </c>
      <c r="BK77" s="71">
        <v>0</v>
      </c>
      <c r="BL77" s="71">
        <v>7.5309999999999997</v>
      </c>
      <c r="BM77" s="71">
        <v>0</v>
      </c>
      <c r="BN77" s="72"/>
      <c r="BO77" s="71">
        <v>0</v>
      </c>
      <c r="BP77" s="71">
        <v>0</v>
      </c>
      <c r="BQ77" s="71">
        <v>18</v>
      </c>
      <c r="BR77" s="71">
        <v>0</v>
      </c>
      <c r="BS77" s="71">
        <v>2</v>
      </c>
      <c r="BT77" s="71">
        <v>0</v>
      </c>
      <c r="BU77"/>
      <c r="BV77" s="70">
        <v>132.261</v>
      </c>
      <c r="BW77" s="70">
        <v>0</v>
      </c>
      <c r="BX77" s="70">
        <v>0</v>
      </c>
      <c r="BY77" s="70">
        <v>0</v>
      </c>
      <c r="BZ77" s="70">
        <v>0</v>
      </c>
      <c r="CA77" s="70">
        <v>0</v>
      </c>
      <c r="CB77" s="70">
        <v>0</v>
      </c>
      <c r="CC77" s="70">
        <v>0</v>
      </c>
      <c r="CD77" s="70">
        <v>0</v>
      </c>
    </row>
    <row r="78" spans="1:82">
      <c r="A78" s="70" t="s">
        <v>1881</v>
      </c>
      <c r="B78" s="70">
        <v>466</v>
      </c>
      <c r="C78" s="70">
        <v>7</v>
      </c>
      <c r="D78" s="70">
        <v>28</v>
      </c>
      <c r="E78" s="70">
        <v>2010</v>
      </c>
      <c r="F78" s="70" t="s">
        <v>177</v>
      </c>
      <c r="G78" s="70" t="s">
        <v>1874</v>
      </c>
      <c r="H78" s="70" t="s">
        <v>1875</v>
      </c>
      <c r="I78" s="148"/>
      <c r="J78" s="71">
        <v>301.77262083330362</v>
      </c>
      <c r="K78" s="71">
        <v>6.2742170658618273</v>
      </c>
      <c r="L78" s="71">
        <v>8.3597294316472297</v>
      </c>
      <c r="M78" s="71">
        <v>126.6883220027746</v>
      </c>
      <c r="N78" s="71">
        <v>143.82731658610581</v>
      </c>
      <c r="O78" s="71">
        <v>118.5885867703355</v>
      </c>
      <c r="P78" s="71">
        <v>81.052453925514797</v>
      </c>
      <c r="Q78" s="71">
        <v>5.5642101708146097</v>
      </c>
      <c r="R78" s="71">
        <v>0</v>
      </c>
      <c r="S78" s="71">
        <v>16.60811041556688</v>
      </c>
      <c r="T78" s="72"/>
      <c r="U78" s="71">
        <v>28651116</v>
      </c>
      <c r="V78" s="71">
        <v>2800</v>
      </c>
      <c r="W78" s="71">
        <v>181</v>
      </c>
      <c r="X78" s="71">
        <v>26851</v>
      </c>
      <c r="Y78" s="71">
        <v>31472</v>
      </c>
      <c r="Z78" s="71">
        <v>60228</v>
      </c>
      <c r="AA78" s="71">
        <v>15906</v>
      </c>
      <c r="AB78" s="71">
        <v>91458</v>
      </c>
      <c r="AC78" s="71">
        <v>0</v>
      </c>
      <c r="AD78" s="71">
        <v>16.60811041556688</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150.53399999999999</v>
      </c>
      <c r="BK78" s="71">
        <v>0</v>
      </c>
      <c r="BL78" s="71">
        <v>6.3100000000000005</v>
      </c>
      <c r="BM78" s="71">
        <v>0</v>
      </c>
      <c r="BN78" s="72"/>
      <c r="BO78" s="71">
        <v>0</v>
      </c>
      <c r="BP78" s="71">
        <v>0</v>
      </c>
      <c r="BQ78" s="71">
        <v>19</v>
      </c>
      <c r="BR78" s="71">
        <v>0</v>
      </c>
      <c r="BS78" s="71">
        <v>2</v>
      </c>
      <c r="BT78" s="71">
        <v>0</v>
      </c>
      <c r="BU78"/>
      <c r="BV78" s="70">
        <v>156.84399999999999</v>
      </c>
      <c r="BW78" s="70">
        <v>0</v>
      </c>
      <c r="BX78" s="70">
        <v>0</v>
      </c>
      <c r="BY78" s="70">
        <v>0</v>
      </c>
      <c r="BZ78" s="70">
        <v>0</v>
      </c>
      <c r="CA78" s="70">
        <v>0</v>
      </c>
      <c r="CB78" s="70">
        <v>0</v>
      </c>
      <c r="CC78" s="70">
        <v>0</v>
      </c>
      <c r="CD78" s="70">
        <v>0</v>
      </c>
    </row>
    <row r="79" spans="1:82">
      <c r="A79" s="70" t="s">
        <v>1882</v>
      </c>
      <c r="B79" s="70">
        <v>467</v>
      </c>
      <c r="C79" s="70">
        <v>8</v>
      </c>
      <c r="D79" s="70">
        <v>28</v>
      </c>
      <c r="E79" s="70">
        <v>2011</v>
      </c>
      <c r="F79" s="70" t="s">
        <v>178</v>
      </c>
      <c r="G79" s="70" t="s">
        <v>1874</v>
      </c>
      <c r="H79" s="70" t="s">
        <v>1875</v>
      </c>
      <c r="I79" s="148"/>
      <c r="J79" s="71">
        <v>338.02600488309281</v>
      </c>
      <c r="K79" s="71">
        <v>8.1791711181335565</v>
      </c>
      <c r="L79" s="71">
        <v>7.0462938414663094</v>
      </c>
      <c r="M79" s="71">
        <v>145.02396792527799</v>
      </c>
      <c r="N79" s="71">
        <v>143.4773285675773</v>
      </c>
      <c r="O79" s="71">
        <v>117.10382526269176</v>
      </c>
      <c r="P79" s="71">
        <v>78.576560424769653</v>
      </c>
      <c r="Q79" s="71">
        <v>6.3986724946145701</v>
      </c>
      <c r="R79" s="71">
        <v>0</v>
      </c>
      <c r="S79" s="71">
        <v>14.042294544309071</v>
      </c>
      <c r="T79" s="72"/>
      <c r="U79" s="71">
        <v>31903222</v>
      </c>
      <c r="V79" s="71">
        <v>2800</v>
      </c>
      <c r="W79" s="71">
        <v>181</v>
      </c>
      <c r="X79" s="71">
        <v>26851</v>
      </c>
      <c r="Y79" s="71">
        <v>31748</v>
      </c>
      <c r="Z79" s="71">
        <v>60766</v>
      </c>
      <c r="AA79" s="71">
        <v>15879</v>
      </c>
      <c r="AB79" s="71">
        <v>91179</v>
      </c>
      <c r="AC79" s="71">
        <v>0</v>
      </c>
      <c r="AD79" s="71">
        <v>14.042294544309071</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155.48699999999999</v>
      </c>
      <c r="BK79" s="71">
        <v>0</v>
      </c>
      <c r="BL79" s="71">
        <v>27.745999999999999</v>
      </c>
      <c r="BM79" s="71">
        <v>0</v>
      </c>
      <c r="BN79" s="72"/>
      <c r="BO79" s="71">
        <v>0</v>
      </c>
      <c r="BP79" s="71">
        <v>0</v>
      </c>
      <c r="BQ79" s="71">
        <v>20</v>
      </c>
      <c r="BR79" s="71">
        <v>0</v>
      </c>
      <c r="BS79" s="71">
        <v>3</v>
      </c>
      <c r="BT79" s="71">
        <v>0</v>
      </c>
      <c r="BU79"/>
      <c r="BV79" s="70">
        <v>161.53299999999999</v>
      </c>
      <c r="BW79" s="70">
        <v>0</v>
      </c>
      <c r="BX79" s="70">
        <v>21.7</v>
      </c>
      <c r="BY79" s="70">
        <v>0</v>
      </c>
      <c r="BZ79" s="70">
        <v>0</v>
      </c>
      <c r="CA79" s="70">
        <v>0</v>
      </c>
      <c r="CB79" s="70">
        <v>0</v>
      </c>
      <c r="CC79" s="70">
        <v>0</v>
      </c>
      <c r="CD79" s="70">
        <v>0</v>
      </c>
    </row>
    <row r="80" spans="1:82">
      <c r="A80" s="70" t="s">
        <v>1883</v>
      </c>
      <c r="B80" s="70">
        <v>468</v>
      </c>
      <c r="C80" s="70">
        <v>9</v>
      </c>
      <c r="D80" s="70">
        <v>28</v>
      </c>
      <c r="E80" s="70">
        <v>2012</v>
      </c>
      <c r="F80" s="70" t="s">
        <v>179</v>
      </c>
      <c r="G80" s="70" t="s">
        <v>1874</v>
      </c>
      <c r="H80" s="70" t="s">
        <v>1875</v>
      </c>
      <c r="I80" s="148"/>
      <c r="J80" s="71">
        <v>305.13719575510879</v>
      </c>
      <c r="K80" s="71">
        <v>7.3825497786918586</v>
      </c>
      <c r="L80" s="71">
        <v>6.8460247848211706</v>
      </c>
      <c r="M80" s="71">
        <v>140.96619718194239</v>
      </c>
      <c r="N80" s="71">
        <v>144.59872252935941</v>
      </c>
      <c r="O80" s="71">
        <v>117.30463934872427</v>
      </c>
      <c r="P80" s="71">
        <v>77.451012707650165</v>
      </c>
      <c r="Q80" s="71">
        <v>7.0478698811247797</v>
      </c>
      <c r="R80" s="71">
        <v>0</v>
      </c>
      <c r="S80" s="71">
        <v>16.218331621177441</v>
      </c>
      <c r="T80" s="72"/>
      <c r="U80" s="71">
        <v>31140641</v>
      </c>
      <c r="V80" s="71">
        <v>2800</v>
      </c>
      <c r="W80" s="71">
        <v>181</v>
      </c>
      <c r="X80" s="71">
        <v>26851</v>
      </c>
      <c r="Y80" s="71">
        <v>33276</v>
      </c>
      <c r="Z80" s="71">
        <v>61353</v>
      </c>
      <c r="AA80" s="71">
        <v>15563</v>
      </c>
      <c r="AB80" s="71">
        <v>92436</v>
      </c>
      <c r="AC80" s="71">
        <v>0</v>
      </c>
      <c r="AD80" s="71">
        <v>16.218331621177441</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164.56399999999999</v>
      </c>
      <c r="BK80" s="71">
        <v>0</v>
      </c>
      <c r="BL80" s="71">
        <v>29.809000000000001</v>
      </c>
      <c r="BM80" s="71">
        <v>0</v>
      </c>
      <c r="BN80" s="72"/>
      <c r="BO80" s="71">
        <v>0</v>
      </c>
      <c r="BP80" s="71">
        <v>0</v>
      </c>
      <c r="BQ80" s="71">
        <v>21</v>
      </c>
      <c r="BR80" s="71">
        <v>0</v>
      </c>
      <c r="BS80" s="71">
        <v>3</v>
      </c>
      <c r="BT80" s="71">
        <v>0</v>
      </c>
      <c r="BU80"/>
      <c r="BV80" s="70">
        <v>172.273</v>
      </c>
      <c r="BW80" s="70">
        <v>0</v>
      </c>
      <c r="BX80" s="70">
        <v>22.1</v>
      </c>
      <c r="BY80" s="70">
        <v>0</v>
      </c>
      <c r="BZ80" s="70">
        <v>0</v>
      </c>
      <c r="CA80" s="70">
        <v>0</v>
      </c>
      <c r="CB80" s="70">
        <v>0</v>
      </c>
      <c r="CC80" s="70">
        <v>0</v>
      </c>
      <c r="CD80" s="70">
        <v>0</v>
      </c>
    </row>
    <row r="81" spans="1:82">
      <c r="A81" s="70" t="s">
        <v>1884</v>
      </c>
      <c r="B81" s="70">
        <v>469</v>
      </c>
      <c r="C81" s="70">
        <v>10</v>
      </c>
      <c r="D81" s="70">
        <v>28</v>
      </c>
      <c r="E81" s="70">
        <v>2013</v>
      </c>
      <c r="F81" s="70" t="s">
        <v>180</v>
      </c>
      <c r="G81" s="70" t="s">
        <v>1874</v>
      </c>
      <c r="H81" s="70" t="s">
        <v>1875</v>
      </c>
      <c r="I81" s="148"/>
      <c r="J81" s="71">
        <v>350.60345795141387</v>
      </c>
      <c r="K81" s="71">
        <v>5.9602051921982273</v>
      </c>
      <c r="L81" s="71">
        <v>6.6370399678392928</v>
      </c>
      <c r="M81" s="71">
        <v>143.69962503622901</v>
      </c>
      <c r="N81" s="71">
        <v>139.91849213295899</v>
      </c>
      <c r="O81" s="71">
        <v>113.29036491389265</v>
      </c>
      <c r="P81" s="71">
        <v>76.339151423718192</v>
      </c>
      <c r="Q81" s="71">
        <v>7.1228386209199703</v>
      </c>
      <c r="R81" s="71">
        <v>0</v>
      </c>
      <c r="S81" s="71">
        <v>14.576349917661309</v>
      </c>
      <c r="T81" s="72"/>
      <c r="U81" s="71">
        <v>31410908</v>
      </c>
      <c r="V81" s="71">
        <v>2800</v>
      </c>
      <c r="W81" s="71">
        <v>181</v>
      </c>
      <c r="X81" s="71">
        <v>26851</v>
      </c>
      <c r="Y81" s="71">
        <v>34393</v>
      </c>
      <c r="Z81" s="71">
        <v>61899</v>
      </c>
      <c r="AA81" s="71">
        <v>15282</v>
      </c>
      <c r="AB81" s="71">
        <v>92080</v>
      </c>
      <c r="AC81" s="71">
        <v>0</v>
      </c>
      <c r="AD81" s="71">
        <v>14.576349917661309</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6.032</v>
      </c>
      <c r="BI81" s="71">
        <v>0</v>
      </c>
      <c r="BJ81" s="71">
        <v>172.809</v>
      </c>
      <c r="BK81" s="71">
        <v>0</v>
      </c>
      <c r="BL81" s="71">
        <v>30.244</v>
      </c>
      <c r="BM81" s="71">
        <v>0</v>
      </c>
      <c r="BN81" s="72"/>
      <c r="BO81" s="71">
        <v>1</v>
      </c>
      <c r="BP81" s="71">
        <v>0</v>
      </c>
      <c r="BQ81" s="71">
        <v>20</v>
      </c>
      <c r="BR81" s="71">
        <v>0</v>
      </c>
      <c r="BS81" s="71">
        <v>3</v>
      </c>
      <c r="BT81" s="71">
        <v>0</v>
      </c>
      <c r="BU81"/>
      <c r="BV81" s="70">
        <v>180.75299999999999</v>
      </c>
      <c r="BW81" s="70">
        <v>0</v>
      </c>
      <c r="BX81" s="70">
        <v>22.3</v>
      </c>
      <c r="BY81" s="70">
        <v>0</v>
      </c>
      <c r="BZ81" s="70">
        <v>6.032</v>
      </c>
      <c r="CA81" s="70">
        <v>0</v>
      </c>
      <c r="CB81" s="70">
        <v>0</v>
      </c>
      <c r="CC81" s="70">
        <v>0</v>
      </c>
      <c r="CD81" s="70">
        <v>0</v>
      </c>
    </row>
    <row r="82" spans="1:82">
      <c r="A82" s="70" t="s">
        <v>1885</v>
      </c>
      <c r="B82" s="70">
        <v>470</v>
      </c>
      <c r="C82" s="70">
        <v>11</v>
      </c>
      <c r="D82" s="70">
        <v>28</v>
      </c>
      <c r="E82" s="70">
        <v>2014</v>
      </c>
      <c r="F82" s="70" t="s">
        <v>181</v>
      </c>
      <c r="G82" s="70" t="s">
        <v>1874</v>
      </c>
      <c r="H82" s="70" t="s">
        <v>1875</v>
      </c>
      <c r="I82" s="148"/>
      <c r="J82" s="71">
        <v>316.91405817610962</v>
      </c>
      <c r="K82" s="71">
        <v>6.1939579693462594</v>
      </c>
      <c r="L82" s="71">
        <v>5.9939750203479143</v>
      </c>
      <c r="M82" s="71">
        <v>137.65351122105079</v>
      </c>
      <c r="N82" s="71">
        <v>138.86563264002291</v>
      </c>
      <c r="O82" s="71">
        <v>108.46909119480131</v>
      </c>
      <c r="P82" s="71">
        <v>76.078156566935135</v>
      </c>
      <c r="Q82" s="71">
        <v>6.7904479928985797</v>
      </c>
      <c r="R82" s="71">
        <v>0</v>
      </c>
      <c r="S82" s="71">
        <v>15.402522644301399</v>
      </c>
      <c r="T82" s="72"/>
      <c r="U82" s="71">
        <v>34423202</v>
      </c>
      <c r="V82" s="71">
        <v>2498</v>
      </c>
      <c r="W82" s="71">
        <v>206</v>
      </c>
      <c r="X82" s="71">
        <v>27527</v>
      </c>
      <c r="Y82" s="71">
        <v>34596</v>
      </c>
      <c r="Z82" s="71">
        <v>62419</v>
      </c>
      <c r="AA82" s="71">
        <v>15151</v>
      </c>
      <c r="AB82" s="71">
        <v>91494</v>
      </c>
      <c r="AC82" s="71">
        <v>0</v>
      </c>
      <c r="AD82" s="71">
        <v>15.402522644301399</v>
      </c>
      <c r="AE82" s="72"/>
      <c r="AF82" s="71"/>
      <c r="AG82" s="71"/>
      <c r="AH82" s="71"/>
      <c r="AI82" s="71"/>
      <c r="AJ82" s="71"/>
      <c r="AK82" s="71"/>
      <c r="AL82" s="71"/>
      <c r="AM82" s="71"/>
      <c r="AN82" s="71"/>
      <c r="AO82" s="71"/>
      <c r="AP82" s="71"/>
      <c r="AQ82" s="72"/>
      <c r="AR82" s="71">
        <v>1912</v>
      </c>
      <c r="AS82" s="71">
        <v>578</v>
      </c>
      <c r="AT82" s="71">
        <v>0</v>
      </c>
      <c r="AU82" s="71">
        <v>0</v>
      </c>
      <c r="AV82" s="71">
        <v>0</v>
      </c>
      <c r="AW82" s="71">
        <v>1</v>
      </c>
      <c r="AX82" s="71"/>
      <c r="AY82" s="72"/>
      <c r="AZ82" s="71">
        <v>8371.7999999999993</v>
      </c>
      <c r="BA82" s="71">
        <v>22871</v>
      </c>
      <c r="BB82" s="71">
        <v>0</v>
      </c>
      <c r="BC82" s="71">
        <v>0</v>
      </c>
      <c r="BD82" s="71">
        <v>0</v>
      </c>
      <c r="BE82" s="71">
        <v>1151.5</v>
      </c>
      <c r="BF82" s="71"/>
      <c r="BG82" s="72"/>
      <c r="BH82" s="71">
        <v>6.9509999999999996</v>
      </c>
      <c r="BI82" s="71">
        <v>0</v>
      </c>
      <c r="BJ82" s="71">
        <v>171.619</v>
      </c>
      <c r="BK82" s="71">
        <v>0</v>
      </c>
      <c r="BL82" s="71">
        <v>27.395000000000003</v>
      </c>
      <c r="BM82" s="71">
        <v>0</v>
      </c>
      <c r="BN82" s="72"/>
      <c r="BO82" s="71">
        <v>1</v>
      </c>
      <c r="BP82" s="71">
        <v>0</v>
      </c>
      <c r="BQ82" s="71">
        <v>20</v>
      </c>
      <c r="BR82" s="71">
        <v>0</v>
      </c>
      <c r="BS82" s="71">
        <v>3</v>
      </c>
      <c r="BT82" s="71">
        <v>0</v>
      </c>
      <c r="BU82"/>
      <c r="BV82" s="70">
        <v>179.214</v>
      </c>
      <c r="BW82" s="70">
        <v>0</v>
      </c>
      <c r="BX82" s="70">
        <v>19.8</v>
      </c>
      <c r="BY82" s="70">
        <v>0</v>
      </c>
      <c r="BZ82" s="70">
        <v>6.9509999999999996</v>
      </c>
      <c r="CA82" s="70">
        <v>0</v>
      </c>
      <c r="CB82" s="70">
        <v>0</v>
      </c>
      <c r="CC82" s="70">
        <v>0</v>
      </c>
      <c r="CD82" s="70">
        <v>0</v>
      </c>
    </row>
    <row r="83" spans="1:82">
      <c r="A83" s="70" t="s">
        <v>1886</v>
      </c>
      <c r="B83" s="70">
        <v>471</v>
      </c>
      <c r="C83" s="70">
        <v>12</v>
      </c>
      <c r="D83" s="70">
        <v>28</v>
      </c>
      <c r="E83" s="70">
        <v>2015</v>
      </c>
      <c r="F83" s="70" t="s">
        <v>182</v>
      </c>
      <c r="G83" s="1064" t="s">
        <v>1874</v>
      </c>
      <c r="H83" s="70" t="s">
        <v>1875</v>
      </c>
      <c r="I83" s="148"/>
      <c r="J83" s="71">
        <v>328.91930616930381</v>
      </c>
      <c r="K83" s="71">
        <v>6.0999989259988494</v>
      </c>
      <c r="L83" s="71">
        <v>5.3485629791963261</v>
      </c>
      <c r="M83" s="71">
        <v>179.5584801158511</v>
      </c>
      <c r="N83" s="71">
        <v>132.75076128810969</v>
      </c>
      <c r="O83" s="71">
        <v>107.17696539542465</v>
      </c>
      <c r="P83" s="71">
        <v>75.535227212101063</v>
      </c>
      <c r="Q83" s="71">
        <v>6.6027286991763896</v>
      </c>
      <c r="R83" s="71">
        <v>0</v>
      </c>
      <c r="S83" s="71">
        <v>13.23411616507123</v>
      </c>
      <c r="T83" s="72"/>
      <c r="U83" s="71">
        <v>38647540</v>
      </c>
      <c r="V83" s="71">
        <v>2498</v>
      </c>
      <c r="W83" s="71">
        <v>206</v>
      </c>
      <c r="X83" s="71">
        <v>27527</v>
      </c>
      <c r="Y83" s="71">
        <v>34795</v>
      </c>
      <c r="Z83" s="71">
        <v>62269</v>
      </c>
      <c r="AA83" s="71">
        <v>15031</v>
      </c>
      <c r="AB83" s="71">
        <v>90879</v>
      </c>
      <c r="AC83" s="71">
        <v>0</v>
      </c>
      <c r="AD83" s="71">
        <v>13.23411616507123</v>
      </c>
      <c r="AE83" s="72"/>
      <c r="AF83" s="71">
        <v>370405663.33972269</v>
      </c>
      <c r="AG83" s="71">
        <v>4683618.0803651707</v>
      </c>
      <c r="AH83" s="71">
        <v>1111931.417453252</v>
      </c>
      <c r="AI83" s="71">
        <v>177113144.5216684</v>
      </c>
      <c r="AJ83" s="71">
        <v>198327649.1862455</v>
      </c>
      <c r="AK83" s="71">
        <v>0</v>
      </c>
      <c r="AL83" s="71">
        <v>0</v>
      </c>
      <c r="AM83" s="71">
        <v>12454585.72693307</v>
      </c>
      <c r="AN83" s="71">
        <v>0</v>
      </c>
      <c r="AO83" s="71">
        <v>0</v>
      </c>
      <c r="AP83" s="71">
        <v>764096592.2723881</v>
      </c>
      <c r="AQ83" s="72"/>
      <c r="AR83" s="71">
        <v>2111</v>
      </c>
      <c r="AS83" s="71">
        <v>804</v>
      </c>
      <c r="AT83" s="71">
        <v>0</v>
      </c>
      <c r="AU83" s="71">
        <v>0</v>
      </c>
      <c r="AV83" s="71">
        <v>0</v>
      </c>
      <c r="AW83" s="71">
        <v>1</v>
      </c>
      <c r="AX83" s="71"/>
      <c r="AY83" s="72"/>
      <c r="AZ83" s="71">
        <v>9361.7999999999993</v>
      </c>
      <c r="BA83" s="71">
        <v>32527.5</v>
      </c>
      <c r="BB83" s="71">
        <v>0</v>
      </c>
      <c r="BC83" s="71">
        <v>0</v>
      </c>
      <c r="BD83" s="71">
        <v>0</v>
      </c>
      <c r="BE83" s="71">
        <v>1151.5</v>
      </c>
      <c r="BF83" s="71"/>
      <c r="BG83" s="72"/>
      <c r="BH83" s="71">
        <v>0</v>
      </c>
      <c r="BI83" s="71">
        <v>0</v>
      </c>
      <c r="BJ83" s="71">
        <v>165.89</v>
      </c>
      <c r="BK83" s="71">
        <v>0</v>
      </c>
      <c r="BL83" s="71">
        <v>28.083000000000002</v>
      </c>
      <c r="BM83" s="71">
        <v>0</v>
      </c>
      <c r="BN83" s="72"/>
      <c r="BO83" s="71">
        <v>0</v>
      </c>
      <c r="BP83" s="71">
        <v>0</v>
      </c>
      <c r="BQ83" s="71">
        <v>20</v>
      </c>
      <c r="BR83" s="71">
        <v>0</v>
      </c>
      <c r="BS83" s="71">
        <v>3</v>
      </c>
      <c r="BT83" s="71">
        <v>0</v>
      </c>
      <c r="BU83"/>
      <c r="BV83" s="70">
        <v>174.173</v>
      </c>
      <c r="BW83" s="70">
        <v>0</v>
      </c>
      <c r="BX83" s="70">
        <v>19.8</v>
      </c>
      <c r="BY83" s="70">
        <v>0</v>
      </c>
      <c r="BZ83" s="70">
        <v>0</v>
      </c>
      <c r="CA83" s="70">
        <v>0</v>
      </c>
      <c r="CB83" s="70">
        <v>0</v>
      </c>
      <c r="CC83" s="70">
        <v>0</v>
      </c>
      <c r="CD83" s="70">
        <v>0</v>
      </c>
    </row>
    <row r="84" spans="1:82">
      <c r="A84" s="70" t="s">
        <v>1887</v>
      </c>
      <c r="B84" s="70">
        <v>472</v>
      </c>
      <c r="C84" s="70">
        <v>13</v>
      </c>
      <c r="D84" s="70">
        <v>28</v>
      </c>
      <c r="E84" s="70">
        <v>2016</v>
      </c>
      <c r="F84" s="70" t="s">
        <v>155</v>
      </c>
      <c r="G84" s="1064" t="s">
        <v>1874</v>
      </c>
      <c r="H84" s="70" t="s">
        <v>1875</v>
      </c>
      <c r="I84" s="148"/>
      <c r="J84" s="71">
        <v>326.66686384037132</v>
      </c>
      <c r="K84" s="71">
        <v>6.0645126466264268</v>
      </c>
      <c r="L84" s="71">
        <v>5.0839784455795334</v>
      </c>
      <c r="M84" s="71">
        <v>119.48014478740747</v>
      </c>
      <c r="N84" s="71">
        <v>131.05431392219441</v>
      </c>
      <c r="O84" s="71">
        <v>106.20362023523795</v>
      </c>
      <c r="P84" s="71">
        <v>73.269526765635632</v>
      </c>
      <c r="Q84" s="71">
        <v>6.3679011029623505</v>
      </c>
      <c r="R84" s="71">
        <v>0</v>
      </c>
      <c r="S84" s="71">
        <v>12.246166358523196</v>
      </c>
      <c r="T84" s="72"/>
      <c r="U84" s="71">
        <v>37769919</v>
      </c>
      <c r="V84" s="71">
        <v>2498</v>
      </c>
      <c r="W84" s="71">
        <v>206</v>
      </c>
      <c r="X84" s="71">
        <v>27527</v>
      </c>
      <c r="Y84" s="71">
        <v>34993</v>
      </c>
      <c r="Z84" s="71">
        <v>62462</v>
      </c>
      <c r="AA84" s="71">
        <v>15080</v>
      </c>
      <c r="AB84" s="71">
        <v>90156</v>
      </c>
      <c r="AC84" s="71">
        <v>0</v>
      </c>
      <c r="AD84" s="71">
        <v>12.246166358523199</v>
      </c>
      <c r="AE84" s="72"/>
      <c r="AF84" s="71">
        <v>376872645.00771707</v>
      </c>
      <c r="AG84" s="71">
        <v>4488551.2308985079</v>
      </c>
      <c r="AH84" s="71">
        <v>811413.21833742689</v>
      </c>
      <c r="AI84" s="71">
        <v>175987524.19881839</v>
      </c>
      <c r="AJ84" s="71">
        <v>196239239.74576771</v>
      </c>
      <c r="AK84" s="71">
        <v>0</v>
      </c>
      <c r="AL84" s="71">
        <v>0</v>
      </c>
      <c r="AM84" s="71">
        <v>12365100.62224387</v>
      </c>
      <c r="AN84" s="71">
        <v>0</v>
      </c>
      <c r="AO84" s="71">
        <v>0</v>
      </c>
      <c r="AP84" s="71">
        <v>766764474.02378297</v>
      </c>
      <c r="AQ84" s="72"/>
      <c r="AR84" s="71">
        <v>2303</v>
      </c>
      <c r="AS84" s="71">
        <v>941</v>
      </c>
      <c r="AT84" s="71">
        <v>0</v>
      </c>
      <c r="AU84" s="71">
        <v>0</v>
      </c>
      <c r="AV84" s="71">
        <v>0</v>
      </c>
      <c r="AW84" s="71">
        <v>1</v>
      </c>
      <c r="AX84" s="71"/>
      <c r="AY84" s="72"/>
      <c r="AZ84" s="71">
        <v>10393.799999999999</v>
      </c>
      <c r="BA84" s="71">
        <v>39959.199999999997</v>
      </c>
      <c r="BB84" s="71">
        <v>0</v>
      </c>
      <c r="BC84" s="71">
        <v>0</v>
      </c>
      <c r="BD84" s="71">
        <v>0</v>
      </c>
      <c r="BE84" s="71">
        <v>1151.5</v>
      </c>
      <c r="BF84" s="71"/>
      <c r="BG84" s="72"/>
      <c r="BH84" s="71">
        <v>0</v>
      </c>
      <c r="BI84" s="71">
        <v>0</v>
      </c>
      <c r="BJ84" s="71">
        <v>177.89599999999999</v>
      </c>
      <c r="BK84" s="71">
        <v>0</v>
      </c>
      <c r="BL84" s="71">
        <v>25.41</v>
      </c>
      <c r="BM84" s="71">
        <v>0</v>
      </c>
      <c r="BN84" s="72"/>
      <c r="BO84" s="71">
        <v>0</v>
      </c>
      <c r="BP84" s="71">
        <v>0</v>
      </c>
      <c r="BQ84" s="71">
        <v>21</v>
      </c>
      <c r="BR84" s="71">
        <v>0</v>
      </c>
      <c r="BS84" s="71">
        <v>3</v>
      </c>
      <c r="BT84" s="71">
        <v>0</v>
      </c>
      <c r="BU84"/>
      <c r="BV84" s="70">
        <v>186.006</v>
      </c>
      <c r="BW84" s="70">
        <v>0</v>
      </c>
      <c r="BX84" s="70">
        <v>17.3</v>
      </c>
      <c r="BY84" s="70">
        <v>0</v>
      </c>
      <c r="BZ84" s="70">
        <v>0</v>
      </c>
      <c r="CA84" s="70">
        <v>0</v>
      </c>
      <c r="CB84" s="70">
        <v>0</v>
      </c>
      <c r="CC84" s="70">
        <v>0</v>
      </c>
      <c r="CD84" s="70">
        <v>0</v>
      </c>
    </row>
    <row r="85" spans="1:82">
      <c r="A85" s="70" t="s">
        <v>1888</v>
      </c>
      <c r="B85" s="70">
        <v>473</v>
      </c>
      <c r="C85" s="70">
        <v>14</v>
      </c>
      <c r="D85" s="70">
        <v>28</v>
      </c>
      <c r="E85" s="70">
        <v>2017</v>
      </c>
      <c r="F85" s="70" t="s">
        <v>156</v>
      </c>
      <c r="G85" s="70" t="s">
        <v>1874</v>
      </c>
      <c r="H85" s="70" t="s">
        <v>1875</v>
      </c>
      <c r="I85" s="148"/>
      <c r="J85" s="71">
        <v>341.84929642859623</v>
      </c>
      <c r="K85" s="71">
        <v>6.0369927711571476</v>
      </c>
      <c r="L85" s="71">
        <v>5.4577604277891991</v>
      </c>
      <c r="M85" s="71">
        <v>105.79831303512724</v>
      </c>
      <c r="N85" s="71">
        <v>127.36234842882463</v>
      </c>
      <c r="O85" s="71">
        <v>104.53418699471172</v>
      </c>
      <c r="P85" s="71">
        <v>72.158446025988056</v>
      </c>
      <c r="Q85" s="71">
        <v>6.10927055653974</v>
      </c>
      <c r="R85" s="71">
        <v>0</v>
      </c>
      <c r="S85" s="71">
        <v>13.131589272644128</v>
      </c>
      <c r="T85" s="72"/>
      <c r="U85" s="71">
        <v>40209404</v>
      </c>
      <c r="V85" s="71">
        <v>2498</v>
      </c>
      <c r="W85" s="71">
        <v>206</v>
      </c>
      <c r="X85" s="71">
        <v>27527</v>
      </c>
      <c r="Y85" s="71">
        <v>35194</v>
      </c>
      <c r="Z85" s="71">
        <v>62500</v>
      </c>
      <c r="AA85" s="71">
        <v>14946</v>
      </c>
      <c r="AB85" s="71">
        <v>89444</v>
      </c>
      <c r="AC85" s="71">
        <v>0</v>
      </c>
      <c r="AD85" s="71">
        <v>13.131589272644129</v>
      </c>
      <c r="AE85" s="72"/>
      <c r="AF85" s="71">
        <v>399720606.54832101</v>
      </c>
      <c r="AG85" s="71">
        <v>4517490.1397261973</v>
      </c>
      <c r="AH85" s="71">
        <v>1118155.0505002029</v>
      </c>
      <c r="AI85" s="71">
        <v>166171332.31762359</v>
      </c>
      <c r="AJ85" s="71">
        <v>184216839.077039</v>
      </c>
      <c r="AK85" s="71">
        <v>0</v>
      </c>
      <c r="AL85" s="71">
        <v>0</v>
      </c>
      <c r="AM85" s="71">
        <v>12286643.409299079</v>
      </c>
      <c r="AN85" s="71">
        <v>0</v>
      </c>
      <c r="AO85" s="71">
        <v>0</v>
      </c>
      <c r="AP85" s="71">
        <v>768031066.54250908</v>
      </c>
      <c r="AQ85" s="72"/>
      <c r="AR85" s="71">
        <v>2444</v>
      </c>
      <c r="AS85" s="71">
        <v>1032</v>
      </c>
      <c r="AT85" s="71">
        <v>0</v>
      </c>
      <c r="AU85" s="71">
        <v>0</v>
      </c>
      <c r="AV85" s="71">
        <v>0</v>
      </c>
      <c r="AW85" s="71">
        <v>1</v>
      </c>
      <c r="AX85" s="71"/>
      <c r="AY85" s="72"/>
      <c r="AZ85" s="71">
        <v>11139.3</v>
      </c>
      <c r="BA85" s="71">
        <v>47081.000000000007</v>
      </c>
      <c r="BB85" s="71">
        <v>0</v>
      </c>
      <c r="BC85" s="71">
        <v>0</v>
      </c>
      <c r="BD85" s="71">
        <v>0</v>
      </c>
      <c r="BE85" s="71">
        <v>1151.5</v>
      </c>
      <c r="BF85" s="71"/>
      <c r="BG85" s="72"/>
      <c r="BH85" s="71">
        <v>0</v>
      </c>
      <c r="BI85" s="71">
        <v>0</v>
      </c>
      <c r="BJ85" s="71">
        <v>175.20099999999999</v>
      </c>
      <c r="BK85" s="71">
        <v>0</v>
      </c>
      <c r="BL85" s="71">
        <v>30.094000000000001</v>
      </c>
      <c r="BM85" s="71">
        <v>0</v>
      </c>
      <c r="BN85" s="72"/>
      <c r="BO85" s="71">
        <v>0</v>
      </c>
      <c r="BP85" s="71">
        <v>0</v>
      </c>
      <c r="BQ85" s="71">
        <v>20</v>
      </c>
      <c r="BR85" s="71">
        <v>0</v>
      </c>
      <c r="BS85" s="71">
        <v>3</v>
      </c>
      <c r="BT85" s="71">
        <v>0</v>
      </c>
      <c r="BU85"/>
      <c r="BV85" s="70">
        <v>184.19499999999999</v>
      </c>
      <c r="BW85" s="70">
        <v>0</v>
      </c>
      <c r="BX85" s="70">
        <v>21.1</v>
      </c>
      <c r="BY85" s="70">
        <v>0</v>
      </c>
      <c r="BZ85" s="70">
        <v>0</v>
      </c>
      <c r="CA85" s="70">
        <v>0</v>
      </c>
      <c r="CB85" s="70">
        <v>0</v>
      </c>
      <c r="CC85" s="70">
        <v>0</v>
      </c>
      <c r="CD85" s="70">
        <v>0</v>
      </c>
    </row>
    <row r="86" spans="1:82">
      <c r="A86" s="70" t="s">
        <v>1889</v>
      </c>
      <c r="B86" s="70">
        <v>474</v>
      </c>
      <c r="C86" s="70">
        <v>15</v>
      </c>
      <c r="D86" s="70">
        <v>28</v>
      </c>
      <c r="E86" s="70">
        <v>2018</v>
      </c>
      <c r="F86" s="70" t="s">
        <v>183</v>
      </c>
      <c r="G86" s="70" t="s">
        <v>1874</v>
      </c>
      <c r="H86" s="70" t="s">
        <v>1875</v>
      </c>
      <c r="I86" s="148"/>
      <c r="J86" s="71">
        <v>338.8659385794117</v>
      </c>
      <c r="K86" s="71">
        <v>5.6868131927439078</v>
      </c>
      <c r="L86" s="71">
        <v>4.8350732152279203</v>
      </c>
      <c r="M86" s="71">
        <v>109.39328998337129</v>
      </c>
      <c r="N86" s="71">
        <v>115.63579539490061</v>
      </c>
      <c r="O86" s="71">
        <v>103.0166033487304</v>
      </c>
      <c r="P86" s="71">
        <v>71.53576143030854</v>
      </c>
      <c r="Q86" s="71">
        <v>5.6424153108388504</v>
      </c>
      <c r="R86" s="71">
        <v>0</v>
      </c>
      <c r="S86" s="71">
        <v>14.184759072707939</v>
      </c>
      <c r="T86" s="72"/>
      <c r="U86" s="71">
        <v>42506945</v>
      </c>
      <c r="V86" s="71">
        <v>2498</v>
      </c>
      <c r="W86" s="71">
        <v>206</v>
      </c>
      <c r="X86" s="71">
        <v>27527</v>
      </c>
      <c r="Y86" s="71">
        <v>35594</v>
      </c>
      <c r="Z86" s="71">
        <v>62772</v>
      </c>
      <c r="AA86" s="71">
        <v>14966</v>
      </c>
      <c r="AB86" s="71">
        <v>89024</v>
      </c>
      <c r="AC86" s="71">
        <v>0</v>
      </c>
      <c r="AD86" s="71">
        <v>14.184759072707941</v>
      </c>
      <c r="AE86" s="72"/>
      <c r="AF86" s="71">
        <v>402407491.65676987</v>
      </c>
      <c r="AG86" s="71">
        <v>4031009.6336620669</v>
      </c>
      <c r="AH86" s="71">
        <v>1053632.5130787189</v>
      </c>
      <c r="AI86" s="71">
        <v>169232608.60154271</v>
      </c>
      <c r="AJ86" s="71">
        <v>176845534.21189931</v>
      </c>
      <c r="AK86" s="71">
        <v>0</v>
      </c>
      <c r="AL86" s="71">
        <v>0</v>
      </c>
      <c r="AM86" s="71">
        <v>12254252.47999383</v>
      </c>
      <c r="AN86" s="71">
        <v>0</v>
      </c>
      <c r="AO86" s="71">
        <v>0</v>
      </c>
      <c r="AP86" s="71">
        <v>765824529.09694648</v>
      </c>
      <c r="AQ86" s="72"/>
      <c r="AR86" s="71">
        <v>2575</v>
      </c>
      <c r="AS86" s="71">
        <v>1107</v>
      </c>
      <c r="AT86" s="71">
        <v>0</v>
      </c>
      <c r="AU86" s="71">
        <v>1</v>
      </c>
      <c r="AV86" s="71">
        <v>0</v>
      </c>
      <c r="AW86" s="71">
        <v>1</v>
      </c>
      <c r="AX86" s="71"/>
      <c r="AY86" s="72"/>
      <c r="AZ86" s="71">
        <v>11809.1</v>
      </c>
      <c r="BA86" s="71">
        <v>53800</v>
      </c>
      <c r="BB86" s="71">
        <v>0</v>
      </c>
      <c r="BC86" s="71">
        <v>52</v>
      </c>
      <c r="BD86" s="71">
        <v>0</v>
      </c>
      <c r="BE86" s="71">
        <v>1151.5</v>
      </c>
      <c r="BF86" s="71"/>
      <c r="BG86" s="72"/>
      <c r="BH86" s="71">
        <v>0</v>
      </c>
      <c r="BI86" s="71">
        <v>0</v>
      </c>
      <c r="BJ86" s="71">
        <v>183.541</v>
      </c>
      <c r="BK86" s="71">
        <v>0</v>
      </c>
      <c r="BL86" s="71">
        <v>32.088999999999999</v>
      </c>
      <c r="BM86" s="71">
        <v>0</v>
      </c>
      <c r="BN86" s="72"/>
      <c r="BO86" s="71">
        <v>0</v>
      </c>
      <c r="BP86" s="71">
        <v>0</v>
      </c>
      <c r="BQ86" s="71">
        <v>22</v>
      </c>
      <c r="BR86" s="71">
        <v>0</v>
      </c>
      <c r="BS86" s="71">
        <v>3</v>
      </c>
      <c r="BT86" s="71">
        <v>0</v>
      </c>
      <c r="BU86"/>
      <c r="BV86" s="70">
        <v>192.03</v>
      </c>
      <c r="BW86" s="70">
        <v>0</v>
      </c>
      <c r="BX86" s="70">
        <v>23.6</v>
      </c>
      <c r="BY86" s="70">
        <v>0</v>
      </c>
      <c r="BZ86" s="70">
        <v>0</v>
      </c>
      <c r="CA86" s="70">
        <v>0</v>
      </c>
      <c r="CB86" s="70">
        <v>0</v>
      </c>
      <c r="CC86" s="70">
        <v>0</v>
      </c>
      <c r="CD86" s="70">
        <v>0</v>
      </c>
    </row>
    <row r="87" spans="1:82">
      <c r="A87" s="70" t="s">
        <v>1890</v>
      </c>
      <c r="B87" s="70">
        <v>475</v>
      </c>
      <c r="C87" s="70">
        <v>16</v>
      </c>
      <c r="D87" s="70">
        <v>28</v>
      </c>
      <c r="E87" s="70">
        <v>2019</v>
      </c>
      <c r="F87" s="70" t="s">
        <v>158</v>
      </c>
      <c r="G87" s="70" t="s">
        <v>1874</v>
      </c>
      <c r="H87" s="70" t="s">
        <v>1875</v>
      </c>
      <c r="I87" s="148"/>
      <c r="J87" s="71">
        <v>321.89274920785766</v>
      </c>
      <c r="K87" s="71">
        <v>5.1704398060026637</v>
      </c>
      <c r="L87" s="71">
        <v>4.8570972345031862</v>
      </c>
      <c r="M87" s="71">
        <v>112.32220433395871</v>
      </c>
      <c r="N87" s="71">
        <v>110.71250006180337</v>
      </c>
      <c r="O87" s="71">
        <v>99.679424985400047</v>
      </c>
      <c r="P87" s="71">
        <v>70.95313739209044</v>
      </c>
      <c r="Q87" s="71">
        <v>5.4472844995856997</v>
      </c>
      <c r="R87" s="71">
        <v>0</v>
      </c>
      <c r="S87" s="71">
        <v>19.083781185372324</v>
      </c>
      <c r="T87" s="72"/>
      <c r="U87" s="71">
        <v>42441697</v>
      </c>
      <c r="V87" s="71">
        <v>2498</v>
      </c>
      <c r="W87" s="71">
        <v>206</v>
      </c>
      <c r="X87" s="71">
        <v>27527</v>
      </c>
      <c r="Y87" s="71">
        <v>35872</v>
      </c>
      <c r="Z87" s="71">
        <v>62406</v>
      </c>
      <c r="AA87" s="71">
        <v>14733</v>
      </c>
      <c r="AB87" s="71">
        <v>88272</v>
      </c>
      <c r="AC87" s="71">
        <v>0</v>
      </c>
      <c r="AD87" s="71">
        <v>19.08378118537232</v>
      </c>
      <c r="AE87" s="72"/>
      <c r="AF87" s="71">
        <v>404191374.26438898</v>
      </c>
      <c r="AG87" s="71">
        <v>3912251.6571906982</v>
      </c>
      <c r="AH87" s="71">
        <v>1110630.99978503</v>
      </c>
      <c r="AI87" s="71">
        <v>187875744.78480509</v>
      </c>
      <c r="AJ87" s="71">
        <v>165797507.96502271</v>
      </c>
      <c r="AK87" s="71">
        <v>0</v>
      </c>
      <c r="AL87" s="71">
        <v>0</v>
      </c>
      <c r="AM87" s="71">
        <v>12021981.888739778</v>
      </c>
      <c r="AN87" s="71">
        <v>0</v>
      </c>
      <c r="AO87" s="71">
        <v>0</v>
      </c>
      <c r="AP87" s="71">
        <v>774909491.55993235</v>
      </c>
      <c r="AQ87" s="72"/>
      <c r="AR87" s="71">
        <v>2724</v>
      </c>
      <c r="AS87" s="71">
        <v>1179</v>
      </c>
      <c r="AT87" s="71">
        <v>0</v>
      </c>
      <c r="AU87" s="71">
        <v>1</v>
      </c>
      <c r="AV87" s="71">
        <v>0</v>
      </c>
      <c r="AW87" s="71">
        <v>1</v>
      </c>
      <c r="AX87" s="71"/>
      <c r="AY87" s="72"/>
      <c r="AZ87" s="71">
        <v>12626.299999999979</v>
      </c>
      <c r="BA87" s="71">
        <v>68078.400000000038</v>
      </c>
      <c r="BB87" s="71">
        <v>0</v>
      </c>
      <c r="BC87" s="71">
        <v>52</v>
      </c>
      <c r="BD87" s="71">
        <v>0</v>
      </c>
      <c r="BE87" s="71">
        <v>1151.5</v>
      </c>
      <c r="BF87" s="71"/>
      <c r="BG87" s="72"/>
      <c r="BH87" s="71">
        <v>0</v>
      </c>
      <c r="BI87" s="71">
        <v>0</v>
      </c>
      <c r="BJ87" s="71">
        <v>169.91900000000001</v>
      </c>
      <c r="BK87" s="71">
        <v>0</v>
      </c>
      <c r="BL87" s="71">
        <v>35.844000000000001</v>
      </c>
      <c r="BM87" s="71">
        <v>0</v>
      </c>
      <c r="BN87" s="72"/>
      <c r="BO87" s="71">
        <v>0</v>
      </c>
      <c r="BP87" s="71">
        <v>0</v>
      </c>
      <c r="BQ87" s="71">
        <v>22</v>
      </c>
      <c r="BR87" s="71">
        <v>0</v>
      </c>
      <c r="BS87" s="71">
        <v>3</v>
      </c>
      <c r="BT87" s="71">
        <v>0</v>
      </c>
      <c r="BU87"/>
      <c r="BV87" s="70">
        <v>179.16300000000001</v>
      </c>
      <c r="BW87" s="70">
        <v>0</v>
      </c>
      <c r="BX87" s="70">
        <v>26.6</v>
      </c>
      <c r="BY87" s="70">
        <v>0</v>
      </c>
      <c r="BZ87" s="70">
        <v>0</v>
      </c>
      <c r="CA87" s="70">
        <v>0</v>
      </c>
      <c r="CB87" s="70">
        <v>0</v>
      </c>
      <c r="CC87" s="70">
        <v>0</v>
      </c>
      <c r="CD87" s="70">
        <v>0</v>
      </c>
    </row>
    <row r="88" spans="1:82">
      <c r="A88" s="70" t="s">
        <v>1891</v>
      </c>
      <c r="B88" s="70">
        <v>476</v>
      </c>
      <c r="C88" s="70">
        <v>17</v>
      </c>
      <c r="D88" s="70">
        <v>28</v>
      </c>
      <c r="E88" s="70">
        <v>2020</v>
      </c>
      <c r="F88" s="70" t="s">
        <v>159</v>
      </c>
      <c r="G88" s="70" t="s">
        <v>1874</v>
      </c>
      <c r="H88" s="70" t="s">
        <v>1875</v>
      </c>
      <c r="I88" s="148"/>
      <c r="J88" s="71">
        <v>302.09692340562663</v>
      </c>
      <c r="K88" s="71">
        <v>5.8369938129351064</v>
      </c>
      <c r="L88" s="71">
        <v>4.3764749110940819</v>
      </c>
      <c r="M88" s="71">
        <v>95.514667389764227</v>
      </c>
      <c r="N88" s="71">
        <v>107.60879165904402</v>
      </c>
      <c r="O88" s="71">
        <v>87.208719363506134</v>
      </c>
      <c r="P88" s="71">
        <v>66.405743317706495</v>
      </c>
      <c r="Q88" s="71">
        <v>5.1440283129387598</v>
      </c>
      <c r="R88" s="71">
        <v>0</v>
      </c>
      <c r="S88" s="71">
        <v>11.510778310944</v>
      </c>
      <c r="T88" s="72"/>
      <c r="U88" s="71">
        <v>38239047</v>
      </c>
      <c r="V88" s="71">
        <v>2558</v>
      </c>
      <c r="W88" s="71">
        <v>219</v>
      </c>
      <c r="X88" s="71">
        <v>26637</v>
      </c>
      <c r="Y88" s="71">
        <v>35930</v>
      </c>
      <c r="Z88" s="71">
        <v>62317</v>
      </c>
      <c r="AA88" s="71">
        <v>14656</v>
      </c>
      <c r="AB88" s="71">
        <v>87245</v>
      </c>
      <c r="AC88" s="71">
        <v>0</v>
      </c>
      <c r="AD88" s="71">
        <v>11.510778310944</v>
      </c>
      <c r="AE88" s="72"/>
      <c r="AF88" s="71">
        <v>379300890.84530193</v>
      </c>
      <c r="AG88" s="71">
        <v>4307165.4155963315</v>
      </c>
      <c r="AH88" s="71">
        <v>1062330.206364888</v>
      </c>
      <c r="AI88" s="71">
        <v>168623888.63451335</v>
      </c>
      <c r="AJ88" s="71">
        <v>194350659.83648339</v>
      </c>
      <c r="AK88" s="71"/>
      <c r="AL88" s="71"/>
      <c r="AM88" s="71">
        <v>11386441.812166989</v>
      </c>
      <c r="AN88" s="71"/>
      <c r="AO88" s="71"/>
      <c r="AP88" s="71">
        <v>759031376.75042677</v>
      </c>
      <c r="AQ88" s="72"/>
      <c r="AR88" s="71">
        <v>2858</v>
      </c>
      <c r="AS88" s="71">
        <v>1217</v>
      </c>
      <c r="AT88" s="71">
        <v>0</v>
      </c>
      <c r="AU88" s="71">
        <v>1</v>
      </c>
      <c r="AV88" s="71">
        <v>0</v>
      </c>
      <c r="AW88" s="71">
        <v>1</v>
      </c>
      <c r="AX88" s="71"/>
      <c r="AY88" s="72"/>
      <c r="AZ88" s="71">
        <v>13480.39999999998</v>
      </c>
      <c r="BA88" s="71">
        <v>71265.399999999951</v>
      </c>
      <c r="BB88" s="71">
        <v>0</v>
      </c>
      <c r="BC88" s="71">
        <v>52</v>
      </c>
      <c r="BD88" s="71">
        <v>0</v>
      </c>
      <c r="BE88" s="71">
        <v>1151.5</v>
      </c>
      <c r="BF88" s="71"/>
      <c r="BG88" s="72"/>
      <c r="BH88" s="71">
        <v>0</v>
      </c>
      <c r="BI88" s="71">
        <v>0</v>
      </c>
      <c r="BJ88" s="71">
        <v>151.90199999999999</v>
      </c>
      <c r="BK88" s="71">
        <v>0</v>
      </c>
      <c r="BL88" s="71">
        <v>29.347999999999999</v>
      </c>
      <c r="BM88" s="71">
        <v>0</v>
      </c>
      <c r="BN88" s="72"/>
      <c r="BO88" s="71">
        <v>0</v>
      </c>
      <c r="BP88" s="71">
        <v>0</v>
      </c>
      <c r="BQ88" s="71">
        <v>23</v>
      </c>
      <c r="BR88" s="71">
        <v>0</v>
      </c>
      <c r="BS88" s="71">
        <v>3</v>
      </c>
      <c r="BT88" s="71">
        <v>0</v>
      </c>
      <c r="BU88"/>
      <c r="BV88" s="70">
        <v>160.55000000000001</v>
      </c>
      <c r="BW88" s="70">
        <v>0</v>
      </c>
      <c r="BX88" s="70">
        <v>20.7</v>
      </c>
      <c r="BY88" s="70">
        <v>0</v>
      </c>
      <c r="BZ88" s="70">
        <v>0</v>
      </c>
      <c r="CA88" s="70">
        <v>0</v>
      </c>
      <c r="CB88" s="70">
        <v>0</v>
      </c>
      <c r="CC88" s="70">
        <v>0</v>
      </c>
      <c r="CD88" s="70">
        <v>0</v>
      </c>
    </row>
    <row r="89" spans="1:82">
      <c r="A89" s="70" t="s">
        <v>1892</v>
      </c>
      <c r="B89" s="70">
        <v>476</v>
      </c>
      <c r="C89" s="70">
        <v>18</v>
      </c>
      <c r="D89" s="70">
        <v>28</v>
      </c>
      <c r="E89" s="70">
        <v>2021</v>
      </c>
      <c r="F89" s="70" t="s">
        <v>160</v>
      </c>
      <c r="G89" s="70" t="s">
        <v>1874</v>
      </c>
      <c r="H89" s="70" t="s">
        <v>1875</v>
      </c>
      <c r="I89" s="148"/>
      <c r="J89" s="71">
        <v>284.79172620413971</v>
      </c>
      <c r="K89" s="71">
        <v>6.3639686994868034</v>
      </c>
      <c r="L89" s="71">
        <v>4.9279199007131913</v>
      </c>
      <c r="M89" s="71">
        <v>109.07506878918556</v>
      </c>
      <c r="N89" s="71">
        <v>110.85765751780202</v>
      </c>
      <c r="O89" s="71">
        <v>84.191658907655551</v>
      </c>
      <c r="P89" s="71">
        <v>68.184353696488486</v>
      </c>
      <c r="Q89" s="71">
        <v>5.0372309164990003</v>
      </c>
      <c r="R89" s="71">
        <v>0</v>
      </c>
      <c r="S89" s="71">
        <v>12.828600776630701</v>
      </c>
      <c r="T89" s="72"/>
      <c r="U89" s="71">
        <v>38714872</v>
      </c>
      <c r="V89" s="71">
        <v>2558</v>
      </c>
      <c r="W89" s="71">
        <v>219</v>
      </c>
      <c r="X89" s="71">
        <v>26637</v>
      </c>
      <c r="Y89" s="71">
        <v>35661</v>
      </c>
      <c r="Z89" s="71">
        <v>61945</v>
      </c>
      <c r="AA89" s="71">
        <v>14674</v>
      </c>
      <c r="AB89" s="71">
        <v>86273</v>
      </c>
      <c r="AC89" s="71">
        <v>0</v>
      </c>
      <c r="AD89" s="71">
        <v>12.828600776630701</v>
      </c>
      <c r="AE89" s="72"/>
      <c r="AF89" s="71">
        <v>347230702.39177853</v>
      </c>
      <c r="AG89" s="71">
        <v>4391244.5735779013</v>
      </c>
      <c r="AH89" s="71">
        <v>1142983.535727852</v>
      </c>
      <c r="AI89" s="71">
        <v>167412702.42400354</v>
      </c>
      <c r="AJ89" s="71">
        <v>186669556.8038421</v>
      </c>
      <c r="AK89" s="71">
        <v>0</v>
      </c>
      <c r="AL89" s="71">
        <v>0</v>
      </c>
      <c r="AM89" s="71">
        <v>11324529.392842581</v>
      </c>
      <c r="AN89" s="71">
        <v>0</v>
      </c>
      <c r="AO89" s="71">
        <v>0</v>
      </c>
      <c r="AP89" s="71">
        <v>718171719.12177241</v>
      </c>
      <c r="AQ89" s="72"/>
      <c r="AR89" s="71">
        <v>3004</v>
      </c>
      <c r="AS89" s="71">
        <v>1238</v>
      </c>
      <c r="AT89" s="71">
        <v>0</v>
      </c>
      <c r="AU89" s="71">
        <v>2</v>
      </c>
      <c r="AV89" s="71">
        <v>0</v>
      </c>
      <c r="AW89" s="71">
        <v>1</v>
      </c>
      <c r="AX89" s="71"/>
      <c r="AY89" s="72"/>
      <c r="AZ89" s="71">
        <v>14448.299999999959</v>
      </c>
      <c r="BA89" s="71">
        <v>72539.499999999956</v>
      </c>
      <c r="BB89" s="71">
        <v>0</v>
      </c>
      <c r="BC89" s="71">
        <v>11652</v>
      </c>
      <c r="BD89" s="71">
        <v>0</v>
      </c>
      <c r="BE89" s="71">
        <v>1151.5</v>
      </c>
      <c r="BF89" s="71"/>
      <c r="BG89" s="72"/>
      <c r="BH89" s="71">
        <v>0</v>
      </c>
      <c r="BI89" s="71">
        <v>0</v>
      </c>
      <c r="BJ89" s="71">
        <v>158.136</v>
      </c>
      <c r="BK89" s="71">
        <v>0</v>
      </c>
      <c r="BL89" s="71">
        <v>26.913</v>
      </c>
      <c r="BM89" s="71">
        <v>0</v>
      </c>
      <c r="BN89" s="72"/>
      <c r="BO89" s="71">
        <v>0</v>
      </c>
      <c r="BP89" s="71">
        <v>0</v>
      </c>
      <c r="BQ89" s="71">
        <v>23</v>
      </c>
      <c r="BR89" s="71">
        <v>0</v>
      </c>
      <c r="BS89" s="71">
        <v>3</v>
      </c>
      <c r="BT89" s="71">
        <v>0</v>
      </c>
      <c r="BU89"/>
      <c r="BV89" s="70">
        <v>165.84899999999999</v>
      </c>
      <c r="BW89" s="70">
        <v>0</v>
      </c>
      <c r="BX89" s="70">
        <v>19.2</v>
      </c>
      <c r="BY89" s="70">
        <v>0</v>
      </c>
      <c r="BZ89" s="70">
        <v>0</v>
      </c>
      <c r="CA89" s="70">
        <v>0</v>
      </c>
      <c r="CB89" s="70">
        <v>0</v>
      </c>
      <c r="CC89" s="70">
        <v>0</v>
      </c>
      <c r="CD89" s="70">
        <v>0</v>
      </c>
    </row>
    <row r="90" spans="1:82">
      <c r="A90" s="70" t="s">
        <v>1893</v>
      </c>
      <c r="B90" s="70">
        <v>476</v>
      </c>
      <c r="C90" s="70">
        <v>19</v>
      </c>
      <c r="D90" s="70">
        <v>28</v>
      </c>
      <c r="E90" s="70">
        <v>2022</v>
      </c>
      <c r="F90" s="70" t="s">
        <v>161</v>
      </c>
      <c r="G90" s="70" t="s">
        <v>1874</v>
      </c>
      <c r="H90" s="70" t="s">
        <v>1875</v>
      </c>
      <c r="I90" s="148"/>
      <c r="J90" s="71">
        <v>286.17436270143401</v>
      </c>
      <c r="K90" s="71">
        <v>6.0681846074999459</v>
      </c>
      <c r="L90" s="71">
        <v>4.1819375838925383</v>
      </c>
      <c r="M90" s="71">
        <v>98.569622008612811</v>
      </c>
      <c r="N90" s="71">
        <v>118.5729737561512</v>
      </c>
      <c r="O90" s="71">
        <v>88.566961672103602</v>
      </c>
      <c r="P90" s="71">
        <v>67.490062664876135</v>
      </c>
      <c r="Q90" s="71">
        <v>5.0355497185284666</v>
      </c>
      <c r="R90" s="71">
        <v>0</v>
      </c>
      <c r="S90" s="71">
        <v>15.14087371087308</v>
      </c>
      <c r="T90" s="72"/>
      <c r="U90" s="71">
        <v>43886985</v>
      </c>
      <c r="V90" s="71">
        <v>2558</v>
      </c>
      <c r="W90" s="71">
        <v>219</v>
      </c>
      <c r="X90" s="71">
        <v>26637</v>
      </c>
      <c r="Y90" s="71">
        <v>35938</v>
      </c>
      <c r="Z90" s="71">
        <v>61913</v>
      </c>
      <c r="AA90" s="71">
        <v>14746</v>
      </c>
      <c r="AB90" s="71">
        <v>85537</v>
      </c>
      <c r="AC90" s="71">
        <v>0</v>
      </c>
      <c r="AD90" s="71">
        <v>15.14087371087308</v>
      </c>
      <c r="AE90" s="72"/>
      <c r="AF90" s="71">
        <v>349240775.784235</v>
      </c>
      <c r="AG90" s="71">
        <v>4453326.1744221281</v>
      </c>
      <c r="AH90" s="71">
        <v>1208004.1452329638</v>
      </c>
      <c r="AI90" s="71">
        <v>161409025.97056952</v>
      </c>
      <c r="AJ90" s="71">
        <v>201661883.87827554</v>
      </c>
      <c r="AK90" s="71">
        <v>0</v>
      </c>
      <c r="AL90" s="71">
        <v>0</v>
      </c>
      <c r="AM90" s="71">
        <v>11045161.381701443</v>
      </c>
      <c r="AN90" s="71">
        <v>0</v>
      </c>
      <c r="AO90" s="71">
        <v>0</v>
      </c>
      <c r="AP90" s="71">
        <v>729018177.33443666</v>
      </c>
      <c r="AQ90" s="72"/>
      <c r="AR90" s="71">
        <v>3168</v>
      </c>
      <c r="AS90" s="71">
        <v>1247</v>
      </c>
      <c r="AT90" s="71">
        <v>0</v>
      </c>
      <c r="AU90" s="71">
        <v>2</v>
      </c>
      <c r="AV90" s="71">
        <v>0</v>
      </c>
      <c r="AW90" s="71">
        <v>1</v>
      </c>
      <c r="AX90" s="71"/>
      <c r="AY90" s="72"/>
      <c r="AZ90" s="71">
        <v>15505.299999999943</v>
      </c>
      <c r="BA90" s="71">
        <v>73878.399999999965</v>
      </c>
      <c r="BB90" s="71">
        <v>0</v>
      </c>
      <c r="BC90" s="71">
        <v>11652</v>
      </c>
      <c r="BD90" s="71">
        <v>0</v>
      </c>
      <c r="BE90" s="71">
        <v>1151.5</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1894</v>
      </c>
      <c r="B91" s="70">
        <v>476</v>
      </c>
      <c r="C91" s="70">
        <v>20</v>
      </c>
      <c r="D91" s="70">
        <v>28</v>
      </c>
      <c r="E91" s="70">
        <v>2023</v>
      </c>
      <c r="F91" s="70" t="s">
        <v>1539</v>
      </c>
      <c r="G91" s="70" t="s">
        <v>1874</v>
      </c>
      <c r="H91" s="70" t="s">
        <v>1875</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3320</v>
      </c>
      <c r="AS91" s="71">
        <v>1258</v>
      </c>
      <c r="AT91" s="71">
        <v>0</v>
      </c>
      <c r="AU91" s="71">
        <v>2</v>
      </c>
      <c r="AV91" s="71">
        <v>0</v>
      </c>
      <c r="AW91" s="71">
        <v>1</v>
      </c>
      <c r="AX91" s="71"/>
      <c r="AY91" s="72"/>
      <c r="AZ91" s="71">
        <v>16421.699999999928</v>
      </c>
      <c r="BA91" s="71">
        <v>75041.099999999962</v>
      </c>
      <c r="BB91" s="71">
        <v>0</v>
      </c>
      <c r="BC91" s="71">
        <v>11652</v>
      </c>
      <c r="BD91" s="71">
        <v>0</v>
      </c>
      <c r="BE91" s="71">
        <v>1151.5</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1895</v>
      </c>
      <c r="B92" s="70">
        <v>476</v>
      </c>
      <c r="C92" s="70">
        <v>21</v>
      </c>
      <c r="D92" s="70">
        <v>28</v>
      </c>
      <c r="E92" s="70">
        <v>2024</v>
      </c>
      <c r="F92" s="70" t="s">
        <v>1554</v>
      </c>
      <c r="G92" s="70" t="s">
        <v>1874</v>
      </c>
      <c r="H92" s="70" t="s">
        <v>1875</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1896</v>
      </c>
      <c r="B93" s="70">
        <v>341</v>
      </c>
      <c r="C93" s="70">
        <v>1</v>
      </c>
      <c r="D93" s="70">
        <v>21</v>
      </c>
      <c r="E93" s="70">
        <v>1990</v>
      </c>
      <c r="F93" s="70" t="s">
        <v>787</v>
      </c>
      <c r="G93" s="70" t="s">
        <v>1897</v>
      </c>
      <c r="H93" s="70" t="s">
        <v>1898</v>
      </c>
      <c r="I93" s="148"/>
      <c r="J93" s="71">
        <v>189.80998373486059</v>
      </c>
      <c r="K93" s="71">
        <v>3.8533665086091959</v>
      </c>
      <c r="L93" s="71">
        <v>0</v>
      </c>
      <c r="M93" s="71">
        <v>37.344070447911939</v>
      </c>
      <c r="N93" s="71">
        <v>51.830348363130213</v>
      </c>
      <c r="O93" s="71">
        <v>34.326765357803858</v>
      </c>
      <c r="P93" s="71">
        <v>22.746077711272321</v>
      </c>
      <c r="Q93" s="71">
        <v>3.5038106439576202</v>
      </c>
      <c r="R93" s="71">
        <v>0</v>
      </c>
      <c r="S93" s="71">
        <v>4.0590859512851747</v>
      </c>
      <c r="T93" s="72"/>
      <c r="U93" s="71">
        <v>31384074</v>
      </c>
      <c r="V93" s="71">
        <v>1384</v>
      </c>
      <c r="W93" s="71">
        <v>0</v>
      </c>
      <c r="X93" s="71">
        <v>12798</v>
      </c>
      <c r="Y93" s="71">
        <v>20164</v>
      </c>
      <c r="Z93" s="71">
        <v>14119</v>
      </c>
      <c r="AA93" s="71">
        <v>5523</v>
      </c>
      <c r="AB93" s="71">
        <v>56890</v>
      </c>
      <c r="AC93" s="71">
        <v>0</v>
      </c>
      <c r="AD93" s="71">
        <v>4.0590859512851747</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1899</v>
      </c>
      <c r="B94" s="70">
        <v>342</v>
      </c>
      <c r="C94" s="70">
        <v>2</v>
      </c>
      <c r="D94" s="70">
        <v>21</v>
      </c>
      <c r="E94" s="70">
        <v>2005</v>
      </c>
      <c r="F94" s="70" t="s">
        <v>789</v>
      </c>
      <c r="G94" s="70" t="s">
        <v>1897</v>
      </c>
      <c r="H94" s="70" t="s">
        <v>1898</v>
      </c>
      <c r="I94" s="148"/>
      <c r="J94" s="71">
        <v>23.00732697749369</v>
      </c>
      <c r="K94" s="71">
        <v>3.6323347093788279</v>
      </c>
      <c r="L94" s="71">
        <v>0</v>
      </c>
      <c r="M94" s="71">
        <v>82.016899555103635</v>
      </c>
      <c r="N94" s="71">
        <v>98.053367249224408</v>
      </c>
      <c r="O94" s="71">
        <v>48.142088666358013</v>
      </c>
      <c r="P94" s="71">
        <v>25.616011909926321</v>
      </c>
      <c r="Q94" s="71">
        <v>4.2882553014634297</v>
      </c>
      <c r="R94" s="71">
        <v>0</v>
      </c>
      <c r="S94" s="71">
        <v>6.7923169379999999</v>
      </c>
      <c r="T94" s="72"/>
      <c r="U94" s="71">
        <v>3485954</v>
      </c>
      <c r="V94" s="71">
        <v>1539</v>
      </c>
      <c r="W94" s="71">
        <v>0</v>
      </c>
      <c r="X94" s="71">
        <v>15182</v>
      </c>
      <c r="Y94" s="71">
        <v>32900</v>
      </c>
      <c r="Z94" s="71">
        <v>22914</v>
      </c>
      <c r="AA94" s="71">
        <v>5094</v>
      </c>
      <c r="AB94" s="71">
        <v>72788</v>
      </c>
      <c r="AC94" s="71">
        <v>0</v>
      </c>
      <c r="AD94" s="71">
        <v>6.7923169379999999</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1900</v>
      </c>
      <c r="B95" s="70">
        <v>343</v>
      </c>
      <c r="C95" s="70">
        <v>3</v>
      </c>
      <c r="D95" s="70">
        <v>21</v>
      </c>
      <c r="E95" s="70">
        <v>2006</v>
      </c>
      <c r="F95" s="70" t="s">
        <v>790</v>
      </c>
      <c r="G95" s="70" t="s">
        <v>1897</v>
      </c>
      <c r="H95" s="70" t="s">
        <v>1898</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1901</v>
      </c>
      <c r="B96" s="70">
        <v>344</v>
      </c>
      <c r="C96" s="70">
        <v>4</v>
      </c>
      <c r="D96" s="70">
        <v>21</v>
      </c>
      <c r="E96" s="70">
        <v>2007</v>
      </c>
      <c r="F96" s="70" t="s">
        <v>791</v>
      </c>
      <c r="G96" s="70" t="s">
        <v>1897</v>
      </c>
      <c r="H96" s="70" t="s">
        <v>1898</v>
      </c>
      <c r="I96" s="148"/>
      <c r="J96" s="71">
        <v>25.992028556043099</v>
      </c>
      <c r="K96" s="71">
        <v>4.0954761377360764</v>
      </c>
      <c r="L96" s="71">
        <v>0.94374456780389293</v>
      </c>
      <c r="M96" s="71">
        <v>83.982740338555715</v>
      </c>
      <c r="N96" s="71">
        <v>108.0679980511876</v>
      </c>
      <c r="O96" s="71">
        <v>47.021847279854313</v>
      </c>
      <c r="P96" s="71">
        <v>25.777619119637539</v>
      </c>
      <c r="Q96" s="71">
        <v>4.6253371950839197</v>
      </c>
      <c r="R96" s="71">
        <v>0</v>
      </c>
      <c r="S96" s="71">
        <v>8.045181566250001</v>
      </c>
      <c r="T96" s="72"/>
      <c r="U96" s="71">
        <v>4037715</v>
      </c>
      <c r="V96" s="71">
        <v>1780</v>
      </c>
      <c r="W96" s="71">
        <v>12</v>
      </c>
      <c r="X96" s="71">
        <v>19593</v>
      </c>
      <c r="Y96" s="71">
        <v>34285</v>
      </c>
      <c r="Z96" s="71">
        <v>23266</v>
      </c>
      <c r="AA96" s="71">
        <v>5048</v>
      </c>
      <c r="AB96" s="71">
        <v>74358</v>
      </c>
      <c r="AC96" s="71">
        <v>0</v>
      </c>
      <c r="AD96" s="71">
        <v>8.045181566250001</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1902</v>
      </c>
      <c r="B97" s="70">
        <v>345</v>
      </c>
      <c r="C97" s="70">
        <v>5</v>
      </c>
      <c r="D97" s="70">
        <v>21</v>
      </c>
      <c r="E97" s="70">
        <v>2008</v>
      </c>
      <c r="F97" s="70" t="s">
        <v>792</v>
      </c>
      <c r="G97" s="70" t="s">
        <v>1897</v>
      </c>
      <c r="H97" s="70" t="s">
        <v>1898</v>
      </c>
      <c r="I97" s="148"/>
      <c r="J97" s="71">
        <v>21.27593785770144</v>
      </c>
      <c r="K97" s="71">
        <v>3.2678550589986202</v>
      </c>
      <c r="L97" s="71">
        <v>0.85389082749070211</v>
      </c>
      <c r="M97" s="71">
        <v>88.606080247486148</v>
      </c>
      <c r="N97" s="71">
        <v>110.6286160707445</v>
      </c>
      <c r="O97" s="71">
        <v>45.550433312243328</v>
      </c>
      <c r="P97" s="71">
        <v>25.426898753865551</v>
      </c>
      <c r="Q97" s="71">
        <v>4.5867199792067099</v>
      </c>
      <c r="R97" s="71">
        <v>0</v>
      </c>
      <c r="S97" s="71">
        <v>5.5087089960000011</v>
      </c>
      <c r="T97" s="72"/>
      <c r="U97" s="71">
        <v>3627324</v>
      </c>
      <c r="V97" s="71">
        <v>1780</v>
      </c>
      <c r="W97" s="71">
        <v>12</v>
      </c>
      <c r="X97" s="71">
        <v>19593</v>
      </c>
      <c r="Y97" s="71">
        <v>34961</v>
      </c>
      <c r="Z97" s="71">
        <v>23329</v>
      </c>
      <c r="AA97" s="71">
        <v>4985</v>
      </c>
      <c r="AB97" s="71">
        <v>74950</v>
      </c>
      <c r="AC97" s="71">
        <v>0</v>
      </c>
      <c r="AD97" s="71">
        <v>5.5087089960000011</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1903</v>
      </c>
      <c r="B98" s="70">
        <v>346</v>
      </c>
      <c r="C98" s="70">
        <v>6</v>
      </c>
      <c r="D98" s="70">
        <v>21</v>
      </c>
      <c r="E98" s="70">
        <v>2009</v>
      </c>
      <c r="F98" s="70" t="s">
        <v>176</v>
      </c>
      <c r="G98" s="70" t="s">
        <v>1897</v>
      </c>
      <c r="H98" s="70" t="s">
        <v>1898</v>
      </c>
      <c r="I98" s="148"/>
      <c r="J98" s="71">
        <v>18.590085522981731</v>
      </c>
      <c r="K98" s="71">
        <v>3.2881529658412432</v>
      </c>
      <c r="L98" s="71">
        <v>0.3908564121600121</v>
      </c>
      <c r="M98" s="71">
        <v>87.827404225181027</v>
      </c>
      <c r="N98" s="71">
        <v>103.9611924609268</v>
      </c>
      <c r="O98" s="71">
        <v>45.924586219324588</v>
      </c>
      <c r="P98" s="71">
        <v>24.941653529462439</v>
      </c>
      <c r="Q98" s="71">
        <v>4.4097287808095098</v>
      </c>
      <c r="R98" s="71">
        <v>0</v>
      </c>
      <c r="S98" s="71">
        <v>6.3881225122274987</v>
      </c>
      <c r="T98" s="72"/>
      <c r="U98" s="71">
        <v>2829429</v>
      </c>
      <c r="V98" s="71">
        <v>2089</v>
      </c>
      <c r="W98" s="71">
        <v>6</v>
      </c>
      <c r="X98" s="71">
        <v>22909</v>
      </c>
      <c r="Y98" s="71">
        <v>35362</v>
      </c>
      <c r="Z98" s="71">
        <v>23216</v>
      </c>
      <c r="AA98" s="71">
        <v>5020</v>
      </c>
      <c r="AB98" s="71">
        <v>75642</v>
      </c>
      <c r="AC98" s="71">
        <v>0</v>
      </c>
      <c r="AD98" s="71">
        <v>6.3881225122274987</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21.25</v>
      </c>
      <c r="BK98" s="71">
        <v>0</v>
      </c>
      <c r="BL98" s="71">
        <v>105.02</v>
      </c>
      <c r="BM98" s="71">
        <v>0</v>
      </c>
      <c r="BN98" s="72"/>
      <c r="BO98" s="71">
        <v>0</v>
      </c>
      <c r="BP98" s="71">
        <v>0</v>
      </c>
      <c r="BQ98" s="71">
        <v>2</v>
      </c>
      <c r="BR98" s="71">
        <v>0</v>
      </c>
      <c r="BS98" s="71">
        <v>4</v>
      </c>
      <c r="BT98" s="71">
        <v>0</v>
      </c>
      <c r="BU98"/>
      <c r="BV98" s="70">
        <v>126.27</v>
      </c>
      <c r="BW98" s="70">
        <v>0</v>
      </c>
      <c r="BX98" s="70">
        <v>0</v>
      </c>
      <c r="BY98" s="70">
        <v>0</v>
      </c>
      <c r="BZ98" s="70">
        <v>0</v>
      </c>
      <c r="CA98" s="70">
        <v>0</v>
      </c>
      <c r="CB98" s="70">
        <v>0</v>
      </c>
      <c r="CC98" s="70">
        <v>0</v>
      </c>
      <c r="CD98" s="70">
        <v>0</v>
      </c>
    </row>
    <row r="99" spans="1:82">
      <c r="A99" s="70" t="s">
        <v>1904</v>
      </c>
      <c r="B99" s="70">
        <v>347</v>
      </c>
      <c r="C99" s="70">
        <v>7</v>
      </c>
      <c r="D99" s="70">
        <v>21</v>
      </c>
      <c r="E99" s="70">
        <v>2010</v>
      </c>
      <c r="F99" s="70" t="s">
        <v>177</v>
      </c>
      <c r="G99" s="70" t="s">
        <v>1897</v>
      </c>
      <c r="H99" s="70" t="s">
        <v>1898</v>
      </c>
      <c r="I99" s="148"/>
      <c r="J99" s="71">
        <v>17.68384044985385</v>
      </c>
      <c r="K99" s="71">
        <v>3.4456049523086172</v>
      </c>
      <c r="L99" s="71">
        <v>0.43620305932316161</v>
      </c>
      <c r="M99" s="71">
        <v>89.499871029377488</v>
      </c>
      <c r="N99" s="71">
        <v>114.8002834900815</v>
      </c>
      <c r="O99" s="71">
        <v>45.450294687182932</v>
      </c>
      <c r="P99" s="71">
        <v>25.213601284009009</v>
      </c>
      <c r="Q99" s="71">
        <v>4.6238831092113504</v>
      </c>
      <c r="R99" s="71">
        <v>0</v>
      </c>
      <c r="S99" s="71">
        <v>6.4518771888600002</v>
      </c>
      <c r="T99" s="72"/>
      <c r="U99" s="71">
        <v>2905454</v>
      </c>
      <c r="V99" s="71">
        <v>2089</v>
      </c>
      <c r="W99" s="71">
        <v>6</v>
      </c>
      <c r="X99" s="71">
        <v>22909</v>
      </c>
      <c r="Y99" s="71">
        <v>35670</v>
      </c>
      <c r="Z99" s="71">
        <v>23083</v>
      </c>
      <c r="AA99" s="71">
        <v>4948</v>
      </c>
      <c r="AB99" s="71">
        <v>76002</v>
      </c>
      <c r="AC99" s="71">
        <v>0</v>
      </c>
      <c r="AD99" s="71">
        <v>6.4518771888600002</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19.068000000000001</v>
      </c>
      <c r="BK99" s="71">
        <v>0</v>
      </c>
      <c r="BL99" s="71">
        <v>106.438</v>
      </c>
      <c r="BM99" s="71">
        <v>0</v>
      </c>
      <c r="BN99" s="72"/>
      <c r="BO99" s="71">
        <v>0</v>
      </c>
      <c r="BP99" s="71">
        <v>0</v>
      </c>
      <c r="BQ99" s="71">
        <v>2</v>
      </c>
      <c r="BR99" s="71">
        <v>0</v>
      </c>
      <c r="BS99" s="71">
        <v>4</v>
      </c>
      <c r="BT99" s="71">
        <v>0</v>
      </c>
      <c r="BU99"/>
      <c r="BV99" s="70">
        <v>125.506</v>
      </c>
      <c r="BW99" s="70">
        <v>0</v>
      </c>
      <c r="BX99" s="70">
        <v>0</v>
      </c>
      <c r="BY99" s="70">
        <v>0</v>
      </c>
      <c r="BZ99" s="70">
        <v>0</v>
      </c>
      <c r="CA99" s="70">
        <v>0</v>
      </c>
      <c r="CB99" s="70">
        <v>0</v>
      </c>
      <c r="CC99" s="70">
        <v>0</v>
      </c>
      <c r="CD99" s="70">
        <v>0</v>
      </c>
    </row>
    <row r="100" spans="1:82">
      <c r="A100" s="70" t="s">
        <v>1905</v>
      </c>
      <c r="B100" s="70">
        <v>348</v>
      </c>
      <c r="C100" s="70">
        <v>8</v>
      </c>
      <c r="D100" s="70">
        <v>21</v>
      </c>
      <c r="E100" s="70">
        <v>2011</v>
      </c>
      <c r="F100" s="70" t="s">
        <v>178</v>
      </c>
      <c r="G100" s="70" t="s">
        <v>1897</v>
      </c>
      <c r="H100" s="70" t="s">
        <v>1898</v>
      </c>
      <c r="I100" s="148"/>
      <c r="J100" s="71">
        <v>20.63860376209924</v>
      </c>
      <c r="K100" s="71">
        <v>5.0108739801173598</v>
      </c>
      <c r="L100" s="71">
        <v>0.24721477690560531</v>
      </c>
      <c r="M100" s="71">
        <v>113.56548350023211</v>
      </c>
      <c r="N100" s="71">
        <v>123.9255053382624</v>
      </c>
      <c r="O100" s="71">
        <v>45.025405217350666</v>
      </c>
      <c r="P100" s="71">
        <v>24.727443317751366</v>
      </c>
      <c r="Q100" s="71">
        <v>5.3672103341845903</v>
      </c>
      <c r="R100" s="71">
        <v>0</v>
      </c>
      <c r="S100" s="71">
        <v>6.2055668006075004</v>
      </c>
      <c r="T100" s="72"/>
      <c r="U100" s="71">
        <v>2945581</v>
      </c>
      <c r="V100" s="71">
        <v>2089</v>
      </c>
      <c r="W100" s="71">
        <v>6</v>
      </c>
      <c r="X100" s="71">
        <v>22909</v>
      </c>
      <c r="Y100" s="71">
        <v>36025</v>
      </c>
      <c r="Z100" s="71">
        <v>23364</v>
      </c>
      <c r="AA100" s="71">
        <v>4997</v>
      </c>
      <c r="AB100" s="71">
        <v>76481</v>
      </c>
      <c r="AC100" s="71">
        <v>0</v>
      </c>
      <c r="AD100" s="71">
        <v>6.2055668006075004</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16.725999999999999</v>
      </c>
      <c r="BK100" s="71">
        <v>0</v>
      </c>
      <c r="BL100" s="71">
        <v>121.79599999999999</v>
      </c>
      <c r="BM100" s="71">
        <v>0</v>
      </c>
      <c r="BN100" s="72"/>
      <c r="BO100" s="71">
        <v>0</v>
      </c>
      <c r="BP100" s="71">
        <v>0</v>
      </c>
      <c r="BQ100" s="71">
        <v>2</v>
      </c>
      <c r="BR100" s="71">
        <v>0</v>
      </c>
      <c r="BS100" s="71">
        <v>4</v>
      </c>
      <c r="BT100" s="71">
        <v>0</v>
      </c>
      <c r="BU100"/>
      <c r="BV100" s="70">
        <v>97.978999999999999</v>
      </c>
      <c r="BW100" s="70">
        <v>0</v>
      </c>
      <c r="BX100" s="70">
        <v>0</v>
      </c>
      <c r="BY100" s="70">
        <v>3.4630000000000001</v>
      </c>
      <c r="BZ100" s="70">
        <v>37.08</v>
      </c>
      <c r="CA100" s="70">
        <v>0</v>
      </c>
      <c r="CB100" s="70">
        <v>0</v>
      </c>
      <c r="CC100" s="70">
        <v>0</v>
      </c>
      <c r="CD100" s="70">
        <v>0</v>
      </c>
    </row>
    <row r="101" spans="1:82">
      <c r="A101" s="70" t="s">
        <v>1906</v>
      </c>
      <c r="B101" s="70">
        <v>349</v>
      </c>
      <c r="C101" s="70">
        <v>9</v>
      </c>
      <c r="D101" s="70">
        <v>21</v>
      </c>
      <c r="E101" s="70">
        <v>2012</v>
      </c>
      <c r="F101" s="70" t="s">
        <v>179</v>
      </c>
      <c r="G101" s="70" t="s">
        <v>1897</v>
      </c>
      <c r="H101" s="70" t="s">
        <v>1898</v>
      </c>
      <c r="I101" s="148"/>
      <c r="J101" s="71">
        <v>17.151239446029091</v>
      </c>
      <c r="K101" s="71">
        <v>4.8862755221306227</v>
      </c>
      <c r="L101" s="71">
        <v>0.2454182890346791</v>
      </c>
      <c r="M101" s="71">
        <v>117.40005181074351</v>
      </c>
      <c r="N101" s="71">
        <v>134.06308110779429</v>
      </c>
      <c r="O101" s="71">
        <v>44.707420694851422</v>
      </c>
      <c r="P101" s="71">
        <v>25.40062769773478</v>
      </c>
      <c r="Q101" s="71">
        <v>5.96700740941652</v>
      </c>
      <c r="R101" s="71">
        <v>0</v>
      </c>
      <c r="S101" s="71">
        <v>6.2013279458400001</v>
      </c>
      <c r="T101" s="72"/>
      <c r="U101" s="71">
        <v>2340791</v>
      </c>
      <c r="V101" s="71">
        <v>2089</v>
      </c>
      <c r="W101" s="71">
        <v>6</v>
      </c>
      <c r="X101" s="71">
        <v>22909</v>
      </c>
      <c r="Y101" s="71">
        <v>37023</v>
      </c>
      <c r="Z101" s="71">
        <v>23383</v>
      </c>
      <c r="AA101" s="71">
        <v>5104</v>
      </c>
      <c r="AB101" s="71">
        <v>78260</v>
      </c>
      <c r="AC101" s="71">
        <v>0</v>
      </c>
      <c r="AD101" s="71">
        <v>6.2013279458400001</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20.135999999999999</v>
      </c>
      <c r="BK101" s="71">
        <v>0</v>
      </c>
      <c r="BL101" s="71">
        <v>172.36799999999999</v>
      </c>
      <c r="BM101" s="71">
        <v>0</v>
      </c>
      <c r="BN101" s="72"/>
      <c r="BO101" s="71">
        <v>0</v>
      </c>
      <c r="BP101" s="71">
        <v>0</v>
      </c>
      <c r="BQ101" s="71">
        <v>2</v>
      </c>
      <c r="BR101" s="71">
        <v>0</v>
      </c>
      <c r="BS101" s="71">
        <v>4</v>
      </c>
      <c r="BT101" s="71">
        <v>0</v>
      </c>
      <c r="BU101"/>
      <c r="BV101" s="70">
        <v>149.19300000000001</v>
      </c>
      <c r="BW101" s="70">
        <v>0</v>
      </c>
      <c r="BX101" s="70">
        <v>0</v>
      </c>
      <c r="BY101" s="70">
        <v>3.6659999999999999</v>
      </c>
      <c r="BZ101" s="70">
        <v>39.645000000000003</v>
      </c>
      <c r="CA101" s="70">
        <v>0</v>
      </c>
      <c r="CB101" s="70">
        <v>0</v>
      </c>
      <c r="CC101" s="70">
        <v>0</v>
      </c>
      <c r="CD101" s="70">
        <v>0</v>
      </c>
    </row>
    <row r="102" spans="1:82">
      <c r="A102" s="70" t="s">
        <v>1907</v>
      </c>
      <c r="B102" s="70">
        <v>350</v>
      </c>
      <c r="C102" s="70">
        <v>10</v>
      </c>
      <c r="D102" s="70">
        <v>21</v>
      </c>
      <c r="E102" s="70">
        <v>2013</v>
      </c>
      <c r="F102" s="70" t="s">
        <v>180</v>
      </c>
      <c r="G102" s="1064" t="s">
        <v>1897</v>
      </c>
      <c r="H102" s="70" t="s">
        <v>1898</v>
      </c>
      <c r="I102" s="148"/>
      <c r="J102" s="71">
        <v>23.16794106739129</v>
      </c>
      <c r="K102" s="71">
        <v>4.2121818175336463</v>
      </c>
      <c r="L102" s="71">
        <v>0.25310546142974227</v>
      </c>
      <c r="M102" s="71">
        <v>113.1054483764122</v>
      </c>
      <c r="N102" s="71">
        <v>136.6161315024589</v>
      </c>
      <c r="O102" s="71">
        <v>43.07848784274853</v>
      </c>
      <c r="P102" s="71">
        <v>26.06580893397209</v>
      </c>
      <c r="Q102" s="71">
        <v>6.1389617267031902</v>
      </c>
      <c r="R102" s="71">
        <v>0</v>
      </c>
      <c r="S102" s="71">
        <v>5.894524660000001</v>
      </c>
      <c r="T102" s="72"/>
      <c r="U102" s="71">
        <v>2925975</v>
      </c>
      <c r="V102" s="71">
        <v>2089</v>
      </c>
      <c r="W102" s="71">
        <v>6</v>
      </c>
      <c r="X102" s="71">
        <v>22909</v>
      </c>
      <c r="Y102" s="71">
        <v>37778</v>
      </c>
      <c r="Z102" s="71">
        <v>23537</v>
      </c>
      <c r="AA102" s="71">
        <v>5218</v>
      </c>
      <c r="AB102" s="71">
        <v>79361</v>
      </c>
      <c r="AC102" s="71">
        <v>0</v>
      </c>
      <c r="AD102" s="71">
        <v>5.894524660000001</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23.25</v>
      </c>
      <c r="BK102" s="71">
        <v>0</v>
      </c>
      <c r="BL102" s="71">
        <v>176.279</v>
      </c>
      <c r="BM102" s="71">
        <v>0</v>
      </c>
      <c r="BN102" s="72"/>
      <c r="BO102" s="71">
        <v>0</v>
      </c>
      <c r="BP102" s="71">
        <v>0</v>
      </c>
      <c r="BQ102" s="71">
        <v>2</v>
      </c>
      <c r="BR102" s="71">
        <v>0</v>
      </c>
      <c r="BS102" s="71">
        <v>4</v>
      </c>
      <c r="BT102" s="71">
        <v>0</v>
      </c>
      <c r="BU102"/>
      <c r="BV102" s="70">
        <v>156.26</v>
      </c>
      <c r="BW102" s="70">
        <v>0</v>
      </c>
      <c r="BX102" s="70">
        <v>0</v>
      </c>
      <c r="BY102" s="70">
        <v>3.6949999999999998</v>
      </c>
      <c r="BZ102" s="70">
        <v>39.573999999999998</v>
      </c>
      <c r="CA102" s="70">
        <v>0</v>
      </c>
      <c r="CB102" s="70">
        <v>0</v>
      </c>
      <c r="CC102" s="70">
        <v>0</v>
      </c>
      <c r="CD102" s="70">
        <v>0</v>
      </c>
    </row>
    <row r="103" spans="1:82">
      <c r="A103" s="70" t="s">
        <v>1908</v>
      </c>
      <c r="B103" s="70">
        <v>351</v>
      </c>
      <c r="C103" s="70">
        <v>11</v>
      </c>
      <c r="D103" s="70">
        <v>21</v>
      </c>
      <c r="E103" s="70">
        <v>2014</v>
      </c>
      <c r="F103" s="70" t="s">
        <v>181</v>
      </c>
      <c r="G103" s="1064" t="s">
        <v>1897</v>
      </c>
      <c r="H103" s="70" t="s">
        <v>1898</v>
      </c>
      <c r="I103" s="148"/>
      <c r="J103" s="71">
        <v>21.663799884714841</v>
      </c>
      <c r="K103" s="71">
        <v>3.7661850729039692</v>
      </c>
      <c r="L103" s="71">
        <v>0.26938851686472709</v>
      </c>
      <c r="M103" s="71">
        <v>101.57698787223219</v>
      </c>
      <c r="N103" s="71">
        <v>120.4750425469085</v>
      </c>
      <c r="O103" s="71">
        <v>41.249151984027279</v>
      </c>
      <c r="P103" s="71">
        <v>25.940185916757102</v>
      </c>
      <c r="Q103" s="71">
        <v>5.9367993075823904</v>
      </c>
      <c r="R103" s="71">
        <v>0</v>
      </c>
      <c r="S103" s="71">
        <v>6.3535952633999999</v>
      </c>
      <c r="T103" s="72"/>
      <c r="U103" s="71">
        <v>3040382</v>
      </c>
      <c r="V103" s="71">
        <v>1643</v>
      </c>
      <c r="W103" s="71">
        <v>6</v>
      </c>
      <c r="X103" s="71">
        <v>22535</v>
      </c>
      <c r="Y103" s="71">
        <v>38345</v>
      </c>
      <c r="Z103" s="71">
        <v>23737</v>
      </c>
      <c r="AA103" s="71">
        <v>5166</v>
      </c>
      <c r="AB103" s="71">
        <v>79992</v>
      </c>
      <c r="AC103" s="71">
        <v>0</v>
      </c>
      <c r="AD103" s="71">
        <v>6.3535952633999999</v>
      </c>
      <c r="AE103" s="72"/>
      <c r="AF103" s="71"/>
      <c r="AG103" s="71"/>
      <c r="AH103" s="71"/>
      <c r="AI103" s="71"/>
      <c r="AJ103" s="71"/>
      <c r="AK103" s="71"/>
      <c r="AL103" s="71"/>
      <c r="AM103" s="71"/>
      <c r="AN103" s="71"/>
      <c r="AO103" s="71"/>
      <c r="AP103" s="71"/>
      <c r="AQ103" s="72"/>
      <c r="AR103" s="71">
        <v>719</v>
      </c>
      <c r="AS103" s="71">
        <v>58</v>
      </c>
      <c r="AT103" s="71">
        <v>0</v>
      </c>
      <c r="AU103" s="71">
        <v>0</v>
      </c>
      <c r="AV103" s="71">
        <v>0</v>
      </c>
      <c r="AW103" s="71">
        <v>0</v>
      </c>
      <c r="AX103" s="71"/>
      <c r="AY103" s="72"/>
      <c r="AZ103" s="71">
        <v>2263.4</v>
      </c>
      <c r="BA103" s="71">
        <v>1208.4000000000001</v>
      </c>
      <c r="BB103" s="71">
        <v>0</v>
      </c>
      <c r="BC103" s="71">
        <v>0</v>
      </c>
      <c r="BD103" s="71">
        <v>0</v>
      </c>
      <c r="BE103" s="71">
        <v>0</v>
      </c>
      <c r="BF103" s="71"/>
      <c r="BG103" s="72"/>
      <c r="BH103" s="71">
        <v>0</v>
      </c>
      <c r="BI103" s="71">
        <v>0</v>
      </c>
      <c r="BJ103" s="71">
        <v>25.442</v>
      </c>
      <c r="BK103" s="71">
        <v>0</v>
      </c>
      <c r="BL103" s="71">
        <v>183.98999999999998</v>
      </c>
      <c r="BM103" s="71">
        <v>0</v>
      </c>
      <c r="BN103" s="72"/>
      <c r="BO103" s="71">
        <v>0</v>
      </c>
      <c r="BP103" s="71">
        <v>0</v>
      </c>
      <c r="BQ103" s="71">
        <v>2</v>
      </c>
      <c r="BR103" s="71">
        <v>0</v>
      </c>
      <c r="BS103" s="71">
        <v>4</v>
      </c>
      <c r="BT103" s="71">
        <v>0</v>
      </c>
      <c r="BU103"/>
      <c r="BV103" s="70">
        <v>167.27</v>
      </c>
      <c r="BW103" s="70">
        <v>0</v>
      </c>
      <c r="BX103" s="70">
        <v>0</v>
      </c>
      <c r="BY103" s="70">
        <v>3.7810000000000001</v>
      </c>
      <c r="BZ103" s="70">
        <v>38.381</v>
      </c>
      <c r="CA103" s="70">
        <v>0</v>
      </c>
      <c r="CB103" s="70">
        <v>0</v>
      </c>
      <c r="CC103" s="70">
        <v>0</v>
      </c>
      <c r="CD103" s="70">
        <v>0</v>
      </c>
    </row>
    <row r="104" spans="1:82">
      <c r="A104" s="70" t="s">
        <v>1909</v>
      </c>
      <c r="B104" s="70">
        <v>352</v>
      </c>
      <c r="C104" s="70">
        <v>12</v>
      </c>
      <c r="D104" s="70">
        <v>21</v>
      </c>
      <c r="E104" s="70">
        <v>2015</v>
      </c>
      <c r="F104" s="70" t="s">
        <v>182</v>
      </c>
      <c r="G104" s="70" t="s">
        <v>1897</v>
      </c>
      <c r="H104" s="70" t="s">
        <v>1898</v>
      </c>
      <c r="I104" s="148"/>
      <c r="J104" s="71">
        <v>20.141354856973951</v>
      </c>
      <c r="K104" s="71">
        <v>3.597188943209086</v>
      </c>
      <c r="L104" s="71">
        <v>0.29701070843545702</v>
      </c>
      <c r="M104" s="71">
        <v>106.44361074584469</v>
      </c>
      <c r="N104" s="71">
        <v>121.27356954728759</v>
      </c>
      <c r="O104" s="71">
        <v>41.222571764769313</v>
      </c>
      <c r="P104" s="71">
        <v>27.051169455308365</v>
      </c>
      <c r="Q104" s="71">
        <v>5.8570073843693802</v>
      </c>
      <c r="R104" s="71">
        <v>0</v>
      </c>
      <c r="S104" s="71">
        <v>6.8658077802600008</v>
      </c>
      <c r="T104" s="72"/>
      <c r="U104" s="71">
        <v>3035560</v>
      </c>
      <c r="V104" s="71">
        <v>1643</v>
      </c>
      <c r="W104" s="71">
        <v>6</v>
      </c>
      <c r="X104" s="71">
        <v>22535</v>
      </c>
      <c r="Y104" s="71">
        <v>38969</v>
      </c>
      <c r="Z104" s="71">
        <v>23950</v>
      </c>
      <c r="AA104" s="71">
        <v>5383</v>
      </c>
      <c r="AB104" s="71">
        <v>80615</v>
      </c>
      <c r="AC104" s="71">
        <v>0</v>
      </c>
      <c r="AD104" s="71">
        <v>6.8658077802600008</v>
      </c>
      <c r="AE104" s="72"/>
      <c r="AF104" s="71">
        <v>22987903.84072569</v>
      </c>
      <c r="AG104" s="71">
        <v>2970760.5821545818</v>
      </c>
      <c r="AH104" s="71">
        <v>62558.941066399013</v>
      </c>
      <c r="AI104" s="71">
        <v>159355331.4635247</v>
      </c>
      <c r="AJ104" s="71">
        <v>183375778.631394</v>
      </c>
      <c r="AK104" s="71">
        <v>0</v>
      </c>
      <c r="AL104" s="71">
        <v>0</v>
      </c>
      <c r="AM104" s="71">
        <v>11047947.582793711</v>
      </c>
      <c r="AN104" s="71">
        <v>0</v>
      </c>
      <c r="AO104" s="71">
        <v>0</v>
      </c>
      <c r="AP104" s="71">
        <v>379800281.04165912</v>
      </c>
      <c r="AQ104" s="72"/>
      <c r="AR104" s="71">
        <v>768</v>
      </c>
      <c r="AS104" s="71">
        <v>74</v>
      </c>
      <c r="AT104" s="71">
        <v>0</v>
      </c>
      <c r="AU104" s="71">
        <v>0</v>
      </c>
      <c r="AV104" s="71">
        <v>0</v>
      </c>
      <c r="AW104" s="71">
        <v>0</v>
      </c>
      <c r="AX104" s="71"/>
      <c r="AY104" s="72"/>
      <c r="AZ104" s="71">
        <v>2480.3000000000002</v>
      </c>
      <c r="BA104" s="71">
        <v>1422.4</v>
      </c>
      <c r="BB104" s="71">
        <v>0</v>
      </c>
      <c r="BC104" s="71">
        <v>0</v>
      </c>
      <c r="BD104" s="71">
        <v>0</v>
      </c>
      <c r="BE104" s="71">
        <v>0</v>
      </c>
      <c r="BF104" s="71"/>
      <c r="BG104" s="72"/>
      <c r="BH104" s="71">
        <v>0</v>
      </c>
      <c r="BI104" s="71">
        <v>0</v>
      </c>
      <c r="BJ104" s="71">
        <v>21.055</v>
      </c>
      <c r="BK104" s="71">
        <v>0</v>
      </c>
      <c r="BL104" s="71">
        <v>177.48799999999997</v>
      </c>
      <c r="BM104" s="71">
        <v>0</v>
      </c>
      <c r="BN104" s="72"/>
      <c r="BO104" s="71">
        <v>0</v>
      </c>
      <c r="BP104" s="71">
        <v>0</v>
      </c>
      <c r="BQ104" s="71">
        <v>2</v>
      </c>
      <c r="BR104" s="71">
        <v>0</v>
      </c>
      <c r="BS104" s="71">
        <v>4</v>
      </c>
      <c r="BT104" s="71">
        <v>0</v>
      </c>
      <c r="BU104"/>
      <c r="BV104" s="70">
        <v>158.91999999999999</v>
      </c>
      <c r="BW104" s="70">
        <v>0</v>
      </c>
      <c r="BX104" s="70">
        <v>0</v>
      </c>
      <c r="BY104" s="70">
        <v>4.5190000000000001</v>
      </c>
      <c r="BZ104" s="70">
        <v>35.103999999999999</v>
      </c>
      <c r="CA104" s="70">
        <v>0</v>
      </c>
      <c r="CB104" s="70">
        <v>0</v>
      </c>
      <c r="CC104" s="70">
        <v>0</v>
      </c>
      <c r="CD104" s="70">
        <v>0</v>
      </c>
    </row>
    <row r="105" spans="1:82">
      <c r="A105" s="70" t="s">
        <v>1910</v>
      </c>
      <c r="B105" s="70">
        <v>353</v>
      </c>
      <c r="C105" s="70">
        <v>13</v>
      </c>
      <c r="D105" s="70">
        <v>21</v>
      </c>
      <c r="E105" s="70">
        <v>2016</v>
      </c>
      <c r="F105" s="70" t="s">
        <v>155</v>
      </c>
      <c r="G105" s="70" t="s">
        <v>1897</v>
      </c>
      <c r="H105" s="70" t="s">
        <v>1898</v>
      </c>
      <c r="I105" s="148"/>
      <c r="J105" s="71">
        <v>18.352012331371828</v>
      </c>
      <c r="K105" s="71">
        <v>3.5928373245797256</v>
      </c>
      <c r="L105" s="71">
        <v>0.34799869589950788</v>
      </c>
      <c r="M105" s="71">
        <v>93.155688477283846</v>
      </c>
      <c r="N105" s="71">
        <v>108.48543712102929</v>
      </c>
      <c r="O105" s="71">
        <v>40.793398493225148</v>
      </c>
      <c r="P105" s="71">
        <v>26.679242139927403</v>
      </c>
      <c r="Q105" s="71">
        <v>5.7471868422050729</v>
      </c>
      <c r="R105" s="71">
        <v>0</v>
      </c>
      <c r="S105" s="71">
        <v>7.3276798980000004</v>
      </c>
      <c r="T105" s="72"/>
      <c r="U105" s="71">
        <v>2891640</v>
      </c>
      <c r="V105" s="71">
        <v>1643</v>
      </c>
      <c r="W105" s="71">
        <v>6</v>
      </c>
      <c r="X105" s="71">
        <v>22535</v>
      </c>
      <c r="Y105" s="71">
        <v>39632</v>
      </c>
      <c r="Z105" s="71">
        <v>23992</v>
      </c>
      <c r="AA105" s="71">
        <v>5491</v>
      </c>
      <c r="AB105" s="71">
        <v>81368</v>
      </c>
      <c r="AC105" s="71">
        <v>0</v>
      </c>
      <c r="AD105" s="71">
        <v>7.3276798980000004</v>
      </c>
      <c r="AE105" s="72"/>
      <c r="AF105" s="71">
        <v>21343433.740949329</v>
      </c>
      <c r="AG105" s="71">
        <v>2855892.1406024341</v>
      </c>
      <c r="AH105" s="71">
        <v>54469.53739909306</v>
      </c>
      <c r="AI105" s="71">
        <v>148844938.61913261</v>
      </c>
      <c r="AJ105" s="71">
        <v>158991569.62168971</v>
      </c>
      <c r="AK105" s="71">
        <v>0</v>
      </c>
      <c r="AL105" s="71">
        <v>0</v>
      </c>
      <c r="AM105" s="71">
        <v>11159806.41810572</v>
      </c>
      <c r="AN105" s="71">
        <v>0</v>
      </c>
      <c r="AO105" s="71">
        <v>0</v>
      </c>
      <c r="AP105" s="71">
        <v>343250110.07787889</v>
      </c>
      <c r="AQ105" s="72"/>
      <c r="AR105" s="71">
        <v>822</v>
      </c>
      <c r="AS105" s="71">
        <v>85</v>
      </c>
      <c r="AT105" s="71">
        <v>0</v>
      </c>
      <c r="AU105" s="71">
        <v>0</v>
      </c>
      <c r="AV105" s="71">
        <v>0</v>
      </c>
      <c r="AW105" s="71">
        <v>0</v>
      </c>
      <c r="AX105" s="71"/>
      <c r="AY105" s="72"/>
      <c r="AZ105" s="71">
        <v>2705.5</v>
      </c>
      <c r="BA105" s="71">
        <v>1606.7</v>
      </c>
      <c r="BB105" s="71">
        <v>0</v>
      </c>
      <c r="BC105" s="71">
        <v>0</v>
      </c>
      <c r="BD105" s="71">
        <v>0</v>
      </c>
      <c r="BE105" s="71">
        <v>0</v>
      </c>
      <c r="BF105" s="71"/>
      <c r="BG105" s="72"/>
      <c r="BH105" s="71">
        <v>0</v>
      </c>
      <c r="BI105" s="71">
        <v>0</v>
      </c>
      <c r="BJ105" s="71">
        <v>20.149000000000001</v>
      </c>
      <c r="BK105" s="71">
        <v>0</v>
      </c>
      <c r="BL105" s="71">
        <v>139.54900000000001</v>
      </c>
      <c r="BM105" s="71">
        <v>0</v>
      </c>
      <c r="BN105" s="72"/>
      <c r="BO105" s="71">
        <v>0</v>
      </c>
      <c r="BP105" s="71">
        <v>0</v>
      </c>
      <c r="BQ105" s="71">
        <v>2</v>
      </c>
      <c r="BR105" s="71">
        <v>0</v>
      </c>
      <c r="BS105" s="71">
        <v>5</v>
      </c>
      <c r="BT105" s="71">
        <v>0</v>
      </c>
      <c r="BU105"/>
      <c r="BV105" s="70">
        <v>159.69800000000001</v>
      </c>
      <c r="BW105" s="70">
        <v>0</v>
      </c>
      <c r="BX105" s="70">
        <v>0</v>
      </c>
      <c r="BY105" s="70">
        <v>0</v>
      </c>
      <c r="BZ105" s="70">
        <v>0</v>
      </c>
      <c r="CA105" s="70">
        <v>0</v>
      </c>
      <c r="CB105" s="70">
        <v>0</v>
      </c>
      <c r="CC105" s="70">
        <v>0</v>
      </c>
      <c r="CD105" s="70">
        <v>0</v>
      </c>
    </row>
    <row r="106" spans="1:82">
      <c r="A106" s="70" t="s">
        <v>1911</v>
      </c>
      <c r="B106" s="70">
        <v>354</v>
      </c>
      <c r="C106" s="70">
        <v>14</v>
      </c>
      <c r="D106" s="70">
        <v>21</v>
      </c>
      <c r="E106" s="70">
        <v>2017</v>
      </c>
      <c r="F106" s="70" t="s">
        <v>156</v>
      </c>
      <c r="G106" s="70" t="s">
        <v>1897</v>
      </c>
      <c r="H106" s="70" t="s">
        <v>1898</v>
      </c>
      <c r="I106" s="148"/>
      <c r="J106" s="71">
        <v>17.782796771338845</v>
      </c>
      <c r="K106" s="71">
        <v>3.7425039088459662</v>
      </c>
      <c r="L106" s="71">
        <v>0.30445135202860873</v>
      </c>
      <c r="M106" s="71">
        <v>89.852749276578209</v>
      </c>
      <c r="N106" s="71">
        <v>118.94169683393743</v>
      </c>
      <c r="O106" s="71">
        <v>40.146145446945049</v>
      </c>
      <c r="P106" s="71">
        <v>26.254357653507494</v>
      </c>
      <c r="Q106" s="71">
        <v>5.5819733795744098</v>
      </c>
      <c r="R106" s="71">
        <v>0</v>
      </c>
      <c r="S106" s="71">
        <v>8.0307238619200021</v>
      </c>
      <c r="T106" s="72"/>
      <c r="U106" s="71">
        <v>3045667</v>
      </c>
      <c r="V106" s="71">
        <v>1643</v>
      </c>
      <c r="W106" s="71">
        <v>6</v>
      </c>
      <c r="X106" s="71">
        <v>22535</v>
      </c>
      <c r="Y106" s="71">
        <v>40157</v>
      </c>
      <c r="Z106" s="71">
        <v>24003</v>
      </c>
      <c r="AA106" s="71">
        <v>5438</v>
      </c>
      <c r="AB106" s="71">
        <v>81724</v>
      </c>
      <c r="AC106" s="71">
        <v>0</v>
      </c>
      <c r="AD106" s="71">
        <v>8.0307238619200021</v>
      </c>
      <c r="AE106" s="72"/>
      <c r="AF106" s="71">
        <v>21187334.412819728</v>
      </c>
      <c r="AG106" s="71">
        <v>2963298.6263435041</v>
      </c>
      <c r="AH106" s="71">
        <v>65104.16783935541</v>
      </c>
      <c r="AI106" s="71">
        <v>149192556.64290369</v>
      </c>
      <c r="AJ106" s="71">
        <v>175061213.57638121</v>
      </c>
      <c r="AK106" s="71">
        <v>0</v>
      </c>
      <c r="AL106" s="71">
        <v>0</v>
      </c>
      <c r="AM106" s="71">
        <v>11226171.078904759</v>
      </c>
      <c r="AN106" s="71">
        <v>0</v>
      </c>
      <c r="AO106" s="71">
        <v>0</v>
      </c>
      <c r="AP106" s="71">
        <v>359695678.50519222</v>
      </c>
      <c r="AQ106" s="72"/>
      <c r="AR106" s="71">
        <v>852</v>
      </c>
      <c r="AS106" s="71">
        <v>90</v>
      </c>
      <c r="AT106" s="71">
        <v>0</v>
      </c>
      <c r="AU106" s="71">
        <v>0</v>
      </c>
      <c r="AV106" s="71">
        <v>0</v>
      </c>
      <c r="AW106" s="71">
        <v>0</v>
      </c>
      <c r="AX106" s="71"/>
      <c r="AY106" s="72"/>
      <c r="AZ106" s="71">
        <v>2851</v>
      </c>
      <c r="BA106" s="71">
        <v>2514.3000000000002</v>
      </c>
      <c r="BB106" s="71">
        <v>0</v>
      </c>
      <c r="BC106" s="71">
        <v>0</v>
      </c>
      <c r="BD106" s="71">
        <v>0</v>
      </c>
      <c r="BE106" s="71">
        <v>0</v>
      </c>
      <c r="BF106" s="71"/>
      <c r="BG106" s="72"/>
      <c r="BH106" s="71">
        <v>0</v>
      </c>
      <c r="BI106" s="71">
        <v>0</v>
      </c>
      <c r="BJ106" s="71">
        <v>18.59</v>
      </c>
      <c r="BK106" s="71">
        <v>0</v>
      </c>
      <c r="BL106" s="71">
        <v>172.01000000000002</v>
      </c>
      <c r="BM106" s="71">
        <v>0</v>
      </c>
      <c r="BN106" s="72"/>
      <c r="BO106" s="71">
        <v>0</v>
      </c>
      <c r="BP106" s="71">
        <v>0</v>
      </c>
      <c r="BQ106" s="71">
        <v>2</v>
      </c>
      <c r="BR106" s="71">
        <v>0</v>
      </c>
      <c r="BS106" s="71">
        <v>5</v>
      </c>
      <c r="BT106" s="71">
        <v>0</v>
      </c>
      <c r="BU106"/>
      <c r="BV106" s="70">
        <v>152.11099999999999</v>
      </c>
      <c r="BW106" s="70">
        <v>0</v>
      </c>
      <c r="BX106" s="70">
        <v>0</v>
      </c>
      <c r="BY106" s="70">
        <v>4.609</v>
      </c>
      <c r="BZ106" s="70">
        <v>33.880000000000003</v>
      </c>
      <c r="CA106" s="70">
        <v>0</v>
      </c>
      <c r="CB106" s="70">
        <v>0</v>
      </c>
      <c r="CC106" s="70">
        <v>0</v>
      </c>
      <c r="CD106" s="70">
        <v>0</v>
      </c>
    </row>
    <row r="107" spans="1:82">
      <c r="A107" s="70" t="s">
        <v>1912</v>
      </c>
      <c r="B107" s="70">
        <v>355</v>
      </c>
      <c r="C107" s="70">
        <v>15</v>
      </c>
      <c r="D107" s="70">
        <v>21</v>
      </c>
      <c r="E107" s="70">
        <v>2018</v>
      </c>
      <c r="F107" s="70" t="s">
        <v>183</v>
      </c>
      <c r="G107" s="70" t="s">
        <v>1897</v>
      </c>
      <c r="H107" s="70" t="s">
        <v>1898</v>
      </c>
      <c r="I107" s="148"/>
      <c r="J107" s="71">
        <v>17.969983919429112</v>
      </c>
      <c r="K107" s="71">
        <v>3.5189040472547712</v>
      </c>
      <c r="L107" s="71">
        <v>0.28521521084453344</v>
      </c>
      <c r="M107" s="71">
        <v>88.835050935476829</v>
      </c>
      <c r="N107" s="71">
        <v>114.56259571574466</v>
      </c>
      <c r="O107" s="71">
        <v>39.501842264129564</v>
      </c>
      <c r="P107" s="71">
        <v>26.862954646420821</v>
      </c>
      <c r="Q107" s="71">
        <v>5.2469822913797897</v>
      </c>
      <c r="R107" s="71">
        <v>0</v>
      </c>
      <c r="S107" s="71">
        <v>9.9959139907200001</v>
      </c>
      <c r="T107" s="72"/>
      <c r="U107" s="71">
        <v>3274598</v>
      </c>
      <c r="V107" s="71">
        <v>1643</v>
      </c>
      <c r="W107" s="71">
        <v>6</v>
      </c>
      <c r="X107" s="71">
        <v>22535</v>
      </c>
      <c r="Y107" s="71">
        <v>41049</v>
      </c>
      <c r="Z107" s="71">
        <v>24070</v>
      </c>
      <c r="AA107" s="71">
        <v>5620</v>
      </c>
      <c r="AB107" s="71">
        <v>82785</v>
      </c>
      <c r="AC107" s="71">
        <v>0</v>
      </c>
      <c r="AD107" s="71">
        <v>9.9959139907200001</v>
      </c>
      <c r="AE107" s="72"/>
      <c r="AF107" s="71">
        <v>21796824.382810261</v>
      </c>
      <c r="AG107" s="71">
        <v>2676035.3490266558</v>
      </c>
      <c r="AH107" s="71">
        <v>62137.129116156117</v>
      </c>
      <c r="AI107" s="71">
        <v>145384697.9769524</v>
      </c>
      <c r="AJ107" s="71">
        <v>179847221.7274324</v>
      </c>
      <c r="AK107" s="71">
        <v>0</v>
      </c>
      <c r="AL107" s="71">
        <v>0</v>
      </c>
      <c r="AM107" s="71">
        <v>11395447.20026385</v>
      </c>
      <c r="AN107" s="71">
        <v>0</v>
      </c>
      <c r="AO107" s="71">
        <v>0</v>
      </c>
      <c r="AP107" s="71">
        <v>361162363.76560175</v>
      </c>
      <c r="AQ107" s="72"/>
      <c r="AR107" s="71">
        <v>896</v>
      </c>
      <c r="AS107" s="71">
        <v>103</v>
      </c>
      <c r="AT107" s="71">
        <v>0</v>
      </c>
      <c r="AU107" s="71">
        <v>0</v>
      </c>
      <c r="AV107" s="71">
        <v>0</v>
      </c>
      <c r="AW107" s="71">
        <v>0</v>
      </c>
      <c r="AX107" s="71"/>
      <c r="AY107" s="72"/>
      <c r="AZ107" s="71">
        <v>3043.1000000000031</v>
      </c>
      <c r="BA107" s="71">
        <v>2699.3</v>
      </c>
      <c r="BB107" s="71">
        <v>0</v>
      </c>
      <c r="BC107" s="71">
        <v>0</v>
      </c>
      <c r="BD107" s="71">
        <v>0</v>
      </c>
      <c r="BE107" s="71">
        <v>0</v>
      </c>
      <c r="BF107" s="71"/>
      <c r="BG107" s="72"/>
      <c r="BH107" s="71">
        <v>0</v>
      </c>
      <c r="BI107" s="71">
        <v>0</v>
      </c>
      <c r="BJ107" s="71">
        <v>17.731000000000002</v>
      </c>
      <c r="BK107" s="71">
        <v>0</v>
      </c>
      <c r="BL107" s="71">
        <v>130.20000000000002</v>
      </c>
      <c r="BM107" s="71">
        <v>0</v>
      </c>
      <c r="BN107" s="72"/>
      <c r="BO107" s="71">
        <v>0</v>
      </c>
      <c r="BP107" s="71">
        <v>0</v>
      </c>
      <c r="BQ107" s="71">
        <v>2</v>
      </c>
      <c r="BR107" s="71">
        <v>0</v>
      </c>
      <c r="BS107" s="71">
        <v>5</v>
      </c>
      <c r="BT107" s="71">
        <v>0</v>
      </c>
      <c r="BU107"/>
      <c r="BV107" s="70">
        <v>147.93100000000001</v>
      </c>
      <c r="BW107" s="70">
        <v>0</v>
      </c>
      <c r="BX107" s="70">
        <v>0</v>
      </c>
      <c r="BY107" s="70">
        <v>0</v>
      </c>
      <c r="BZ107" s="70">
        <v>0</v>
      </c>
      <c r="CA107" s="70">
        <v>0</v>
      </c>
      <c r="CB107" s="70">
        <v>0</v>
      </c>
      <c r="CC107" s="70">
        <v>0</v>
      </c>
      <c r="CD107" s="70">
        <v>0</v>
      </c>
    </row>
    <row r="108" spans="1:82">
      <c r="A108" s="70" t="s">
        <v>1913</v>
      </c>
      <c r="B108" s="70">
        <v>356</v>
      </c>
      <c r="C108" s="70">
        <v>16</v>
      </c>
      <c r="D108" s="70">
        <v>21</v>
      </c>
      <c r="E108" s="70">
        <v>2019</v>
      </c>
      <c r="F108" s="70" t="s">
        <v>158</v>
      </c>
      <c r="G108" s="70" t="s">
        <v>1897</v>
      </c>
      <c r="H108" s="70" t="s">
        <v>1898</v>
      </c>
      <c r="I108" s="148"/>
      <c r="J108" s="71">
        <v>16.842897941296311</v>
      </c>
      <c r="K108" s="71">
        <v>3.1066162474562216</v>
      </c>
      <c r="L108" s="71">
        <v>0.28761616927549566</v>
      </c>
      <c r="M108" s="71">
        <v>84.113736151364591</v>
      </c>
      <c r="N108" s="71">
        <v>101.62842801541325</v>
      </c>
      <c r="O108" s="71">
        <v>38.52143531668257</v>
      </c>
      <c r="P108" s="71">
        <v>27.079989924368732</v>
      </c>
      <c r="Q108" s="71">
        <v>5.17193349998049</v>
      </c>
      <c r="R108" s="71">
        <v>0</v>
      </c>
      <c r="S108" s="71">
        <v>11.631658607199999</v>
      </c>
      <c r="T108" s="72"/>
      <c r="U108" s="71">
        <v>3207684</v>
      </c>
      <c r="V108" s="71">
        <v>1643</v>
      </c>
      <c r="W108" s="71">
        <v>6</v>
      </c>
      <c r="X108" s="71">
        <v>22535</v>
      </c>
      <c r="Y108" s="71">
        <v>41888</v>
      </c>
      <c r="Z108" s="71">
        <v>24117</v>
      </c>
      <c r="AA108" s="71">
        <v>5623</v>
      </c>
      <c r="AB108" s="71">
        <v>83810</v>
      </c>
      <c r="AC108" s="71">
        <v>0</v>
      </c>
      <c r="AD108" s="71">
        <v>11.6316586072</v>
      </c>
      <c r="AE108" s="72"/>
      <c r="AF108" s="71">
        <v>20884699.223399609</v>
      </c>
      <c r="AG108" s="71">
        <v>2498964.954233001</v>
      </c>
      <c r="AH108" s="71">
        <v>65884.724214574555</v>
      </c>
      <c r="AI108" s="71">
        <v>143399533.2501356</v>
      </c>
      <c r="AJ108" s="71">
        <v>161393878.2420311</v>
      </c>
      <c r="AK108" s="71">
        <v>0</v>
      </c>
      <c r="AL108" s="71">
        <v>0</v>
      </c>
      <c r="AM108" s="71">
        <v>11414291.078657793</v>
      </c>
      <c r="AN108" s="71">
        <v>0</v>
      </c>
      <c r="AO108" s="71">
        <v>0</v>
      </c>
      <c r="AP108" s="71">
        <v>339657251.47267169</v>
      </c>
      <c r="AQ108" s="72"/>
      <c r="AR108" s="71">
        <v>950</v>
      </c>
      <c r="AS108" s="71">
        <v>110</v>
      </c>
      <c r="AT108" s="71">
        <v>0</v>
      </c>
      <c r="AU108" s="71">
        <v>0</v>
      </c>
      <c r="AV108" s="71">
        <v>0</v>
      </c>
      <c r="AW108" s="71">
        <v>0</v>
      </c>
      <c r="AX108" s="71"/>
      <c r="AY108" s="72"/>
      <c r="AZ108" s="71">
        <v>3260.6000000000008</v>
      </c>
      <c r="BA108" s="71">
        <v>2782.7</v>
      </c>
      <c r="BB108" s="71">
        <v>0</v>
      </c>
      <c r="BC108" s="71">
        <v>0</v>
      </c>
      <c r="BD108" s="71">
        <v>0</v>
      </c>
      <c r="BE108" s="71">
        <v>0</v>
      </c>
      <c r="BF108" s="71"/>
      <c r="BG108" s="72"/>
      <c r="BH108" s="71">
        <v>0</v>
      </c>
      <c r="BI108" s="71">
        <v>0</v>
      </c>
      <c r="BJ108" s="71">
        <v>16.100000000000001</v>
      </c>
      <c r="BK108" s="71">
        <v>0</v>
      </c>
      <c r="BL108" s="71">
        <v>164.68400000000003</v>
      </c>
      <c r="BM108" s="71">
        <v>0</v>
      </c>
      <c r="BN108" s="72"/>
      <c r="BO108" s="71">
        <v>0</v>
      </c>
      <c r="BP108" s="71">
        <v>0</v>
      </c>
      <c r="BQ108" s="71">
        <v>2</v>
      </c>
      <c r="BR108" s="71">
        <v>0</v>
      </c>
      <c r="BS108" s="71">
        <v>5</v>
      </c>
      <c r="BT108" s="71">
        <v>0</v>
      </c>
      <c r="BU108"/>
      <c r="BV108" s="70">
        <v>140.97999999999999</v>
      </c>
      <c r="BW108" s="70">
        <v>0</v>
      </c>
      <c r="BX108" s="70">
        <v>0</v>
      </c>
      <c r="BY108" s="70">
        <v>4.7889999999999997</v>
      </c>
      <c r="BZ108" s="70">
        <v>35.015000000000001</v>
      </c>
      <c r="CA108" s="70">
        <v>0</v>
      </c>
      <c r="CB108" s="70">
        <v>0</v>
      </c>
      <c r="CC108" s="70">
        <v>0</v>
      </c>
      <c r="CD108" s="70">
        <v>0</v>
      </c>
    </row>
    <row r="109" spans="1:82">
      <c r="A109" s="70" t="s">
        <v>1914</v>
      </c>
      <c r="B109" s="70">
        <v>357</v>
      </c>
      <c r="C109" s="70">
        <v>17</v>
      </c>
      <c r="D109" s="70">
        <v>21</v>
      </c>
      <c r="E109" s="70">
        <v>2020</v>
      </c>
      <c r="F109" s="70" t="s">
        <v>159</v>
      </c>
      <c r="G109" s="70" t="s">
        <v>1897</v>
      </c>
      <c r="H109" s="70" t="s">
        <v>1898</v>
      </c>
      <c r="I109" s="148"/>
      <c r="J109" s="71">
        <v>17.276843262598611</v>
      </c>
      <c r="K109" s="71">
        <v>3.4191650119254287</v>
      </c>
      <c r="L109" s="71">
        <v>0.37628666957079954</v>
      </c>
      <c r="M109" s="71">
        <v>94.872537172122492</v>
      </c>
      <c r="N109" s="71">
        <v>107.2120543007873</v>
      </c>
      <c r="O109" s="71">
        <v>33.747424738850562</v>
      </c>
      <c r="P109" s="71">
        <v>25.849124292270442</v>
      </c>
      <c r="Q109" s="71">
        <v>4.9621934419764901</v>
      </c>
      <c r="R109" s="71">
        <v>0</v>
      </c>
      <c r="S109" s="71">
        <v>8.6998526367300002</v>
      </c>
      <c r="T109" s="72"/>
      <c r="U109" s="71">
        <v>3093088</v>
      </c>
      <c r="V109" s="71">
        <v>1651</v>
      </c>
      <c r="W109" s="71">
        <v>8</v>
      </c>
      <c r="X109" s="71">
        <v>28053</v>
      </c>
      <c r="Y109" s="71">
        <v>42434</v>
      </c>
      <c r="Z109" s="71">
        <v>24115</v>
      </c>
      <c r="AA109" s="71">
        <v>5705</v>
      </c>
      <c r="AB109" s="71">
        <v>84161</v>
      </c>
      <c r="AC109" s="71">
        <v>0</v>
      </c>
      <c r="AD109" s="71">
        <v>8.6998526367300002</v>
      </c>
      <c r="AE109" s="72"/>
      <c r="AF109" s="71">
        <v>21677797.970246721</v>
      </c>
      <c r="AG109" s="71">
        <v>2607732.5415764274</v>
      </c>
      <c r="AH109" s="71">
        <v>88739.106002554108</v>
      </c>
      <c r="AI109" s="71">
        <v>161983790.19769594</v>
      </c>
      <c r="AJ109" s="71">
        <v>184491087.5754329</v>
      </c>
      <c r="AK109" s="71"/>
      <c r="AL109" s="71"/>
      <c r="AM109" s="71">
        <v>10983945.548212344</v>
      </c>
      <c r="AN109" s="71"/>
      <c r="AO109" s="71"/>
      <c r="AP109" s="71">
        <v>381833092.9391669</v>
      </c>
      <c r="AQ109" s="72"/>
      <c r="AR109" s="71">
        <v>986</v>
      </c>
      <c r="AS109" s="71">
        <v>114</v>
      </c>
      <c r="AT109" s="71">
        <v>0</v>
      </c>
      <c r="AU109" s="71">
        <v>0</v>
      </c>
      <c r="AV109" s="71">
        <v>0</v>
      </c>
      <c r="AW109" s="71">
        <v>0</v>
      </c>
      <c r="AX109" s="71"/>
      <c r="AY109" s="72"/>
      <c r="AZ109" s="71">
        <v>3397.4000000000042</v>
      </c>
      <c r="BA109" s="71">
        <v>2892</v>
      </c>
      <c r="BB109" s="71">
        <v>0</v>
      </c>
      <c r="BC109" s="71">
        <v>0</v>
      </c>
      <c r="BD109" s="71">
        <v>0</v>
      </c>
      <c r="BE109" s="71">
        <v>0</v>
      </c>
      <c r="BF109" s="71"/>
      <c r="BG109" s="72"/>
      <c r="BH109" s="71">
        <v>0</v>
      </c>
      <c r="BI109" s="71">
        <v>0</v>
      </c>
      <c r="BJ109" s="71">
        <v>14.516999999999999</v>
      </c>
      <c r="BK109" s="71">
        <v>0</v>
      </c>
      <c r="BL109" s="71">
        <v>152.82100000000003</v>
      </c>
      <c r="BM109" s="71">
        <v>0</v>
      </c>
      <c r="BN109" s="72"/>
      <c r="BO109" s="71">
        <v>0</v>
      </c>
      <c r="BP109" s="71">
        <v>0</v>
      </c>
      <c r="BQ109" s="71">
        <v>2</v>
      </c>
      <c r="BR109" s="71">
        <v>0</v>
      </c>
      <c r="BS109" s="71">
        <v>5</v>
      </c>
      <c r="BT109" s="71">
        <v>0</v>
      </c>
      <c r="BU109"/>
      <c r="BV109" s="70">
        <v>128.607</v>
      </c>
      <c r="BW109" s="70">
        <v>0</v>
      </c>
      <c r="BX109" s="70">
        <v>0</v>
      </c>
      <c r="BY109" s="70">
        <v>4.8499999999999996</v>
      </c>
      <c r="BZ109" s="70">
        <v>33.881</v>
      </c>
      <c r="CA109" s="70">
        <v>0</v>
      </c>
      <c r="CB109" s="70">
        <v>0</v>
      </c>
      <c r="CC109" s="70">
        <v>0</v>
      </c>
      <c r="CD109" s="70">
        <v>0</v>
      </c>
    </row>
    <row r="110" spans="1:82">
      <c r="A110" s="70" t="s">
        <v>1915</v>
      </c>
      <c r="B110" s="70">
        <v>357</v>
      </c>
      <c r="C110" s="70">
        <v>18</v>
      </c>
      <c r="D110" s="70">
        <v>21</v>
      </c>
      <c r="E110" s="70">
        <v>2021</v>
      </c>
      <c r="F110" s="70" t="s">
        <v>160</v>
      </c>
      <c r="G110" s="70" t="s">
        <v>1897</v>
      </c>
      <c r="H110" s="70" t="s">
        <v>1898</v>
      </c>
      <c r="I110" s="148"/>
      <c r="J110" s="71">
        <v>15.775917540865631</v>
      </c>
      <c r="K110" s="71">
        <v>3.8070386064933133</v>
      </c>
      <c r="L110" s="71">
        <v>0.34597269898850092</v>
      </c>
      <c r="M110" s="71">
        <v>107.54015702267688</v>
      </c>
      <c r="N110" s="71">
        <v>105.77413569145887</v>
      </c>
      <c r="O110" s="71">
        <v>32.795943650685736</v>
      </c>
      <c r="P110" s="71">
        <v>26.871345061114415</v>
      </c>
      <c r="Q110" s="71">
        <v>4.88968669610568</v>
      </c>
      <c r="R110" s="71">
        <v>0</v>
      </c>
      <c r="S110" s="71">
        <v>9.1035410983649996</v>
      </c>
      <c r="T110" s="72"/>
      <c r="U110" s="71">
        <v>3262879</v>
      </c>
      <c r="V110" s="71">
        <v>1651</v>
      </c>
      <c r="W110" s="71">
        <v>8</v>
      </c>
      <c r="X110" s="71">
        <v>28053</v>
      </c>
      <c r="Y110" s="71">
        <v>42454</v>
      </c>
      <c r="Z110" s="71">
        <v>24130</v>
      </c>
      <c r="AA110" s="71">
        <v>5783</v>
      </c>
      <c r="AB110" s="71">
        <v>83746</v>
      </c>
      <c r="AC110" s="71">
        <v>0</v>
      </c>
      <c r="AD110" s="71">
        <v>9.1035410983649996</v>
      </c>
      <c r="AE110" s="72"/>
      <c r="AF110" s="71">
        <v>19937304.239832565</v>
      </c>
      <c r="AG110" s="71">
        <v>2935293.9611366121</v>
      </c>
      <c r="AH110" s="71">
        <v>78141.25053943388</v>
      </c>
      <c r="AI110" s="71">
        <v>181384559.23594359</v>
      </c>
      <c r="AJ110" s="71">
        <v>162038352.90560561</v>
      </c>
      <c r="AK110" s="71">
        <v>0</v>
      </c>
      <c r="AL110" s="71">
        <v>0</v>
      </c>
      <c r="AM110" s="71">
        <v>10992825.548352264</v>
      </c>
      <c r="AN110" s="71">
        <v>0</v>
      </c>
      <c r="AO110" s="71">
        <v>0</v>
      </c>
      <c r="AP110" s="71">
        <v>377366477.14141005</v>
      </c>
      <c r="AQ110" s="72"/>
      <c r="AR110" s="71">
        <v>1022</v>
      </c>
      <c r="AS110" s="71">
        <v>114</v>
      </c>
      <c r="AT110" s="71">
        <v>0</v>
      </c>
      <c r="AU110" s="71">
        <v>0</v>
      </c>
      <c r="AV110" s="71">
        <v>0</v>
      </c>
      <c r="AW110" s="71">
        <v>0</v>
      </c>
      <c r="AX110" s="71"/>
      <c r="AY110" s="72"/>
      <c r="AZ110" s="71">
        <v>3553.9000000000051</v>
      </c>
      <c r="BA110" s="71">
        <v>2892</v>
      </c>
      <c r="BB110" s="71">
        <v>0</v>
      </c>
      <c r="BC110" s="71">
        <v>0</v>
      </c>
      <c r="BD110" s="71">
        <v>0</v>
      </c>
      <c r="BE110" s="71">
        <v>0</v>
      </c>
      <c r="BF110" s="71"/>
      <c r="BG110" s="72"/>
      <c r="BH110" s="71">
        <v>0</v>
      </c>
      <c r="BI110" s="71">
        <v>0</v>
      </c>
      <c r="BJ110" s="71">
        <v>14.215</v>
      </c>
      <c r="BK110" s="71">
        <v>0</v>
      </c>
      <c r="BL110" s="71">
        <v>164.96600000000001</v>
      </c>
      <c r="BM110" s="71">
        <v>0</v>
      </c>
      <c r="BN110" s="72"/>
      <c r="BO110" s="71">
        <v>0</v>
      </c>
      <c r="BP110" s="71">
        <v>0</v>
      </c>
      <c r="BQ110" s="71">
        <v>2</v>
      </c>
      <c r="BR110" s="71">
        <v>0</v>
      </c>
      <c r="BS110" s="71">
        <v>5</v>
      </c>
      <c r="BT110" s="71">
        <v>0</v>
      </c>
      <c r="BU110"/>
      <c r="BV110" s="70">
        <v>142.495</v>
      </c>
      <c r="BW110" s="70">
        <v>0</v>
      </c>
      <c r="BX110" s="70">
        <v>0</v>
      </c>
      <c r="BY110" s="70">
        <v>4.6449999999999996</v>
      </c>
      <c r="BZ110" s="70">
        <v>32.040999999999997</v>
      </c>
      <c r="CA110" s="70">
        <v>0</v>
      </c>
      <c r="CB110" s="70">
        <v>0</v>
      </c>
      <c r="CC110" s="70">
        <v>0</v>
      </c>
      <c r="CD110" s="70">
        <v>0</v>
      </c>
    </row>
    <row r="111" spans="1:82">
      <c r="A111" s="70" t="s">
        <v>1916</v>
      </c>
      <c r="B111" s="70">
        <v>357</v>
      </c>
      <c r="C111" s="70">
        <v>19</v>
      </c>
      <c r="D111" s="70">
        <v>21</v>
      </c>
      <c r="E111" s="70">
        <v>2022</v>
      </c>
      <c r="F111" s="70" t="s">
        <v>161</v>
      </c>
      <c r="G111" s="70" t="s">
        <v>1897</v>
      </c>
      <c r="H111" s="70" t="s">
        <v>1898</v>
      </c>
      <c r="I111" s="148"/>
      <c r="J111" s="71">
        <v>15.686830620385741</v>
      </c>
      <c r="K111" s="71">
        <v>3.6758699482430743</v>
      </c>
      <c r="L111" s="71">
        <v>0.28461992879667547</v>
      </c>
      <c r="M111" s="71">
        <v>103.58098823332625</v>
      </c>
      <c r="N111" s="71">
        <v>108.32011206313152</v>
      </c>
      <c r="O111" s="71">
        <v>34.631136839112237</v>
      </c>
      <c r="P111" s="71">
        <v>26.911811234875334</v>
      </c>
      <c r="Q111" s="71">
        <v>4.9428297165798094</v>
      </c>
      <c r="R111" s="71">
        <v>0</v>
      </c>
      <c r="S111" s="71">
        <v>12.92342856</v>
      </c>
      <c r="T111" s="72"/>
      <c r="U111" s="71">
        <v>3493062</v>
      </c>
      <c r="V111" s="71">
        <v>1651</v>
      </c>
      <c r="W111" s="71">
        <v>8</v>
      </c>
      <c r="X111" s="71">
        <v>28053</v>
      </c>
      <c r="Y111" s="71">
        <v>42950</v>
      </c>
      <c r="Z111" s="71">
        <v>24209</v>
      </c>
      <c r="AA111" s="71">
        <v>5880</v>
      </c>
      <c r="AB111" s="71">
        <v>83962</v>
      </c>
      <c r="AC111" s="71">
        <v>0</v>
      </c>
      <c r="AD111" s="71">
        <v>12.92342856</v>
      </c>
      <c r="AE111" s="72"/>
      <c r="AF111" s="71">
        <v>19416281.348536819</v>
      </c>
      <c r="AG111" s="71">
        <v>2943723.3413847191</v>
      </c>
      <c r="AH111" s="71">
        <v>77347.858771718791</v>
      </c>
      <c r="AI111" s="71">
        <v>171554681.0596447</v>
      </c>
      <c r="AJ111" s="71">
        <v>180199444.9320676</v>
      </c>
      <c r="AK111" s="71">
        <v>0</v>
      </c>
      <c r="AL111" s="71">
        <v>0</v>
      </c>
      <c r="AM111" s="71">
        <v>10841785.893010236</v>
      </c>
      <c r="AN111" s="71">
        <v>0</v>
      </c>
      <c r="AO111" s="71">
        <v>0</v>
      </c>
      <c r="AP111" s="71">
        <v>385033264.43341583</v>
      </c>
      <c r="AQ111" s="72"/>
      <c r="AR111" s="71">
        <v>1096</v>
      </c>
      <c r="AS111" s="71">
        <v>114</v>
      </c>
      <c r="AT111" s="71">
        <v>0</v>
      </c>
      <c r="AU111" s="71">
        <v>0</v>
      </c>
      <c r="AV111" s="71">
        <v>0</v>
      </c>
      <c r="AW111" s="71">
        <v>0</v>
      </c>
      <c r="AX111" s="71"/>
      <c r="AY111" s="72"/>
      <c r="AZ111" s="71">
        <v>3822.9000000000046</v>
      </c>
      <c r="BA111" s="71">
        <v>2892.0000000000005</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1917</v>
      </c>
      <c r="B112" s="70">
        <v>357</v>
      </c>
      <c r="C112" s="70">
        <v>20</v>
      </c>
      <c r="D112" s="70">
        <v>21</v>
      </c>
      <c r="E112" s="70">
        <v>2023</v>
      </c>
      <c r="F112" s="70" t="s">
        <v>1539</v>
      </c>
      <c r="G112" s="70" t="s">
        <v>1897</v>
      </c>
      <c r="H112" s="70" t="s">
        <v>1898</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1170</v>
      </c>
      <c r="AS112" s="71">
        <v>114</v>
      </c>
      <c r="AT112" s="71">
        <v>0</v>
      </c>
      <c r="AU112" s="71">
        <v>0</v>
      </c>
      <c r="AV112" s="71">
        <v>0</v>
      </c>
      <c r="AW112" s="71">
        <v>0</v>
      </c>
      <c r="AX112" s="71"/>
      <c r="AY112" s="72"/>
      <c r="AZ112" s="71">
        <v>4076.7000000000012</v>
      </c>
      <c r="BA112" s="71">
        <v>2892.0000000000005</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1918</v>
      </c>
      <c r="B113" s="70">
        <v>357</v>
      </c>
      <c r="C113" s="70">
        <v>21</v>
      </c>
      <c r="D113" s="70">
        <v>21</v>
      </c>
      <c r="E113" s="70">
        <v>2024</v>
      </c>
      <c r="F113" s="70" t="s">
        <v>1554</v>
      </c>
      <c r="G113" s="70" t="s">
        <v>1897</v>
      </c>
      <c r="H113" s="70" t="s">
        <v>1898</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1919</v>
      </c>
      <c r="B114" s="70">
        <v>1</v>
      </c>
      <c r="C114" s="70">
        <v>1</v>
      </c>
      <c r="D114" s="70">
        <v>1</v>
      </c>
      <c r="E114" s="70">
        <v>1990</v>
      </c>
      <c r="F114" s="70" t="s">
        <v>787</v>
      </c>
      <c r="G114" s="70" t="s">
        <v>1920</v>
      </c>
      <c r="H114" s="70" t="s">
        <v>1921</v>
      </c>
      <c r="I114" s="148" t="s">
        <v>793</v>
      </c>
      <c r="J114" s="71">
        <v>408.49894882163761</v>
      </c>
      <c r="K114" s="71">
        <v>6.9165331981617211</v>
      </c>
      <c r="L114" s="71">
        <v>15.823005811202391</v>
      </c>
      <c r="M114" s="71">
        <v>77.27566697943422</v>
      </c>
      <c r="N114" s="71">
        <v>73.437800565680064</v>
      </c>
      <c r="O114" s="71">
        <v>70.425909208832394</v>
      </c>
      <c r="P114" s="71">
        <v>66.401414256535134</v>
      </c>
      <c r="Q114" s="71">
        <v>4.8998534610886999</v>
      </c>
      <c r="R114" s="71">
        <v>0</v>
      </c>
      <c r="S114" s="71">
        <v>5.5847369475814803</v>
      </c>
      <c r="T114" s="72"/>
      <c r="U114" s="71">
        <v>48628574</v>
      </c>
      <c r="V114" s="71">
        <v>2468</v>
      </c>
      <c r="W114" s="71">
        <v>156</v>
      </c>
      <c r="X114" s="71">
        <v>26930</v>
      </c>
      <c r="Y114" s="71">
        <v>23371</v>
      </c>
      <c r="Z114" s="71">
        <v>28967</v>
      </c>
      <c r="AA114" s="71">
        <v>16123</v>
      </c>
      <c r="AB114" s="71">
        <v>79557</v>
      </c>
      <c r="AC114" s="71">
        <v>0</v>
      </c>
      <c r="AD114" s="71">
        <v>5.5847369475814803</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1922</v>
      </c>
      <c r="B115" s="70">
        <v>2</v>
      </c>
      <c r="C115" s="70">
        <v>2</v>
      </c>
      <c r="D115" s="70">
        <v>1</v>
      </c>
      <c r="E115" s="70">
        <v>2005</v>
      </c>
      <c r="F115" s="70" t="s">
        <v>789</v>
      </c>
      <c r="G115" s="70" t="s">
        <v>1920</v>
      </c>
      <c r="H115" s="70" t="s">
        <v>1921</v>
      </c>
      <c r="I115" s="148"/>
      <c r="J115" s="71">
        <v>392.78634835906882</v>
      </c>
      <c r="K115" s="71">
        <v>5.1184444685178612</v>
      </c>
      <c r="L115" s="71">
        <v>7.7905718301158107</v>
      </c>
      <c r="M115" s="71">
        <v>131.0727470533767</v>
      </c>
      <c r="N115" s="71">
        <v>108.6648128274491</v>
      </c>
      <c r="O115" s="71">
        <v>106.72609845830731</v>
      </c>
      <c r="P115" s="71">
        <v>66.343157661495468</v>
      </c>
      <c r="Q115" s="71">
        <v>5.0200889464980296</v>
      </c>
      <c r="R115" s="71">
        <v>0</v>
      </c>
      <c r="S115" s="71">
        <v>0</v>
      </c>
      <c r="T115" s="72"/>
      <c r="U115" s="71">
        <v>52579548</v>
      </c>
      <c r="V115" s="71">
        <v>2191</v>
      </c>
      <c r="W115" s="71">
        <v>68</v>
      </c>
      <c r="X115" s="71">
        <v>24480</v>
      </c>
      <c r="Y115" s="71">
        <v>30996</v>
      </c>
      <c r="Z115" s="71">
        <v>50798</v>
      </c>
      <c r="AA115" s="71">
        <v>13193</v>
      </c>
      <c r="AB115" s="71">
        <v>85210</v>
      </c>
      <c r="AC115" s="71">
        <v>0</v>
      </c>
      <c r="AD115" s="71">
        <v>0</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1923</v>
      </c>
      <c r="B116" s="70">
        <v>3</v>
      </c>
      <c r="C116" s="70">
        <v>3</v>
      </c>
      <c r="D116" s="70">
        <v>1</v>
      </c>
      <c r="E116" s="70">
        <v>2006</v>
      </c>
      <c r="F116" s="70" t="s">
        <v>790</v>
      </c>
      <c r="G116" s="70" t="s">
        <v>1920</v>
      </c>
      <c r="H116" s="70" t="s">
        <v>1921</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1924</v>
      </c>
      <c r="B117" s="70">
        <v>4</v>
      </c>
      <c r="C117" s="70">
        <v>4</v>
      </c>
      <c r="D117" s="70">
        <v>1</v>
      </c>
      <c r="E117" s="70">
        <v>2007</v>
      </c>
      <c r="F117" s="70" t="s">
        <v>791</v>
      </c>
      <c r="G117" s="70" t="s">
        <v>1920</v>
      </c>
      <c r="H117" s="70" t="s">
        <v>1921</v>
      </c>
      <c r="I117" s="148"/>
      <c r="J117" s="71">
        <v>307.16925151448947</v>
      </c>
      <c r="K117" s="71">
        <v>4.9363746433606703</v>
      </c>
      <c r="L117" s="71">
        <v>10.54536720691485</v>
      </c>
      <c r="M117" s="71">
        <v>147.09740872218711</v>
      </c>
      <c r="N117" s="71">
        <v>116.1041955573511</v>
      </c>
      <c r="O117" s="71">
        <v>105.5232824798312</v>
      </c>
      <c r="P117" s="71">
        <v>66.660269411202137</v>
      </c>
      <c r="Q117" s="71">
        <v>5.3985282617464598</v>
      </c>
      <c r="R117" s="71">
        <v>0</v>
      </c>
      <c r="S117" s="71">
        <v>0</v>
      </c>
      <c r="T117" s="72"/>
      <c r="U117" s="71">
        <v>48430465</v>
      </c>
      <c r="V117" s="71">
        <v>2084</v>
      </c>
      <c r="W117" s="71">
        <v>103</v>
      </c>
      <c r="X117" s="71">
        <v>33013</v>
      </c>
      <c r="Y117" s="71">
        <v>32246</v>
      </c>
      <c r="Z117" s="71">
        <v>52212</v>
      </c>
      <c r="AA117" s="71">
        <v>13054</v>
      </c>
      <c r="AB117" s="71">
        <v>86788</v>
      </c>
      <c r="AC117" s="71">
        <v>0</v>
      </c>
      <c r="AD117" s="71">
        <v>0</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1925</v>
      </c>
      <c r="B118" s="70">
        <v>5</v>
      </c>
      <c r="C118" s="70">
        <v>5</v>
      </c>
      <c r="D118" s="70">
        <v>1</v>
      </c>
      <c r="E118" s="70">
        <v>2008</v>
      </c>
      <c r="F118" s="70" t="s">
        <v>792</v>
      </c>
      <c r="G118" s="70" t="s">
        <v>1920</v>
      </c>
      <c r="H118" s="70" t="s">
        <v>1921</v>
      </c>
      <c r="I118" s="148"/>
      <c r="J118" s="71">
        <v>305.43578297867901</v>
      </c>
      <c r="K118" s="71">
        <v>3.67373527699031</v>
      </c>
      <c r="L118" s="71">
        <v>8.6020775348540415</v>
      </c>
      <c r="M118" s="71">
        <v>161.30553829042361</v>
      </c>
      <c r="N118" s="71">
        <v>121.9753436265798</v>
      </c>
      <c r="O118" s="71">
        <v>103.5208720383141</v>
      </c>
      <c r="P118" s="71">
        <v>65.808996534076897</v>
      </c>
      <c r="Q118" s="71">
        <v>5.3436052721063598</v>
      </c>
      <c r="R118" s="71">
        <v>0</v>
      </c>
      <c r="S118" s="71">
        <v>0</v>
      </c>
      <c r="T118" s="72"/>
      <c r="U118" s="71">
        <v>49909491</v>
      </c>
      <c r="V118" s="71">
        <v>2084</v>
      </c>
      <c r="W118" s="71">
        <v>103</v>
      </c>
      <c r="X118" s="71">
        <v>33013</v>
      </c>
      <c r="Y118" s="71">
        <v>32813</v>
      </c>
      <c r="Z118" s="71">
        <v>53019</v>
      </c>
      <c r="AA118" s="71">
        <v>12902</v>
      </c>
      <c r="AB118" s="71">
        <v>87318</v>
      </c>
      <c r="AC118" s="71">
        <v>0</v>
      </c>
      <c r="AD118" s="71">
        <v>0</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1926</v>
      </c>
      <c r="B119" s="70">
        <v>6</v>
      </c>
      <c r="C119" s="70">
        <v>6</v>
      </c>
      <c r="D119" s="70">
        <v>1</v>
      </c>
      <c r="E119" s="70">
        <v>2009</v>
      </c>
      <c r="F119" s="70" t="s">
        <v>176</v>
      </c>
      <c r="G119" s="70" t="s">
        <v>1920</v>
      </c>
      <c r="H119" s="70" t="s">
        <v>1921</v>
      </c>
      <c r="I119" s="148"/>
      <c r="J119" s="71">
        <v>238.52104933284019</v>
      </c>
      <c r="K119" s="71">
        <v>3.5906998556125971</v>
      </c>
      <c r="L119" s="71">
        <v>12.59618356554898</v>
      </c>
      <c r="M119" s="71">
        <v>156.08291078895451</v>
      </c>
      <c r="N119" s="71">
        <v>109.94157542619359</v>
      </c>
      <c r="O119" s="71">
        <v>105.1680145740176</v>
      </c>
      <c r="P119" s="71">
        <v>63.044749329750793</v>
      </c>
      <c r="Q119" s="71">
        <v>5.1066154026042501</v>
      </c>
      <c r="R119" s="71">
        <v>0</v>
      </c>
      <c r="S119" s="71">
        <v>0</v>
      </c>
      <c r="T119" s="72"/>
      <c r="U119" s="71">
        <v>33492587</v>
      </c>
      <c r="V119" s="71">
        <v>2164</v>
      </c>
      <c r="W119" s="71">
        <v>203</v>
      </c>
      <c r="X119" s="71">
        <v>34256</v>
      </c>
      <c r="Y119" s="71">
        <v>33157</v>
      </c>
      <c r="Z119" s="71">
        <v>53165</v>
      </c>
      <c r="AA119" s="71">
        <v>12689</v>
      </c>
      <c r="AB119" s="71">
        <v>87596</v>
      </c>
      <c r="AC119" s="71">
        <v>0</v>
      </c>
      <c r="AD119" s="71">
        <v>0</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133.374</v>
      </c>
      <c r="BK119" s="71">
        <v>0</v>
      </c>
      <c r="BL119" s="71">
        <v>26.490000000000002</v>
      </c>
      <c r="BM119" s="71">
        <v>0</v>
      </c>
      <c r="BN119" s="72"/>
      <c r="BO119" s="71">
        <v>0</v>
      </c>
      <c r="BP119" s="71">
        <v>0</v>
      </c>
      <c r="BQ119" s="71">
        <v>16</v>
      </c>
      <c r="BR119" s="71">
        <v>0</v>
      </c>
      <c r="BS119" s="71">
        <v>4</v>
      </c>
      <c r="BT119" s="71">
        <v>0</v>
      </c>
      <c r="BU119"/>
      <c r="BV119" s="70">
        <v>159.864</v>
      </c>
      <c r="BW119" s="70">
        <v>0</v>
      </c>
      <c r="BX119" s="70">
        <v>0</v>
      </c>
      <c r="BY119" s="70">
        <v>0</v>
      </c>
      <c r="BZ119" s="70">
        <v>0</v>
      </c>
      <c r="CA119" s="70">
        <v>0</v>
      </c>
      <c r="CB119" s="70">
        <v>0</v>
      </c>
      <c r="CC119" s="70">
        <v>0</v>
      </c>
      <c r="CD119" s="70">
        <v>0</v>
      </c>
    </row>
    <row r="120" spans="1:82">
      <c r="A120" s="70" t="s">
        <v>1927</v>
      </c>
      <c r="B120" s="70">
        <v>7</v>
      </c>
      <c r="C120" s="70">
        <v>7</v>
      </c>
      <c r="D120" s="70">
        <v>1</v>
      </c>
      <c r="E120" s="70">
        <v>2010</v>
      </c>
      <c r="F120" s="70" t="s">
        <v>177</v>
      </c>
      <c r="G120" s="70" t="s">
        <v>1920</v>
      </c>
      <c r="H120" s="70" t="s">
        <v>1921</v>
      </c>
      <c r="I120" s="148"/>
      <c r="J120" s="71">
        <v>256.35316032215547</v>
      </c>
      <c r="K120" s="71">
        <v>3.849251032149605</v>
      </c>
      <c r="L120" s="71">
        <v>11.77603031039312</v>
      </c>
      <c r="M120" s="71">
        <v>156.75098625513019</v>
      </c>
      <c r="N120" s="71">
        <v>121.0520439257629</v>
      </c>
      <c r="O120" s="71">
        <v>105.6326044871979</v>
      </c>
      <c r="P120" s="71">
        <v>63.83403057493549</v>
      </c>
      <c r="Q120" s="71">
        <v>5.3266340077995498</v>
      </c>
      <c r="R120" s="71">
        <v>0</v>
      </c>
      <c r="S120" s="71">
        <v>0</v>
      </c>
      <c r="T120" s="72"/>
      <c r="U120" s="71">
        <v>39127935</v>
      </c>
      <c r="V120" s="71">
        <v>2164</v>
      </c>
      <c r="W120" s="71">
        <v>203</v>
      </c>
      <c r="X120" s="71">
        <v>34256</v>
      </c>
      <c r="Y120" s="71">
        <v>33399</v>
      </c>
      <c r="Z120" s="71">
        <v>53648</v>
      </c>
      <c r="AA120" s="71">
        <v>12527</v>
      </c>
      <c r="AB120" s="71">
        <v>87553</v>
      </c>
      <c r="AC120" s="71">
        <v>0</v>
      </c>
      <c r="AD120" s="71">
        <v>0</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140.38900000000001</v>
      </c>
      <c r="BK120" s="71">
        <v>0</v>
      </c>
      <c r="BL120" s="71">
        <v>26.628</v>
      </c>
      <c r="BM120" s="71">
        <v>0</v>
      </c>
      <c r="BN120" s="72"/>
      <c r="BO120" s="71">
        <v>0</v>
      </c>
      <c r="BP120" s="71">
        <v>0</v>
      </c>
      <c r="BQ120" s="71">
        <v>17</v>
      </c>
      <c r="BR120" s="71">
        <v>0</v>
      </c>
      <c r="BS120" s="71">
        <v>4</v>
      </c>
      <c r="BT120" s="71">
        <v>0</v>
      </c>
      <c r="BU120"/>
      <c r="BV120" s="70">
        <v>163.82599999999999</v>
      </c>
      <c r="BW120" s="70">
        <v>3.1909999999999998</v>
      </c>
      <c r="BX120" s="70">
        <v>0</v>
      </c>
      <c r="BY120" s="70">
        <v>0</v>
      </c>
      <c r="BZ120" s="70">
        <v>0</v>
      </c>
      <c r="CA120" s="70">
        <v>0</v>
      </c>
      <c r="CB120" s="70">
        <v>0</v>
      </c>
      <c r="CC120" s="70">
        <v>0</v>
      </c>
      <c r="CD120" s="70">
        <v>0</v>
      </c>
    </row>
    <row r="121" spans="1:82">
      <c r="A121" s="70" t="s">
        <v>1928</v>
      </c>
      <c r="B121" s="70">
        <v>8</v>
      </c>
      <c r="C121" s="70">
        <v>8</v>
      </c>
      <c r="D121" s="70">
        <v>1</v>
      </c>
      <c r="E121" s="70">
        <v>2011</v>
      </c>
      <c r="F121" s="70" t="s">
        <v>178</v>
      </c>
      <c r="G121" s="1064" t="s">
        <v>1920</v>
      </c>
      <c r="H121" s="70" t="s">
        <v>1921</v>
      </c>
      <c r="I121" s="148"/>
      <c r="J121" s="71">
        <v>264.4632455362098</v>
      </c>
      <c r="K121" s="71">
        <v>5.4163767923961696</v>
      </c>
      <c r="L121" s="71">
        <v>11.80976831805636</v>
      </c>
      <c r="M121" s="71">
        <v>177.97685450671889</v>
      </c>
      <c r="N121" s="71">
        <v>137.11659614894251</v>
      </c>
      <c r="O121" s="71">
        <v>104.95714108682456</v>
      </c>
      <c r="P121" s="71">
        <v>62.17242302265921</v>
      </c>
      <c r="Q121" s="71">
        <v>6.1727024200068401</v>
      </c>
      <c r="R121" s="71">
        <v>0</v>
      </c>
      <c r="S121" s="71">
        <v>0</v>
      </c>
      <c r="T121" s="72"/>
      <c r="U121" s="71">
        <v>37249559</v>
      </c>
      <c r="V121" s="71">
        <v>2164</v>
      </c>
      <c r="W121" s="71">
        <v>203</v>
      </c>
      <c r="X121" s="71">
        <v>34256</v>
      </c>
      <c r="Y121" s="71">
        <v>33941</v>
      </c>
      <c r="Z121" s="71">
        <v>54463</v>
      </c>
      <c r="AA121" s="71">
        <v>12564</v>
      </c>
      <c r="AB121" s="71">
        <v>87959</v>
      </c>
      <c r="AC121" s="71">
        <v>0</v>
      </c>
      <c r="AD121" s="71">
        <v>0</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142.30500000000001</v>
      </c>
      <c r="BK121" s="71">
        <v>0</v>
      </c>
      <c r="BL121" s="71">
        <v>24.222000000000001</v>
      </c>
      <c r="BM121" s="71">
        <v>0</v>
      </c>
      <c r="BN121" s="72"/>
      <c r="BO121" s="71">
        <v>0</v>
      </c>
      <c r="BP121" s="71">
        <v>0</v>
      </c>
      <c r="BQ121" s="71">
        <v>18</v>
      </c>
      <c r="BR121" s="71">
        <v>0</v>
      </c>
      <c r="BS121" s="71">
        <v>4</v>
      </c>
      <c r="BT121" s="71">
        <v>0</v>
      </c>
      <c r="BU121"/>
      <c r="BV121" s="70">
        <v>166.52699999999999</v>
      </c>
      <c r="BW121" s="70">
        <v>0</v>
      </c>
      <c r="BX121" s="70">
        <v>0</v>
      </c>
      <c r="BY121" s="70">
        <v>0</v>
      </c>
      <c r="BZ121" s="70">
        <v>0</v>
      </c>
      <c r="CA121" s="70">
        <v>0</v>
      </c>
      <c r="CB121" s="70">
        <v>0</v>
      </c>
      <c r="CC121" s="70">
        <v>0</v>
      </c>
      <c r="CD121" s="70">
        <v>0</v>
      </c>
    </row>
    <row r="122" spans="1:82">
      <c r="A122" s="70" t="s">
        <v>1929</v>
      </c>
      <c r="B122" s="70">
        <v>9</v>
      </c>
      <c r="C122" s="70">
        <v>9</v>
      </c>
      <c r="D122" s="70">
        <v>1</v>
      </c>
      <c r="E122" s="70">
        <v>2012</v>
      </c>
      <c r="F122" s="70" t="s">
        <v>179</v>
      </c>
      <c r="G122" s="1064" t="s">
        <v>1920</v>
      </c>
      <c r="H122" s="70" t="s">
        <v>1921</v>
      </c>
      <c r="I122" s="148"/>
      <c r="J122" s="71">
        <v>269.70182927660147</v>
      </c>
      <c r="K122" s="71">
        <v>4.9937513607412152</v>
      </c>
      <c r="L122" s="71">
        <v>11.7818067814157</v>
      </c>
      <c r="M122" s="71">
        <v>182.96173823789309</v>
      </c>
      <c r="N122" s="71">
        <v>139.47781624711129</v>
      </c>
      <c r="O122" s="71">
        <v>105.36825704542881</v>
      </c>
      <c r="P122" s="71">
        <v>61.978725969355203</v>
      </c>
      <c r="Q122" s="71">
        <v>6.8101350344271001</v>
      </c>
      <c r="R122" s="71">
        <v>0</v>
      </c>
      <c r="S122" s="71">
        <v>0</v>
      </c>
      <c r="T122" s="72"/>
      <c r="U122" s="71">
        <v>38878310</v>
      </c>
      <c r="V122" s="71">
        <v>2164</v>
      </c>
      <c r="W122" s="71">
        <v>203</v>
      </c>
      <c r="X122" s="71">
        <v>34256</v>
      </c>
      <c r="Y122" s="71">
        <v>34667</v>
      </c>
      <c r="Z122" s="71">
        <v>55110</v>
      </c>
      <c r="AA122" s="71">
        <v>12454</v>
      </c>
      <c r="AB122" s="71">
        <v>89318</v>
      </c>
      <c r="AC122" s="71">
        <v>0</v>
      </c>
      <c r="AD122" s="71">
        <v>0</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159.352</v>
      </c>
      <c r="BK122" s="71">
        <v>0</v>
      </c>
      <c r="BL122" s="71">
        <v>25.677</v>
      </c>
      <c r="BM122" s="71">
        <v>0</v>
      </c>
      <c r="BN122" s="72"/>
      <c r="BO122" s="71">
        <v>0</v>
      </c>
      <c r="BP122" s="71">
        <v>0</v>
      </c>
      <c r="BQ122" s="71">
        <v>18</v>
      </c>
      <c r="BR122" s="71">
        <v>0</v>
      </c>
      <c r="BS122" s="71">
        <v>4</v>
      </c>
      <c r="BT122" s="71">
        <v>0</v>
      </c>
      <c r="BU122"/>
      <c r="BV122" s="70">
        <v>185.029</v>
      </c>
      <c r="BW122" s="70">
        <v>0</v>
      </c>
      <c r="BX122" s="70">
        <v>0</v>
      </c>
      <c r="BY122" s="70">
        <v>0</v>
      </c>
      <c r="BZ122" s="70">
        <v>0</v>
      </c>
      <c r="CA122" s="70">
        <v>0</v>
      </c>
      <c r="CB122" s="70">
        <v>0</v>
      </c>
      <c r="CC122" s="70">
        <v>0</v>
      </c>
      <c r="CD122" s="70">
        <v>0</v>
      </c>
    </row>
    <row r="123" spans="1:82">
      <c r="A123" s="70" t="s">
        <v>1930</v>
      </c>
      <c r="B123" s="70">
        <v>10</v>
      </c>
      <c r="C123" s="70">
        <v>10</v>
      </c>
      <c r="D123" s="70">
        <v>1</v>
      </c>
      <c r="E123" s="70">
        <v>2013</v>
      </c>
      <c r="F123" s="70" t="s">
        <v>180</v>
      </c>
      <c r="G123" s="70" t="s">
        <v>1920</v>
      </c>
      <c r="H123" s="70" t="s">
        <v>1921</v>
      </c>
      <c r="I123" s="148"/>
      <c r="J123" s="71">
        <v>258.40196660839177</v>
      </c>
      <c r="K123" s="71">
        <v>4.3152558771466802</v>
      </c>
      <c r="L123" s="71">
        <v>11.607294151946499</v>
      </c>
      <c r="M123" s="71">
        <v>175.8081240303662</v>
      </c>
      <c r="N123" s="71">
        <v>135.93361539381829</v>
      </c>
      <c r="O123" s="71">
        <v>102.13684896395385</v>
      </c>
      <c r="P123" s="71">
        <v>61.607823223970449</v>
      </c>
      <c r="Q123" s="71">
        <v>6.9279042885490103</v>
      </c>
      <c r="R123" s="71">
        <v>0</v>
      </c>
      <c r="S123" s="71">
        <v>0</v>
      </c>
      <c r="T123" s="72"/>
      <c r="U123" s="71">
        <v>38153231</v>
      </c>
      <c r="V123" s="71">
        <v>2164</v>
      </c>
      <c r="W123" s="71">
        <v>203</v>
      </c>
      <c r="X123" s="71">
        <v>34256</v>
      </c>
      <c r="Y123" s="71">
        <v>35109</v>
      </c>
      <c r="Z123" s="71">
        <v>55805</v>
      </c>
      <c r="AA123" s="71">
        <v>12333</v>
      </c>
      <c r="AB123" s="71">
        <v>89560</v>
      </c>
      <c r="AC123" s="71">
        <v>0</v>
      </c>
      <c r="AD123" s="71">
        <v>0</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175.376</v>
      </c>
      <c r="BK123" s="71">
        <v>0</v>
      </c>
      <c r="BL123" s="71">
        <v>25.682000000000002</v>
      </c>
      <c r="BM123" s="71">
        <v>0</v>
      </c>
      <c r="BN123" s="72"/>
      <c r="BO123" s="71">
        <v>0</v>
      </c>
      <c r="BP123" s="71">
        <v>0</v>
      </c>
      <c r="BQ123" s="71">
        <v>18</v>
      </c>
      <c r="BR123" s="71">
        <v>0</v>
      </c>
      <c r="BS123" s="71">
        <v>4</v>
      </c>
      <c r="BT123" s="71">
        <v>0</v>
      </c>
      <c r="BU123"/>
      <c r="BV123" s="70">
        <v>201.05799999999999</v>
      </c>
      <c r="BW123" s="70">
        <v>0</v>
      </c>
      <c r="BX123" s="70">
        <v>0</v>
      </c>
      <c r="BY123" s="70">
        <v>0</v>
      </c>
      <c r="BZ123" s="70">
        <v>0</v>
      </c>
      <c r="CA123" s="70">
        <v>0</v>
      </c>
      <c r="CB123" s="70">
        <v>0</v>
      </c>
      <c r="CC123" s="70">
        <v>0</v>
      </c>
      <c r="CD123" s="70">
        <v>0</v>
      </c>
    </row>
    <row r="124" spans="1:82">
      <c r="A124" s="70" t="s">
        <v>1931</v>
      </c>
      <c r="B124" s="70">
        <v>11</v>
      </c>
      <c r="C124" s="70">
        <v>11</v>
      </c>
      <c r="D124" s="70">
        <v>1</v>
      </c>
      <c r="E124" s="70">
        <v>2014</v>
      </c>
      <c r="F124" s="70" t="s">
        <v>181</v>
      </c>
      <c r="G124" s="70" t="s">
        <v>1920</v>
      </c>
      <c r="H124" s="70" t="s">
        <v>1921</v>
      </c>
      <c r="I124" s="148"/>
      <c r="J124" s="71">
        <v>256.71633017866668</v>
      </c>
      <c r="K124" s="71">
        <v>4.3034678437925118</v>
      </c>
      <c r="L124" s="71">
        <v>4.9956155188047218</v>
      </c>
      <c r="M124" s="71">
        <v>166.31001476099769</v>
      </c>
      <c r="N124" s="71">
        <v>126.0054001087814</v>
      </c>
      <c r="O124" s="71">
        <v>97.65502569382808</v>
      </c>
      <c r="P124" s="71">
        <v>61.887880647315384</v>
      </c>
      <c r="Q124" s="71">
        <v>6.6224939870847601</v>
      </c>
      <c r="R124" s="71">
        <v>0</v>
      </c>
      <c r="S124" s="71">
        <v>0</v>
      </c>
      <c r="T124" s="72"/>
      <c r="U124" s="71">
        <v>39978143</v>
      </c>
      <c r="V124" s="71">
        <v>1861</v>
      </c>
      <c r="W124" s="71">
        <v>96</v>
      </c>
      <c r="X124" s="71">
        <v>34510</v>
      </c>
      <c r="Y124" s="71">
        <v>35316</v>
      </c>
      <c r="Z124" s="71">
        <v>56196</v>
      </c>
      <c r="AA124" s="71">
        <v>12325</v>
      </c>
      <c r="AB124" s="71">
        <v>89231</v>
      </c>
      <c r="AC124" s="71">
        <v>0</v>
      </c>
      <c r="AD124" s="71">
        <v>0</v>
      </c>
      <c r="AE124" s="72"/>
      <c r="AF124" s="71"/>
      <c r="AG124" s="71"/>
      <c r="AH124" s="71"/>
      <c r="AI124" s="71"/>
      <c r="AJ124" s="71"/>
      <c r="AK124" s="71"/>
      <c r="AL124" s="71"/>
      <c r="AM124" s="71"/>
      <c r="AN124" s="71"/>
      <c r="AO124" s="71"/>
      <c r="AP124" s="71"/>
      <c r="AQ124" s="72"/>
      <c r="AR124" s="71">
        <v>2120</v>
      </c>
      <c r="AS124" s="71">
        <v>190</v>
      </c>
      <c r="AT124" s="71">
        <v>0</v>
      </c>
      <c r="AU124" s="71">
        <v>0</v>
      </c>
      <c r="AV124" s="71">
        <v>0</v>
      </c>
      <c r="AW124" s="71">
        <v>0</v>
      </c>
      <c r="AX124" s="71"/>
      <c r="AY124" s="72"/>
      <c r="AZ124" s="71">
        <v>8718.9</v>
      </c>
      <c r="BA124" s="71">
        <v>9051.7000000000007</v>
      </c>
      <c r="BB124" s="71">
        <v>0</v>
      </c>
      <c r="BC124" s="71">
        <v>0</v>
      </c>
      <c r="BD124" s="71">
        <v>0</v>
      </c>
      <c r="BE124" s="71">
        <v>0</v>
      </c>
      <c r="BF124" s="71"/>
      <c r="BG124" s="72"/>
      <c r="BH124" s="71">
        <v>0</v>
      </c>
      <c r="BI124" s="71">
        <v>0</v>
      </c>
      <c r="BJ124" s="71">
        <v>165.59200000000001</v>
      </c>
      <c r="BK124" s="71">
        <v>0</v>
      </c>
      <c r="BL124" s="71">
        <v>24.56</v>
      </c>
      <c r="BM124" s="71">
        <v>0</v>
      </c>
      <c r="BN124" s="72"/>
      <c r="BO124" s="71">
        <v>0</v>
      </c>
      <c r="BP124" s="71">
        <v>0</v>
      </c>
      <c r="BQ124" s="71">
        <v>18</v>
      </c>
      <c r="BR124" s="71">
        <v>0</v>
      </c>
      <c r="BS124" s="71">
        <v>4</v>
      </c>
      <c r="BT124" s="71">
        <v>0</v>
      </c>
      <c r="BU124"/>
      <c r="BV124" s="70">
        <v>190.15199999999999</v>
      </c>
      <c r="BW124" s="70">
        <v>0</v>
      </c>
      <c r="BX124" s="70">
        <v>0</v>
      </c>
      <c r="BY124" s="70">
        <v>0</v>
      </c>
      <c r="BZ124" s="70">
        <v>0</v>
      </c>
      <c r="CA124" s="70">
        <v>0</v>
      </c>
      <c r="CB124" s="70">
        <v>0</v>
      </c>
      <c r="CC124" s="70">
        <v>0</v>
      </c>
      <c r="CD124" s="70">
        <v>0</v>
      </c>
    </row>
    <row r="125" spans="1:82">
      <c r="A125" s="70" t="s">
        <v>1932</v>
      </c>
      <c r="B125" s="70">
        <v>12</v>
      </c>
      <c r="C125" s="70">
        <v>12</v>
      </c>
      <c r="D125" s="70">
        <v>1</v>
      </c>
      <c r="E125" s="70">
        <v>2015</v>
      </c>
      <c r="F125" s="70" t="s">
        <v>182</v>
      </c>
      <c r="G125" s="70" t="s">
        <v>1920</v>
      </c>
      <c r="H125" s="70" t="s">
        <v>1921</v>
      </c>
      <c r="I125" s="148"/>
      <c r="J125" s="71">
        <v>236.15058245779369</v>
      </c>
      <c r="K125" s="71">
        <v>3.9843420666629892</v>
      </c>
      <c r="L125" s="71">
        <v>5.3672590264900979</v>
      </c>
      <c r="M125" s="71">
        <v>150.16488707712031</v>
      </c>
      <c r="N125" s="71">
        <v>121.1922984955156</v>
      </c>
      <c r="O125" s="71">
        <v>97.390262136365024</v>
      </c>
      <c r="P125" s="71">
        <v>61.775966211054389</v>
      </c>
      <c r="Q125" s="71">
        <v>6.4907687862654804</v>
      </c>
      <c r="R125" s="71">
        <v>0</v>
      </c>
      <c r="S125" s="71">
        <v>17.946829889904059</v>
      </c>
      <c r="T125" s="72"/>
      <c r="U125" s="71">
        <v>41296027</v>
      </c>
      <c r="V125" s="71">
        <v>1861</v>
      </c>
      <c r="W125" s="71">
        <v>96</v>
      </c>
      <c r="X125" s="71">
        <v>34510</v>
      </c>
      <c r="Y125" s="71">
        <v>35819</v>
      </c>
      <c r="Z125" s="71">
        <v>56583</v>
      </c>
      <c r="AA125" s="71">
        <v>12293</v>
      </c>
      <c r="AB125" s="71">
        <v>89338</v>
      </c>
      <c r="AC125" s="71">
        <v>0</v>
      </c>
      <c r="AD125" s="71">
        <v>17.946829889904059</v>
      </c>
      <c r="AE125" s="72"/>
      <c r="AF125" s="71">
        <v>274209456.73136431</v>
      </c>
      <c r="AG125" s="71">
        <v>3158696.3839229499</v>
      </c>
      <c r="AH125" s="71">
        <v>738098.11201632896</v>
      </c>
      <c r="AI125" s="71">
        <v>215653866.29809999</v>
      </c>
      <c r="AJ125" s="71">
        <v>196424605.66577661</v>
      </c>
      <c r="AK125" s="71">
        <v>0</v>
      </c>
      <c r="AL125" s="71">
        <v>0</v>
      </c>
      <c r="AM125" s="71">
        <v>12243398.14118495</v>
      </c>
      <c r="AN125" s="71">
        <v>0</v>
      </c>
      <c r="AO125" s="71">
        <v>0</v>
      </c>
      <c r="AP125" s="71">
        <v>702428121.33236516</v>
      </c>
      <c r="AQ125" s="72"/>
      <c r="AR125" s="71">
        <v>2357</v>
      </c>
      <c r="AS125" s="71">
        <v>277</v>
      </c>
      <c r="AT125" s="71">
        <v>0</v>
      </c>
      <c r="AU125" s="71">
        <v>0</v>
      </c>
      <c r="AV125" s="71">
        <v>0</v>
      </c>
      <c r="AW125" s="71">
        <v>1</v>
      </c>
      <c r="AX125" s="71"/>
      <c r="AY125" s="72"/>
      <c r="AZ125" s="71">
        <v>9917</v>
      </c>
      <c r="BA125" s="71">
        <v>13407.5</v>
      </c>
      <c r="BB125" s="71">
        <v>0</v>
      </c>
      <c r="BC125" s="71">
        <v>0</v>
      </c>
      <c r="BD125" s="71">
        <v>0</v>
      </c>
      <c r="BE125" s="71">
        <v>1125</v>
      </c>
      <c r="BF125" s="71"/>
      <c r="BG125" s="72"/>
      <c r="BH125" s="71">
        <v>0</v>
      </c>
      <c r="BI125" s="71">
        <v>0</v>
      </c>
      <c r="BJ125" s="71">
        <v>161.691</v>
      </c>
      <c r="BK125" s="71">
        <v>0</v>
      </c>
      <c r="BL125" s="71">
        <v>23.727</v>
      </c>
      <c r="BM125" s="71">
        <v>0</v>
      </c>
      <c r="BN125" s="72"/>
      <c r="BO125" s="71">
        <v>0</v>
      </c>
      <c r="BP125" s="71">
        <v>0</v>
      </c>
      <c r="BQ125" s="71">
        <v>18</v>
      </c>
      <c r="BR125" s="71">
        <v>0</v>
      </c>
      <c r="BS125" s="71">
        <v>4</v>
      </c>
      <c r="BT125" s="71">
        <v>0</v>
      </c>
      <c r="BU125"/>
      <c r="BV125" s="70">
        <v>185.41800000000001</v>
      </c>
      <c r="BW125" s="70">
        <v>0</v>
      </c>
      <c r="BX125" s="70">
        <v>0</v>
      </c>
      <c r="BY125" s="70">
        <v>0</v>
      </c>
      <c r="BZ125" s="70">
        <v>0</v>
      </c>
      <c r="CA125" s="70">
        <v>0</v>
      </c>
      <c r="CB125" s="70">
        <v>0</v>
      </c>
      <c r="CC125" s="70">
        <v>0</v>
      </c>
      <c r="CD125" s="70">
        <v>0</v>
      </c>
    </row>
    <row r="126" spans="1:82">
      <c r="A126" s="70" t="s">
        <v>1933</v>
      </c>
      <c r="B126" s="70">
        <v>13</v>
      </c>
      <c r="C126" s="70">
        <v>13</v>
      </c>
      <c r="D126" s="70">
        <v>1</v>
      </c>
      <c r="E126" s="70">
        <v>2016</v>
      </c>
      <c r="F126" s="70" t="s">
        <v>155</v>
      </c>
      <c r="G126" s="70" t="s">
        <v>1920</v>
      </c>
      <c r="H126" s="70" t="s">
        <v>1921</v>
      </c>
      <c r="I126" s="148"/>
      <c r="J126" s="71">
        <v>251.42420652170199</v>
      </c>
      <c r="K126" s="71">
        <v>3.913098715598248</v>
      </c>
      <c r="L126" s="71">
        <v>5.631063322353171</v>
      </c>
      <c r="M126" s="71">
        <v>143.54259848393366</v>
      </c>
      <c r="N126" s="71">
        <v>121.67575997036204</v>
      </c>
      <c r="O126" s="71">
        <v>97.362103389423893</v>
      </c>
      <c r="P126" s="71">
        <v>60.121825212067328</v>
      </c>
      <c r="Q126" s="71">
        <v>6.2988229797237736</v>
      </c>
      <c r="R126" s="71">
        <v>0</v>
      </c>
      <c r="S126" s="71">
        <v>14.560831451136028</v>
      </c>
      <c r="T126" s="72"/>
      <c r="U126" s="71">
        <v>44735168</v>
      </c>
      <c r="V126" s="71">
        <v>1861</v>
      </c>
      <c r="W126" s="71">
        <v>96</v>
      </c>
      <c r="X126" s="71">
        <v>34510</v>
      </c>
      <c r="Y126" s="71">
        <v>36169</v>
      </c>
      <c r="Z126" s="71">
        <v>57262</v>
      </c>
      <c r="AA126" s="71">
        <v>12374</v>
      </c>
      <c r="AB126" s="71">
        <v>89178</v>
      </c>
      <c r="AC126" s="71">
        <v>0</v>
      </c>
      <c r="AD126" s="71">
        <v>14.56083145113603</v>
      </c>
      <c r="AE126" s="72"/>
      <c r="AF126" s="71">
        <v>294714124.41413718</v>
      </c>
      <c r="AG126" s="71">
        <v>2963626.9281300809</v>
      </c>
      <c r="AH126" s="71">
        <v>563232.73529446148</v>
      </c>
      <c r="AI126" s="71">
        <v>222389377.16405761</v>
      </c>
      <c r="AJ126" s="71">
        <v>190499989.03608769</v>
      </c>
      <c r="AK126" s="71">
        <v>0</v>
      </c>
      <c r="AL126" s="71">
        <v>0</v>
      </c>
      <c r="AM126" s="71">
        <v>12230965.69602094</v>
      </c>
      <c r="AN126" s="71">
        <v>0</v>
      </c>
      <c r="AO126" s="71">
        <v>0</v>
      </c>
      <c r="AP126" s="71">
        <v>723361315.97372806</v>
      </c>
      <c r="AQ126" s="72"/>
      <c r="AR126" s="71">
        <v>2537</v>
      </c>
      <c r="AS126" s="71">
        <v>344</v>
      </c>
      <c r="AT126" s="71">
        <v>0</v>
      </c>
      <c r="AU126" s="71">
        <v>0</v>
      </c>
      <c r="AV126" s="71">
        <v>0</v>
      </c>
      <c r="AW126" s="71">
        <v>1</v>
      </c>
      <c r="AX126" s="71"/>
      <c r="AY126" s="72"/>
      <c r="AZ126" s="71">
        <v>10914.1</v>
      </c>
      <c r="BA126" s="71">
        <v>15790.8</v>
      </c>
      <c r="BB126" s="71">
        <v>0</v>
      </c>
      <c r="BC126" s="71">
        <v>0</v>
      </c>
      <c r="BD126" s="71">
        <v>0</v>
      </c>
      <c r="BE126" s="71">
        <v>1125</v>
      </c>
      <c r="BF126" s="71"/>
      <c r="BG126" s="72"/>
      <c r="BH126" s="71">
        <v>0</v>
      </c>
      <c r="BI126" s="71">
        <v>0</v>
      </c>
      <c r="BJ126" s="71">
        <v>171.126</v>
      </c>
      <c r="BK126" s="71">
        <v>0</v>
      </c>
      <c r="BL126" s="71">
        <v>23.889000000000003</v>
      </c>
      <c r="BM126" s="71">
        <v>0</v>
      </c>
      <c r="BN126" s="72"/>
      <c r="BO126" s="71">
        <v>0</v>
      </c>
      <c r="BP126" s="71">
        <v>0</v>
      </c>
      <c r="BQ126" s="71">
        <v>19</v>
      </c>
      <c r="BR126" s="71">
        <v>0</v>
      </c>
      <c r="BS126" s="71">
        <v>4</v>
      </c>
      <c r="BT126" s="71">
        <v>0</v>
      </c>
      <c r="BU126"/>
      <c r="BV126" s="70">
        <v>195.01499999999999</v>
      </c>
      <c r="BW126" s="70">
        <v>0</v>
      </c>
      <c r="BX126" s="70">
        <v>0</v>
      </c>
      <c r="BY126" s="70">
        <v>0</v>
      </c>
      <c r="BZ126" s="70">
        <v>0</v>
      </c>
      <c r="CA126" s="70">
        <v>0</v>
      </c>
      <c r="CB126" s="70">
        <v>0</v>
      </c>
      <c r="CC126" s="70">
        <v>0</v>
      </c>
      <c r="CD126" s="70">
        <v>0</v>
      </c>
    </row>
    <row r="127" spans="1:82">
      <c r="A127" s="70" t="s">
        <v>1934</v>
      </c>
      <c r="B127" s="70">
        <v>14</v>
      </c>
      <c r="C127" s="70">
        <v>14</v>
      </c>
      <c r="D127" s="70">
        <v>1</v>
      </c>
      <c r="E127" s="70">
        <v>2017</v>
      </c>
      <c r="F127" s="70" t="s">
        <v>156</v>
      </c>
      <c r="G127" s="70" t="s">
        <v>1920</v>
      </c>
      <c r="H127" s="70" t="s">
        <v>1921</v>
      </c>
      <c r="I127" s="148"/>
      <c r="J127" s="71">
        <v>237.06823641596009</v>
      </c>
      <c r="K127" s="71">
        <v>3.9167563733024897</v>
      </c>
      <c r="L127" s="71">
        <v>5.095377214388372</v>
      </c>
      <c r="M127" s="71">
        <v>137.77327287280866</v>
      </c>
      <c r="N127" s="71">
        <v>117.9943280834929</v>
      </c>
      <c r="O127" s="71">
        <v>96.494253604574439</v>
      </c>
      <c r="P127" s="71">
        <v>59.963060326694205</v>
      </c>
      <c r="Q127" s="71">
        <v>6.0839302388384304</v>
      </c>
      <c r="R127" s="71">
        <v>0</v>
      </c>
      <c r="S127" s="71">
        <v>14.185821597762606</v>
      </c>
      <c r="T127" s="72"/>
      <c r="U127" s="71">
        <v>43096589</v>
      </c>
      <c r="V127" s="71">
        <v>1861</v>
      </c>
      <c r="W127" s="71">
        <v>96</v>
      </c>
      <c r="X127" s="71">
        <v>34510</v>
      </c>
      <c r="Y127" s="71">
        <v>36609</v>
      </c>
      <c r="Z127" s="71">
        <v>57693</v>
      </c>
      <c r="AA127" s="71">
        <v>12420</v>
      </c>
      <c r="AB127" s="71">
        <v>89073</v>
      </c>
      <c r="AC127" s="71">
        <v>0</v>
      </c>
      <c r="AD127" s="71">
        <v>14.18582159776261</v>
      </c>
      <c r="AE127" s="72"/>
      <c r="AF127" s="71">
        <v>291035850.52940369</v>
      </c>
      <c r="AG127" s="71">
        <v>2995976.4494955442</v>
      </c>
      <c r="AH127" s="71">
        <v>700887.8286968054</v>
      </c>
      <c r="AI127" s="71">
        <v>221859811.15843731</v>
      </c>
      <c r="AJ127" s="71">
        <v>184946480.657619</v>
      </c>
      <c r="AK127" s="71">
        <v>0</v>
      </c>
      <c r="AL127" s="71">
        <v>0</v>
      </c>
      <c r="AM127" s="71">
        <v>12235680.296011999</v>
      </c>
      <c r="AN127" s="71">
        <v>0</v>
      </c>
      <c r="AO127" s="71">
        <v>0</v>
      </c>
      <c r="AP127" s="71">
        <v>713774686.91966438</v>
      </c>
      <c r="AQ127" s="72"/>
      <c r="AR127" s="71">
        <v>2711</v>
      </c>
      <c r="AS127" s="71">
        <v>414</v>
      </c>
      <c r="AT127" s="71">
        <v>0</v>
      </c>
      <c r="AU127" s="71">
        <v>0</v>
      </c>
      <c r="AV127" s="71">
        <v>0</v>
      </c>
      <c r="AW127" s="71">
        <v>1</v>
      </c>
      <c r="AX127" s="71"/>
      <c r="AY127" s="72"/>
      <c r="AZ127" s="71">
        <v>11856.5</v>
      </c>
      <c r="BA127" s="71">
        <v>23131.9</v>
      </c>
      <c r="BB127" s="71">
        <v>0</v>
      </c>
      <c r="BC127" s="71">
        <v>0</v>
      </c>
      <c r="BD127" s="71">
        <v>0</v>
      </c>
      <c r="BE127" s="71">
        <v>1125</v>
      </c>
      <c r="BF127" s="71"/>
      <c r="BG127" s="72"/>
      <c r="BH127" s="71">
        <v>0</v>
      </c>
      <c r="BI127" s="71">
        <v>0</v>
      </c>
      <c r="BJ127" s="71">
        <v>170.89699999999999</v>
      </c>
      <c r="BK127" s="71">
        <v>0</v>
      </c>
      <c r="BL127" s="71">
        <v>23.932000000000002</v>
      </c>
      <c r="BM127" s="71">
        <v>0</v>
      </c>
      <c r="BN127" s="72"/>
      <c r="BO127" s="71">
        <v>0</v>
      </c>
      <c r="BP127" s="71">
        <v>0</v>
      </c>
      <c r="BQ127" s="71">
        <v>19</v>
      </c>
      <c r="BR127" s="71">
        <v>0</v>
      </c>
      <c r="BS127" s="71">
        <v>4</v>
      </c>
      <c r="BT127" s="71">
        <v>0</v>
      </c>
      <c r="BU127"/>
      <c r="BV127" s="70">
        <v>194.82900000000001</v>
      </c>
      <c r="BW127" s="70">
        <v>0</v>
      </c>
      <c r="BX127" s="70">
        <v>0</v>
      </c>
      <c r="BY127" s="70">
        <v>0</v>
      </c>
      <c r="BZ127" s="70">
        <v>0</v>
      </c>
      <c r="CA127" s="70">
        <v>0</v>
      </c>
      <c r="CB127" s="70">
        <v>0</v>
      </c>
      <c r="CC127" s="70">
        <v>0</v>
      </c>
      <c r="CD127" s="70">
        <v>0</v>
      </c>
    </row>
    <row r="128" spans="1:82">
      <c r="A128" s="70" t="s">
        <v>1935</v>
      </c>
      <c r="B128" s="70">
        <v>15</v>
      </c>
      <c r="C128" s="70">
        <v>15</v>
      </c>
      <c r="D128" s="70">
        <v>1</v>
      </c>
      <c r="E128" s="70">
        <v>2018</v>
      </c>
      <c r="F128" s="70" t="s">
        <v>183</v>
      </c>
      <c r="G128" s="70" t="s">
        <v>1920</v>
      </c>
      <c r="H128" s="70" t="s">
        <v>1921</v>
      </c>
      <c r="I128" s="148"/>
      <c r="J128" s="71">
        <v>255.69065493071682</v>
      </c>
      <c r="K128" s="71">
        <v>3.6790186031223033</v>
      </c>
      <c r="L128" s="71">
        <v>4.5439345341625232</v>
      </c>
      <c r="M128" s="71">
        <v>134.45899061886996</v>
      </c>
      <c r="N128" s="71">
        <v>111.56004650988878</v>
      </c>
      <c r="O128" s="71">
        <v>95.180238711787382</v>
      </c>
      <c r="P128" s="71">
        <v>60.255232432879161</v>
      </c>
      <c r="Q128" s="71">
        <v>5.6317673308309804</v>
      </c>
      <c r="R128" s="71">
        <v>0</v>
      </c>
      <c r="S128" s="71">
        <v>12.950660343002978</v>
      </c>
      <c r="T128" s="72"/>
      <c r="U128" s="71">
        <v>48452694</v>
      </c>
      <c r="V128" s="71">
        <v>1861</v>
      </c>
      <c r="W128" s="71">
        <v>96</v>
      </c>
      <c r="X128" s="71">
        <v>34510</v>
      </c>
      <c r="Y128" s="71">
        <v>37005</v>
      </c>
      <c r="Z128" s="71">
        <v>57997</v>
      </c>
      <c r="AA128" s="71">
        <v>12606</v>
      </c>
      <c r="AB128" s="71">
        <v>88856</v>
      </c>
      <c r="AC128" s="71">
        <v>0</v>
      </c>
      <c r="AD128" s="71">
        <v>12.95066034300298</v>
      </c>
      <c r="AE128" s="72"/>
      <c r="AF128" s="71">
        <v>318078335.17347878</v>
      </c>
      <c r="AG128" s="71">
        <v>2660432.1663935441</v>
      </c>
      <c r="AH128" s="71">
        <v>633882.91734733933</v>
      </c>
      <c r="AI128" s="71">
        <v>213402905.28158811</v>
      </c>
      <c r="AJ128" s="71">
        <v>184703470.19151229</v>
      </c>
      <c r="AK128" s="71">
        <v>0</v>
      </c>
      <c r="AL128" s="71">
        <v>0</v>
      </c>
      <c r="AM128" s="71">
        <v>12231127.09339427</v>
      </c>
      <c r="AN128" s="71">
        <v>0</v>
      </c>
      <c r="AO128" s="71">
        <v>0</v>
      </c>
      <c r="AP128" s="71">
        <v>731710152.82371426</v>
      </c>
      <c r="AQ128" s="72"/>
      <c r="AR128" s="71">
        <v>2832</v>
      </c>
      <c r="AS128" s="71">
        <v>471</v>
      </c>
      <c r="AT128" s="71">
        <v>0</v>
      </c>
      <c r="AU128" s="71">
        <v>0</v>
      </c>
      <c r="AV128" s="71">
        <v>0</v>
      </c>
      <c r="AW128" s="71">
        <v>1</v>
      </c>
      <c r="AX128" s="71"/>
      <c r="AY128" s="72"/>
      <c r="AZ128" s="71">
        <v>12500.499999999996</v>
      </c>
      <c r="BA128" s="71">
        <v>28668.6</v>
      </c>
      <c r="BB128" s="71">
        <v>0</v>
      </c>
      <c r="BC128" s="71">
        <v>0</v>
      </c>
      <c r="BD128" s="71">
        <v>0</v>
      </c>
      <c r="BE128" s="71">
        <v>1356</v>
      </c>
      <c r="BF128" s="71"/>
      <c r="BG128" s="72"/>
      <c r="BH128" s="71">
        <v>0</v>
      </c>
      <c r="BI128" s="71">
        <v>0</v>
      </c>
      <c r="BJ128" s="71">
        <v>116.46</v>
      </c>
      <c r="BK128" s="71">
        <v>0</v>
      </c>
      <c r="BL128" s="71">
        <v>23.521999999999998</v>
      </c>
      <c r="BM128" s="71">
        <v>0</v>
      </c>
      <c r="BN128" s="72"/>
      <c r="BO128" s="71">
        <v>0</v>
      </c>
      <c r="BP128" s="71">
        <v>0</v>
      </c>
      <c r="BQ128" s="71">
        <v>18</v>
      </c>
      <c r="BR128" s="71">
        <v>0</v>
      </c>
      <c r="BS128" s="71">
        <v>4</v>
      </c>
      <c r="BT128" s="71">
        <v>0</v>
      </c>
      <c r="BU128"/>
      <c r="BV128" s="70">
        <v>139.982</v>
      </c>
      <c r="BW128" s="70">
        <v>0</v>
      </c>
      <c r="BX128" s="70">
        <v>0</v>
      </c>
      <c r="BY128" s="70">
        <v>0</v>
      </c>
      <c r="BZ128" s="70">
        <v>0</v>
      </c>
      <c r="CA128" s="70">
        <v>0</v>
      </c>
      <c r="CB128" s="70">
        <v>0</v>
      </c>
      <c r="CC128" s="70">
        <v>0</v>
      </c>
      <c r="CD128" s="70">
        <v>0</v>
      </c>
    </row>
    <row r="129" spans="1:82">
      <c r="A129" s="70" t="s">
        <v>1936</v>
      </c>
      <c r="B129" s="70">
        <v>16</v>
      </c>
      <c r="C129" s="70">
        <v>16</v>
      </c>
      <c r="D129" s="70">
        <v>1</v>
      </c>
      <c r="E129" s="70">
        <v>2019</v>
      </c>
      <c r="F129" s="70" t="s">
        <v>158</v>
      </c>
      <c r="G129" s="70" t="s">
        <v>1920</v>
      </c>
      <c r="H129" s="70" t="s">
        <v>1921</v>
      </c>
      <c r="I129" s="148"/>
      <c r="J129" s="71">
        <v>216.45790055038583</v>
      </c>
      <c r="K129" s="71">
        <v>3.3370161277953025</v>
      </c>
      <c r="L129" s="71">
        <v>4.5834822225052232</v>
      </c>
      <c r="M129" s="71">
        <v>123.80986097872345</v>
      </c>
      <c r="N129" s="71">
        <v>99.104392019952144</v>
      </c>
      <c r="O129" s="71">
        <v>92.891014316747189</v>
      </c>
      <c r="P129" s="71">
        <v>60.80596706119146</v>
      </c>
      <c r="Q129" s="71">
        <v>5.44605029519483</v>
      </c>
      <c r="R129" s="71">
        <v>0</v>
      </c>
      <c r="S129" s="71">
        <v>13.881712695202308</v>
      </c>
      <c r="T129" s="72"/>
      <c r="U129" s="71">
        <v>42517714</v>
      </c>
      <c r="V129" s="71">
        <v>1861</v>
      </c>
      <c r="W129" s="71">
        <v>96</v>
      </c>
      <c r="X129" s="71">
        <v>34510</v>
      </c>
      <c r="Y129" s="71">
        <v>37555</v>
      </c>
      <c r="Z129" s="71">
        <v>58156</v>
      </c>
      <c r="AA129" s="71">
        <v>12626</v>
      </c>
      <c r="AB129" s="71">
        <v>88252</v>
      </c>
      <c r="AC129" s="71">
        <v>0</v>
      </c>
      <c r="AD129" s="71">
        <v>13.88171269520231</v>
      </c>
      <c r="AE129" s="72"/>
      <c r="AF129" s="71">
        <v>269668062.69212681</v>
      </c>
      <c r="AG129" s="71">
        <v>2568117.7263793061</v>
      </c>
      <c r="AH129" s="71">
        <v>689386.91103367938</v>
      </c>
      <c r="AI129" s="71">
        <v>208268650.30832419</v>
      </c>
      <c r="AJ129" s="71">
        <v>174921487.94551641</v>
      </c>
      <c r="AK129" s="71">
        <v>0</v>
      </c>
      <c r="AL129" s="71">
        <v>0</v>
      </c>
      <c r="AM129" s="71">
        <v>12019258.039299697</v>
      </c>
      <c r="AN129" s="71">
        <v>0</v>
      </c>
      <c r="AO129" s="71">
        <v>0</v>
      </c>
      <c r="AP129" s="71">
        <v>668134963.62268019</v>
      </c>
      <c r="AQ129" s="72"/>
      <c r="AR129" s="71">
        <v>2967</v>
      </c>
      <c r="AS129" s="71">
        <v>529</v>
      </c>
      <c r="AT129" s="71">
        <v>0</v>
      </c>
      <c r="AU129" s="71">
        <v>0</v>
      </c>
      <c r="AV129" s="71">
        <v>0</v>
      </c>
      <c r="AW129" s="71">
        <v>1</v>
      </c>
      <c r="AX129" s="71"/>
      <c r="AY129" s="72"/>
      <c r="AZ129" s="71">
        <v>13250.499999999991</v>
      </c>
      <c r="BA129" s="71">
        <v>33312.800000000003</v>
      </c>
      <c r="BB129" s="71">
        <v>0</v>
      </c>
      <c r="BC129" s="71">
        <v>0</v>
      </c>
      <c r="BD129" s="71">
        <v>0</v>
      </c>
      <c r="BE129" s="71">
        <v>1355.625</v>
      </c>
      <c r="BF129" s="71"/>
      <c r="BG129" s="72"/>
      <c r="BH129" s="71">
        <v>0</v>
      </c>
      <c r="BI129" s="71">
        <v>0</v>
      </c>
      <c r="BJ129" s="71">
        <v>166.48099999999999</v>
      </c>
      <c r="BK129" s="71">
        <v>0</v>
      </c>
      <c r="BL129" s="71">
        <v>23.134</v>
      </c>
      <c r="BM129" s="71">
        <v>0</v>
      </c>
      <c r="BN129" s="72"/>
      <c r="BO129" s="71">
        <v>0</v>
      </c>
      <c r="BP129" s="71">
        <v>0</v>
      </c>
      <c r="BQ129" s="71">
        <v>22</v>
      </c>
      <c r="BR129" s="71">
        <v>0</v>
      </c>
      <c r="BS129" s="71">
        <v>4</v>
      </c>
      <c r="BT129" s="71">
        <v>0</v>
      </c>
      <c r="BU129"/>
      <c r="BV129" s="70">
        <v>189.61500000000001</v>
      </c>
      <c r="BW129" s="70">
        <v>0</v>
      </c>
      <c r="BX129" s="70">
        <v>0</v>
      </c>
      <c r="BY129" s="70">
        <v>0</v>
      </c>
      <c r="BZ129" s="70">
        <v>0</v>
      </c>
      <c r="CA129" s="70">
        <v>0</v>
      </c>
      <c r="CB129" s="70">
        <v>0</v>
      </c>
      <c r="CC129" s="70">
        <v>0</v>
      </c>
      <c r="CD129" s="70">
        <v>0</v>
      </c>
    </row>
    <row r="130" spans="1:82">
      <c r="A130" s="70" t="s">
        <v>1937</v>
      </c>
      <c r="B130" s="70">
        <v>17</v>
      </c>
      <c r="C130" s="70">
        <v>17</v>
      </c>
      <c r="D130" s="70">
        <v>1</v>
      </c>
      <c r="E130" s="70">
        <v>2020</v>
      </c>
      <c r="F130" s="70" t="s">
        <v>159</v>
      </c>
      <c r="G130" s="70" t="s">
        <v>1920</v>
      </c>
      <c r="H130" s="70" t="s">
        <v>1921</v>
      </c>
      <c r="I130" s="148"/>
      <c r="J130" s="71">
        <v>207.46856442602521</v>
      </c>
      <c r="K130" s="71">
        <v>3.4403032537944243</v>
      </c>
      <c r="L130" s="71">
        <v>35.718837725526939</v>
      </c>
      <c r="M130" s="71">
        <v>118.10082873526143</v>
      </c>
      <c r="N130" s="71">
        <v>102.679809844635</v>
      </c>
      <c r="O130" s="71">
        <v>82.067187599436593</v>
      </c>
      <c r="P130" s="71">
        <v>58.023468130905393</v>
      </c>
      <c r="Q130" s="71">
        <v>5.1700889526810903</v>
      </c>
      <c r="R130" s="71">
        <v>0</v>
      </c>
      <c r="S130" s="71">
        <v>13.778555234151669</v>
      </c>
      <c r="T130" s="72"/>
      <c r="U130" s="71">
        <v>44009011</v>
      </c>
      <c r="V130" s="71">
        <v>1687</v>
      </c>
      <c r="W130" s="71">
        <v>724</v>
      </c>
      <c r="X130" s="71">
        <v>35713</v>
      </c>
      <c r="Y130" s="71">
        <v>38009</v>
      </c>
      <c r="Z130" s="71">
        <v>58643</v>
      </c>
      <c r="AA130" s="71">
        <v>12806</v>
      </c>
      <c r="AB130" s="71">
        <v>87687</v>
      </c>
      <c r="AC130" s="71">
        <v>0</v>
      </c>
      <c r="AD130" s="71">
        <v>13.778555234151669</v>
      </c>
      <c r="AE130" s="72"/>
      <c r="AF130" s="71">
        <v>272588436.52931178</v>
      </c>
      <c r="AG130" s="71">
        <v>2511957.1582972039</v>
      </c>
      <c r="AH130" s="71">
        <v>5290700.6966719329</v>
      </c>
      <c r="AI130" s="71">
        <v>203569207.24550879</v>
      </c>
      <c r="AJ130" s="71">
        <v>187305523.08528501</v>
      </c>
      <c r="AK130" s="71"/>
      <c r="AL130" s="71"/>
      <c r="AM130" s="71">
        <v>11444127.722889412</v>
      </c>
      <c r="AN130" s="71"/>
      <c r="AO130" s="71"/>
      <c r="AP130" s="71">
        <v>682709952.4379642</v>
      </c>
      <c r="AQ130" s="72"/>
      <c r="AR130" s="71">
        <v>3109</v>
      </c>
      <c r="AS130" s="71">
        <v>553</v>
      </c>
      <c r="AT130" s="71">
        <v>0</v>
      </c>
      <c r="AU130" s="71">
        <v>0</v>
      </c>
      <c r="AV130" s="71">
        <v>0</v>
      </c>
      <c r="AW130" s="71">
        <v>1</v>
      </c>
      <c r="AX130" s="71"/>
      <c r="AY130" s="72"/>
      <c r="AZ130" s="71">
        <v>14148.09999999996</v>
      </c>
      <c r="BA130" s="71">
        <v>35442.10000000002</v>
      </c>
      <c r="BB130" s="71">
        <v>0</v>
      </c>
      <c r="BC130" s="71">
        <v>0</v>
      </c>
      <c r="BD130" s="71">
        <v>0</v>
      </c>
      <c r="BE130" s="71">
        <v>1355.625</v>
      </c>
      <c r="BF130" s="71"/>
      <c r="BG130" s="72"/>
      <c r="BH130" s="71">
        <v>0</v>
      </c>
      <c r="BI130" s="71">
        <v>0</v>
      </c>
      <c r="BJ130" s="71">
        <v>158.40700000000001</v>
      </c>
      <c r="BK130" s="71">
        <v>0</v>
      </c>
      <c r="BL130" s="71">
        <v>23.734000000000002</v>
      </c>
      <c r="BM130" s="71">
        <v>0</v>
      </c>
      <c r="BN130" s="72"/>
      <c r="BO130" s="71">
        <v>0</v>
      </c>
      <c r="BP130" s="71">
        <v>0</v>
      </c>
      <c r="BQ130" s="71">
        <v>21</v>
      </c>
      <c r="BR130" s="71">
        <v>0</v>
      </c>
      <c r="BS130" s="71">
        <v>4</v>
      </c>
      <c r="BT130" s="71">
        <v>0</v>
      </c>
      <c r="BU130"/>
      <c r="BV130" s="70">
        <v>182.14099999999999</v>
      </c>
      <c r="BW130" s="70">
        <v>0</v>
      </c>
      <c r="BX130" s="70">
        <v>0</v>
      </c>
      <c r="BY130" s="70">
        <v>0</v>
      </c>
      <c r="BZ130" s="70">
        <v>0</v>
      </c>
      <c r="CA130" s="70">
        <v>0</v>
      </c>
      <c r="CB130" s="70">
        <v>0</v>
      </c>
      <c r="CC130" s="70">
        <v>0</v>
      </c>
      <c r="CD130" s="70">
        <v>0</v>
      </c>
    </row>
    <row r="131" spans="1:82">
      <c r="A131" s="70" t="s">
        <v>1938</v>
      </c>
      <c r="B131" s="70">
        <v>17</v>
      </c>
      <c r="C131" s="70">
        <v>18</v>
      </c>
      <c r="D131" s="70">
        <v>1</v>
      </c>
      <c r="E131" s="70">
        <v>2021</v>
      </c>
      <c r="F131" s="70" t="s">
        <v>160</v>
      </c>
      <c r="G131" s="70" t="s">
        <v>1920</v>
      </c>
      <c r="H131" s="70" t="s">
        <v>1921</v>
      </c>
      <c r="I131" s="148"/>
      <c r="J131" s="71">
        <v>217.44388510162216</v>
      </c>
      <c r="K131" s="71">
        <v>3.7340927560812576</v>
      </c>
      <c r="L131" s="71">
        <v>32.199514663323782</v>
      </c>
      <c r="M131" s="71">
        <v>135.18074123288778</v>
      </c>
      <c r="N131" s="71">
        <v>103.05693391677036</v>
      </c>
      <c r="O131" s="71">
        <v>79.61273084469822</v>
      </c>
      <c r="P131" s="71">
        <v>60.015613489426556</v>
      </c>
      <c r="Q131" s="71">
        <v>5.0667164057346996</v>
      </c>
      <c r="R131" s="71">
        <v>0</v>
      </c>
      <c r="S131" s="71">
        <v>13.510681763505721</v>
      </c>
      <c r="T131" s="72"/>
      <c r="U131" s="71">
        <v>45826751</v>
      </c>
      <c r="V131" s="71">
        <v>1687</v>
      </c>
      <c r="W131" s="71">
        <v>724</v>
      </c>
      <c r="X131" s="71">
        <v>35713</v>
      </c>
      <c r="Y131" s="71">
        <v>38015</v>
      </c>
      <c r="Z131" s="71">
        <v>58576</v>
      </c>
      <c r="AA131" s="71">
        <v>12916</v>
      </c>
      <c r="AB131" s="71">
        <v>86778</v>
      </c>
      <c r="AC131" s="71">
        <v>0</v>
      </c>
      <c r="AD131" s="71">
        <v>13.510681763505721</v>
      </c>
      <c r="AE131" s="72"/>
      <c r="AF131" s="71">
        <v>278968244.69684589</v>
      </c>
      <c r="AG131" s="71">
        <v>2667183.220158943</v>
      </c>
      <c r="AH131" s="71">
        <v>4971724.2672201712</v>
      </c>
      <c r="AI131" s="71">
        <v>223127766.04361057</v>
      </c>
      <c r="AJ131" s="71">
        <v>182160746.17187759</v>
      </c>
      <c r="AK131" s="71">
        <v>0</v>
      </c>
      <c r="AL131" s="71">
        <v>0</v>
      </c>
      <c r="AM131" s="71">
        <v>11390817.656185523</v>
      </c>
      <c r="AN131" s="71">
        <v>0</v>
      </c>
      <c r="AO131" s="71">
        <v>0</v>
      </c>
      <c r="AP131" s="71">
        <v>703286482.05589867</v>
      </c>
      <c r="AQ131" s="72"/>
      <c r="AR131" s="71">
        <v>3265</v>
      </c>
      <c r="AS131" s="71">
        <v>575</v>
      </c>
      <c r="AT131" s="71">
        <v>0</v>
      </c>
      <c r="AU131" s="71">
        <v>0</v>
      </c>
      <c r="AV131" s="71">
        <v>0</v>
      </c>
      <c r="AW131" s="71">
        <v>1</v>
      </c>
      <c r="AX131" s="71"/>
      <c r="AY131" s="72"/>
      <c r="AZ131" s="71">
        <v>15145.899999999951</v>
      </c>
      <c r="BA131" s="71">
        <v>38304.700000000033</v>
      </c>
      <c r="BB131" s="71">
        <v>0</v>
      </c>
      <c r="BC131" s="71">
        <v>0</v>
      </c>
      <c r="BD131" s="71">
        <v>0</v>
      </c>
      <c r="BE131" s="71">
        <v>1355.625</v>
      </c>
      <c r="BF131" s="71"/>
      <c r="BG131" s="72"/>
      <c r="BH131" s="71">
        <v>0</v>
      </c>
      <c r="BI131" s="71">
        <v>0</v>
      </c>
      <c r="BJ131" s="71">
        <v>158.12799999999999</v>
      </c>
      <c r="BK131" s="71">
        <v>0</v>
      </c>
      <c r="BL131" s="71">
        <v>21.47</v>
      </c>
      <c r="BM131" s="71">
        <v>0</v>
      </c>
      <c r="BN131" s="72"/>
      <c r="BO131" s="71">
        <v>0</v>
      </c>
      <c r="BP131" s="71">
        <v>0</v>
      </c>
      <c r="BQ131" s="71">
        <v>21</v>
      </c>
      <c r="BR131" s="71">
        <v>0</v>
      </c>
      <c r="BS131" s="71">
        <v>4</v>
      </c>
      <c r="BT131" s="71">
        <v>0</v>
      </c>
      <c r="BU131"/>
      <c r="BV131" s="70">
        <v>179.59800000000001</v>
      </c>
      <c r="BW131" s="70">
        <v>0</v>
      </c>
      <c r="BX131" s="70">
        <v>0</v>
      </c>
      <c r="BY131" s="70">
        <v>0</v>
      </c>
      <c r="BZ131" s="70">
        <v>0</v>
      </c>
      <c r="CA131" s="70">
        <v>0</v>
      </c>
      <c r="CB131" s="70">
        <v>0</v>
      </c>
      <c r="CC131" s="70">
        <v>0</v>
      </c>
      <c r="CD131" s="70">
        <v>0</v>
      </c>
    </row>
    <row r="132" spans="1:82">
      <c r="A132" s="70" t="s">
        <v>1939</v>
      </c>
      <c r="B132" s="70">
        <v>17</v>
      </c>
      <c r="C132" s="70">
        <v>19</v>
      </c>
      <c r="D132" s="70">
        <v>1</v>
      </c>
      <c r="E132" s="70">
        <v>2022</v>
      </c>
      <c r="F132" s="70" t="s">
        <v>161</v>
      </c>
      <c r="G132" s="70" t="s">
        <v>1920</v>
      </c>
      <c r="H132" s="70" t="s">
        <v>1921</v>
      </c>
      <c r="I132" s="148"/>
      <c r="J132" s="71">
        <v>188.96237503481044</v>
      </c>
      <c r="K132" s="71">
        <v>3.4224405627109147</v>
      </c>
      <c r="L132" s="71">
        <v>29.836872530096748</v>
      </c>
      <c r="M132" s="71">
        <v>128.97536853487557</v>
      </c>
      <c r="N132" s="71">
        <v>110.20504968013744</v>
      </c>
      <c r="O132" s="71">
        <v>83.571632255680782</v>
      </c>
      <c r="P132" s="71">
        <v>59.219715232661898</v>
      </c>
      <c r="Q132" s="71">
        <v>5.0196548610515537</v>
      </c>
      <c r="R132" s="71">
        <v>0</v>
      </c>
      <c r="S132" s="71">
        <v>13.58740975614414</v>
      </c>
      <c r="T132" s="72"/>
      <c r="U132" s="71">
        <v>48151551</v>
      </c>
      <c r="V132" s="71">
        <v>1687</v>
      </c>
      <c r="W132" s="71">
        <v>724</v>
      </c>
      <c r="X132" s="71">
        <v>35713</v>
      </c>
      <c r="Y132" s="71">
        <v>37746</v>
      </c>
      <c r="Z132" s="71">
        <v>58421</v>
      </c>
      <c r="AA132" s="71">
        <v>12939</v>
      </c>
      <c r="AB132" s="71">
        <v>85267</v>
      </c>
      <c r="AC132" s="71">
        <v>0</v>
      </c>
      <c r="AD132" s="71">
        <v>13.58740975614414</v>
      </c>
      <c r="AE132" s="72"/>
      <c r="AF132" s="71">
        <v>244448608.21444732</v>
      </c>
      <c r="AG132" s="71">
        <v>2595425.3156491411</v>
      </c>
      <c r="AH132" s="71">
        <v>5617695.8887362285</v>
      </c>
      <c r="AI132" s="71">
        <v>207950160.92246667</v>
      </c>
      <c r="AJ132" s="71">
        <v>204522947.84225589</v>
      </c>
      <c r="AK132" s="71">
        <v>0</v>
      </c>
      <c r="AL132" s="71">
        <v>0</v>
      </c>
      <c r="AM132" s="71">
        <v>11010297.012211522</v>
      </c>
      <c r="AN132" s="71">
        <v>0</v>
      </c>
      <c r="AO132" s="71">
        <v>0</v>
      </c>
      <c r="AP132" s="71">
        <v>676145135.19576681</v>
      </c>
      <c r="AQ132" s="72"/>
      <c r="AR132" s="71">
        <v>3446</v>
      </c>
      <c r="AS132" s="71">
        <v>588</v>
      </c>
      <c r="AT132" s="71">
        <v>0</v>
      </c>
      <c r="AU132" s="71">
        <v>0</v>
      </c>
      <c r="AV132" s="71">
        <v>0</v>
      </c>
      <c r="AW132" s="71">
        <v>1</v>
      </c>
      <c r="AX132" s="71"/>
      <c r="AY132" s="72"/>
      <c r="AZ132" s="71">
        <v>16248.399999999931</v>
      </c>
      <c r="BA132" s="71">
        <v>40781.100000000028</v>
      </c>
      <c r="BB132" s="71">
        <v>0</v>
      </c>
      <c r="BC132" s="71">
        <v>0</v>
      </c>
      <c r="BD132" s="71">
        <v>0</v>
      </c>
      <c r="BE132" s="71">
        <v>1355.625</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1940</v>
      </c>
      <c r="B133" s="70">
        <v>17</v>
      </c>
      <c r="C133" s="70">
        <v>20</v>
      </c>
      <c r="D133" s="70">
        <v>1</v>
      </c>
      <c r="E133" s="70">
        <v>2023</v>
      </c>
      <c r="F133" s="70" t="s">
        <v>1539</v>
      </c>
      <c r="G133" s="70" t="s">
        <v>1920</v>
      </c>
      <c r="H133" s="70" t="s">
        <v>1921</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3600</v>
      </c>
      <c r="AS133" s="71">
        <v>601</v>
      </c>
      <c r="AT133" s="71">
        <v>0</v>
      </c>
      <c r="AU133" s="71">
        <v>0</v>
      </c>
      <c r="AV133" s="71">
        <v>0</v>
      </c>
      <c r="AW133" s="71">
        <v>1</v>
      </c>
      <c r="AX133" s="71"/>
      <c r="AY133" s="72"/>
      <c r="AZ133" s="71">
        <v>17205.699999999913</v>
      </c>
      <c r="BA133" s="71">
        <v>44219.300000000039</v>
      </c>
      <c r="BB133" s="71">
        <v>0</v>
      </c>
      <c r="BC133" s="71">
        <v>0</v>
      </c>
      <c r="BD133" s="71">
        <v>0</v>
      </c>
      <c r="BE133" s="71">
        <v>1456.45</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1941</v>
      </c>
      <c r="B134" s="70">
        <v>17</v>
      </c>
      <c r="C134" s="70">
        <v>21</v>
      </c>
      <c r="D134" s="70">
        <v>1</v>
      </c>
      <c r="E134" s="70">
        <v>2024</v>
      </c>
      <c r="F134" s="70" t="s">
        <v>1554</v>
      </c>
      <c r="G134" s="70" t="s">
        <v>1920</v>
      </c>
      <c r="H134" s="70" t="s">
        <v>1921</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1942</v>
      </c>
      <c r="B135" s="70">
        <v>171</v>
      </c>
      <c r="C135" s="70">
        <v>1</v>
      </c>
      <c r="D135" s="70">
        <v>11</v>
      </c>
      <c r="E135" s="70">
        <v>1990</v>
      </c>
      <c r="F135" s="70" t="s">
        <v>787</v>
      </c>
      <c r="G135" s="70" t="s">
        <v>1943</v>
      </c>
      <c r="H135" s="70" t="s">
        <v>1944</v>
      </c>
      <c r="I135" s="148"/>
      <c r="J135" s="71">
        <v>524.26767844744302</v>
      </c>
      <c r="K135" s="71">
        <v>7.8417101567744254</v>
      </c>
      <c r="L135" s="71">
        <v>10.09517563359358</v>
      </c>
      <c r="M135" s="71">
        <v>50.17408009491097</v>
      </c>
      <c r="N135" s="71">
        <v>60.630380918608893</v>
      </c>
      <c r="O135" s="71">
        <v>64.629818224130602</v>
      </c>
      <c r="P135" s="71">
        <v>42.86459837387693</v>
      </c>
      <c r="Q135" s="71">
        <v>4.7994014456150698</v>
      </c>
      <c r="R135" s="71">
        <v>0</v>
      </c>
      <c r="S135" s="71">
        <v>7.0858939490784358</v>
      </c>
      <c r="T135" s="72"/>
      <c r="U135" s="71">
        <v>42975741</v>
      </c>
      <c r="V135" s="71">
        <v>3283</v>
      </c>
      <c r="W135" s="71">
        <v>92</v>
      </c>
      <c r="X135" s="71">
        <v>17115</v>
      </c>
      <c r="Y135" s="71">
        <v>24086</v>
      </c>
      <c r="Z135" s="71">
        <v>26583</v>
      </c>
      <c r="AA135" s="71">
        <v>10408</v>
      </c>
      <c r="AB135" s="71">
        <v>77926</v>
      </c>
      <c r="AC135" s="71">
        <v>0</v>
      </c>
      <c r="AD135" s="71">
        <v>7.0858939490784358</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1945</v>
      </c>
      <c r="B136" s="70">
        <v>172</v>
      </c>
      <c r="C136" s="70">
        <v>2</v>
      </c>
      <c r="D136" s="70">
        <v>11</v>
      </c>
      <c r="E136" s="70">
        <v>2005</v>
      </c>
      <c r="F136" s="70" t="s">
        <v>789</v>
      </c>
      <c r="G136" s="70" t="s">
        <v>1943</v>
      </c>
      <c r="H136" s="70" t="s">
        <v>1944</v>
      </c>
      <c r="I136" s="148"/>
      <c r="J136" s="71">
        <v>529.3812066757456</v>
      </c>
      <c r="K136" s="71">
        <v>5.0221241552569902</v>
      </c>
      <c r="L136" s="71">
        <v>6.8647098294856166</v>
      </c>
      <c r="M136" s="71">
        <v>78.574912506237865</v>
      </c>
      <c r="N136" s="71">
        <v>89.158507859651465</v>
      </c>
      <c r="O136" s="71">
        <v>79.322883721670024</v>
      </c>
      <c r="P136" s="71">
        <v>51.518657639810591</v>
      </c>
      <c r="Q136" s="71">
        <v>4.7416009703204001</v>
      </c>
      <c r="R136" s="71">
        <v>0</v>
      </c>
      <c r="S136" s="71">
        <v>8.7653247025858683</v>
      </c>
      <c r="T136" s="72"/>
      <c r="U136" s="71">
        <v>35551909</v>
      </c>
      <c r="V136" s="71">
        <v>2542</v>
      </c>
      <c r="W136" s="71">
        <v>76</v>
      </c>
      <c r="X136" s="71">
        <v>14970</v>
      </c>
      <c r="Y136" s="71">
        <v>31384</v>
      </c>
      <c r="Z136" s="71">
        <v>37755</v>
      </c>
      <c r="AA136" s="71">
        <v>10245</v>
      </c>
      <c r="AB136" s="71">
        <v>80483</v>
      </c>
      <c r="AC136" s="71">
        <v>0</v>
      </c>
      <c r="AD136" s="71">
        <v>8.7653247025858683</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1946</v>
      </c>
      <c r="B137" s="70">
        <v>173</v>
      </c>
      <c r="C137" s="70">
        <v>3</v>
      </c>
      <c r="D137" s="70">
        <v>11</v>
      </c>
      <c r="E137" s="70">
        <v>2006</v>
      </c>
      <c r="F137" s="70" t="s">
        <v>790</v>
      </c>
      <c r="G137" s="70" t="s">
        <v>1943</v>
      </c>
      <c r="H137" s="70" t="s">
        <v>1944</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1947</v>
      </c>
      <c r="B138" s="70">
        <v>174</v>
      </c>
      <c r="C138" s="70">
        <v>4</v>
      </c>
      <c r="D138" s="70">
        <v>11</v>
      </c>
      <c r="E138" s="70">
        <v>2007</v>
      </c>
      <c r="F138" s="70" t="s">
        <v>791</v>
      </c>
      <c r="G138" s="70" t="s">
        <v>1943</v>
      </c>
      <c r="H138" s="70" t="s">
        <v>1944</v>
      </c>
      <c r="I138" s="148"/>
      <c r="J138" s="71">
        <v>661.83900870479488</v>
      </c>
      <c r="K138" s="71">
        <v>5.0148639872520437</v>
      </c>
      <c r="L138" s="71">
        <v>9.9210308154672724</v>
      </c>
      <c r="M138" s="71">
        <v>94.383190453759397</v>
      </c>
      <c r="N138" s="71">
        <v>97.630891184407801</v>
      </c>
      <c r="O138" s="71">
        <v>75.714753917526963</v>
      </c>
      <c r="P138" s="71">
        <v>49.844560266795163</v>
      </c>
      <c r="Q138" s="71">
        <v>5.0145452806919204</v>
      </c>
      <c r="R138" s="71">
        <v>0</v>
      </c>
      <c r="S138" s="71">
        <v>7.3668993342317846</v>
      </c>
      <c r="T138" s="72"/>
      <c r="U138" s="71">
        <v>44657119</v>
      </c>
      <c r="V138" s="71">
        <v>2383</v>
      </c>
      <c r="W138" s="71">
        <v>101</v>
      </c>
      <c r="X138" s="71">
        <v>20836</v>
      </c>
      <c r="Y138" s="71">
        <v>32110</v>
      </c>
      <c r="Z138" s="71">
        <v>37463</v>
      </c>
      <c r="AA138" s="71">
        <v>9761</v>
      </c>
      <c r="AB138" s="71">
        <v>80615</v>
      </c>
      <c r="AC138" s="71">
        <v>0</v>
      </c>
      <c r="AD138" s="71">
        <v>7.3668993342317846</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1948</v>
      </c>
      <c r="B139" s="70">
        <v>175</v>
      </c>
      <c r="C139" s="70">
        <v>5</v>
      </c>
      <c r="D139" s="70">
        <v>11</v>
      </c>
      <c r="E139" s="70">
        <v>2008</v>
      </c>
      <c r="F139" s="70" t="s">
        <v>792</v>
      </c>
      <c r="G139" s="70" t="s">
        <v>1943</v>
      </c>
      <c r="H139" s="70" t="s">
        <v>1944</v>
      </c>
      <c r="I139" s="148"/>
      <c r="J139" s="71">
        <v>640.41661959958537</v>
      </c>
      <c r="K139" s="71">
        <v>3.8000980610469588</v>
      </c>
      <c r="L139" s="71">
        <v>7.8877401707870307</v>
      </c>
      <c r="M139" s="71">
        <v>98.72145313438854</v>
      </c>
      <c r="N139" s="71">
        <v>95.113601357873492</v>
      </c>
      <c r="O139" s="71">
        <v>73.129835367000808</v>
      </c>
      <c r="P139" s="71">
        <v>47.971912292899802</v>
      </c>
      <c r="Q139" s="71">
        <v>4.9630819254658398</v>
      </c>
      <c r="R139" s="71">
        <v>0</v>
      </c>
      <c r="S139" s="71">
        <v>8.8451472257097841</v>
      </c>
      <c r="T139" s="72"/>
      <c r="U139" s="71">
        <v>45339330</v>
      </c>
      <c r="V139" s="71">
        <v>2383</v>
      </c>
      <c r="W139" s="71">
        <v>101</v>
      </c>
      <c r="X139" s="71">
        <v>20836</v>
      </c>
      <c r="Y139" s="71">
        <v>32648</v>
      </c>
      <c r="Z139" s="71">
        <v>37454</v>
      </c>
      <c r="AA139" s="71">
        <v>9405</v>
      </c>
      <c r="AB139" s="71">
        <v>81100</v>
      </c>
      <c r="AC139" s="71">
        <v>0</v>
      </c>
      <c r="AD139" s="71">
        <v>8.8451472257097841</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1949</v>
      </c>
      <c r="B140" s="70">
        <v>176</v>
      </c>
      <c r="C140" s="70">
        <v>6</v>
      </c>
      <c r="D140" s="70">
        <v>11</v>
      </c>
      <c r="E140" s="70">
        <v>2009</v>
      </c>
      <c r="F140" s="70" t="s">
        <v>176</v>
      </c>
      <c r="G140" s="1064" t="s">
        <v>1943</v>
      </c>
      <c r="H140" s="70" t="s">
        <v>1944</v>
      </c>
      <c r="I140" s="148"/>
      <c r="J140" s="71">
        <v>636.6896649247974</v>
      </c>
      <c r="K140" s="71">
        <v>3.59547334992053</v>
      </c>
      <c r="L140" s="71">
        <v>2.5381774397510091</v>
      </c>
      <c r="M140" s="71">
        <v>89.073499534811077</v>
      </c>
      <c r="N140" s="71">
        <v>82.420897824940468</v>
      </c>
      <c r="O140" s="71">
        <v>73.80454478992938</v>
      </c>
      <c r="P140" s="71">
        <v>46.276207365221751</v>
      </c>
      <c r="Q140" s="71">
        <v>4.7504185430454502</v>
      </c>
      <c r="R140" s="71">
        <v>0</v>
      </c>
      <c r="S140" s="71">
        <v>10.50476558210514</v>
      </c>
      <c r="T140" s="72"/>
      <c r="U140" s="71">
        <v>35619844</v>
      </c>
      <c r="V140" s="71">
        <v>2751</v>
      </c>
      <c r="W140" s="71">
        <v>48</v>
      </c>
      <c r="X140" s="71">
        <v>21948</v>
      </c>
      <c r="Y140" s="71">
        <v>33125</v>
      </c>
      <c r="Z140" s="71">
        <v>37310</v>
      </c>
      <c r="AA140" s="71">
        <v>9314</v>
      </c>
      <c r="AB140" s="71">
        <v>81486</v>
      </c>
      <c r="AC140" s="71">
        <v>0</v>
      </c>
      <c r="AD140" s="71">
        <v>10.50476558210514</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116.291</v>
      </c>
      <c r="BK140" s="71">
        <v>0</v>
      </c>
      <c r="BL140" s="71">
        <v>32.695</v>
      </c>
      <c r="BM140" s="71">
        <v>0</v>
      </c>
      <c r="BN140" s="72"/>
      <c r="BO140" s="71">
        <v>0</v>
      </c>
      <c r="BP140" s="71">
        <v>0</v>
      </c>
      <c r="BQ140" s="71">
        <v>12</v>
      </c>
      <c r="BR140" s="71">
        <v>0</v>
      </c>
      <c r="BS140" s="71">
        <v>4</v>
      </c>
      <c r="BT140" s="71">
        <v>0</v>
      </c>
      <c r="BU140"/>
      <c r="BV140" s="70">
        <v>148.98599999999999</v>
      </c>
      <c r="BW140" s="70">
        <v>0</v>
      </c>
      <c r="BX140" s="70">
        <v>0</v>
      </c>
      <c r="BY140" s="70">
        <v>0</v>
      </c>
      <c r="BZ140" s="70">
        <v>0</v>
      </c>
      <c r="CA140" s="70">
        <v>0</v>
      </c>
      <c r="CB140" s="70">
        <v>0</v>
      </c>
      <c r="CC140" s="70">
        <v>0</v>
      </c>
      <c r="CD140" s="70">
        <v>0</v>
      </c>
    </row>
    <row r="141" spans="1:82">
      <c r="A141" s="70" t="s">
        <v>1950</v>
      </c>
      <c r="B141" s="70">
        <v>177</v>
      </c>
      <c r="C141" s="70">
        <v>7</v>
      </c>
      <c r="D141" s="70">
        <v>11</v>
      </c>
      <c r="E141" s="70">
        <v>2010</v>
      </c>
      <c r="F141" s="70" t="s">
        <v>177</v>
      </c>
      <c r="G141" s="1064" t="s">
        <v>1943</v>
      </c>
      <c r="H141" s="70" t="s">
        <v>1944</v>
      </c>
      <c r="I141" s="148"/>
      <c r="J141" s="71">
        <v>588.93295916667216</v>
      </c>
      <c r="K141" s="71">
        <v>3.8440528553777842</v>
      </c>
      <c r="L141" s="71">
        <v>2.3517405897622852</v>
      </c>
      <c r="M141" s="71">
        <v>90.195975188027347</v>
      </c>
      <c r="N141" s="71">
        <v>88.629719040785261</v>
      </c>
      <c r="O141" s="71">
        <v>73.583284787710141</v>
      </c>
      <c r="P141" s="71">
        <v>46.289481419550889</v>
      </c>
      <c r="Q141" s="71">
        <v>4.9895252960795897</v>
      </c>
      <c r="R141" s="71">
        <v>0</v>
      </c>
      <c r="S141" s="71">
        <v>6.138522935486769</v>
      </c>
      <c r="T141" s="72"/>
      <c r="U141" s="71">
        <v>38686879</v>
      </c>
      <c r="V141" s="71">
        <v>2751</v>
      </c>
      <c r="W141" s="71">
        <v>48</v>
      </c>
      <c r="X141" s="71">
        <v>21948</v>
      </c>
      <c r="Y141" s="71">
        <v>33651</v>
      </c>
      <c r="Z141" s="71">
        <v>37371</v>
      </c>
      <c r="AA141" s="71">
        <v>9084</v>
      </c>
      <c r="AB141" s="71">
        <v>82012</v>
      </c>
      <c r="AC141" s="71">
        <v>0</v>
      </c>
      <c r="AD141" s="71">
        <v>6.138522935486769</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116.236</v>
      </c>
      <c r="BK141" s="71">
        <v>0</v>
      </c>
      <c r="BL141" s="71">
        <v>21.195</v>
      </c>
      <c r="BM141" s="71">
        <v>0</v>
      </c>
      <c r="BN141" s="72"/>
      <c r="BO141" s="71">
        <v>0</v>
      </c>
      <c r="BP141" s="71">
        <v>0</v>
      </c>
      <c r="BQ141" s="71">
        <v>12</v>
      </c>
      <c r="BR141" s="71">
        <v>0</v>
      </c>
      <c r="BS141" s="71">
        <v>3</v>
      </c>
      <c r="BT141" s="71">
        <v>0</v>
      </c>
      <c r="BU141"/>
      <c r="BV141" s="70">
        <v>136.27000000000001</v>
      </c>
      <c r="BW141" s="70">
        <v>0</v>
      </c>
      <c r="BX141" s="70">
        <v>0</v>
      </c>
      <c r="BY141" s="70">
        <v>0</v>
      </c>
      <c r="BZ141" s="70">
        <v>0</v>
      </c>
      <c r="CA141" s="70">
        <v>0</v>
      </c>
      <c r="CB141" s="70">
        <v>1.161</v>
      </c>
      <c r="CC141" s="70">
        <v>0</v>
      </c>
      <c r="CD141" s="70">
        <v>0</v>
      </c>
    </row>
    <row r="142" spans="1:82">
      <c r="A142" s="70" t="s">
        <v>1951</v>
      </c>
      <c r="B142" s="70">
        <v>178</v>
      </c>
      <c r="C142" s="70">
        <v>8</v>
      </c>
      <c r="D142" s="70">
        <v>11</v>
      </c>
      <c r="E142" s="70">
        <v>2011</v>
      </c>
      <c r="F142" s="70" t="s">
        <v>178</v>
      </c>
      <c r="G142" s="70" t="s">
        <v>1943</v>
      </c>
      <c r="H142" s="70" t="s">
        <v>1944</v>
      </c>
      <c r="I142" s="148"/>
      <c r="J142" s="71">
        <v>564.06197799414588</v>
      </c>
      <c r="K142" s="71">
        <v>6.0149241146013974</v>
      </c>
      <c r="L142" s="71">
        <v>2.1554605537411051</v>
      </c>
      <c r="M142" s="71">
        <v>113.96048920908309</v>
      </c>
      <c r="N142" s="71">
        <v>94.082094691505205</v>
      </c>
      <c r="O142" s="71">
        <v>73.084380562523833</v>
      </c>
      <c r="P142" s="71">
        <v>45.515914275900947</v>
      </c>
      <c r="Q142" s="71">
        <v>5.7550086671915404</v>
      </c>
      <c r="R142" s="71">
        <v>0</v>
      </c>
      <c r="S142" s="71">
        <v>6.9831176056352442</v>
      </c>
      <c r="T142" s="72"/>
      <c r="U142" s="71">
        <v>37269261</v>
      </c>
      <c r="V142" s="71">
        <v>2751</v>
      </c>
      <c r="W142" s="71">
        <v>48</v>
      </c>
      <c r="X142" s="71">
        <v>21948</v>
      </c>
      <c r="Y142" s="71">
        <v>33992</v>
      </c>
      <c r="Z142" s="71">
        <v>37924</v>
      </c>
      <c r="AA142" s="71">
        <v>9198</v>
      </c>
      <c r="AB142" s="71">
        <v>82007</v>
      </c>
      <c r="AC142" s="71">
        <v>0</v>
      </c>
      <c r="AD142" s="71">
        <v>6.9831176056352442</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121.464</v>
      </c>
      <c r="BK142" s="71">
        <v>0</v>
      </c>
      <c r="BL142" s="71">
        <v>19.173999999999999</v>
      </c>
      <c r="BM142" s="71">
        <v>0</v>
      </c>
      <c r="BN142" s="72"/>
      <c r="BO142" s="71">
        <v>0</v>
      </c>
      <c r="BP142" s="71">
        <v>0</v>
      </c>
      <c r="BQ142" s="71">
        <v>13</v>
      </c>
      <c r="BR142" s="71">
        <v>0</v>
      </c>
      <c r="BS142" s="71">
        <v>3</v>
      </c>
      <c r="BT142" s="71">
        <v>0</v>
      </c>
      <c r="BU142"/>
      <c r="BV142" s="70">
        <v>140.63800000000001</v>
      </c>
      <c r="BW142" s="70">
        <v>0</v>
      </c>
      <c r="BX142" s="70">
        <v>0</v>
      </c>
      <c r="BY142" s="70">
        <v>0</v>
      </c>
      <c r="BZ142" s="70">
        <v>0</v>
      </c>
      <c r="CA142" s="70">
        <v>0</v>
      </c>
      <c r="CB142" s="70">
        <v>0</v>
      </c>
      <c r="CC142" s="70">
        <v>0</v>
      </c>
      <c r="CD142" s="70">
        <v>0</v>
      </c>
    </row>
    <row r="143" spans="1:82">
      <c r="A143" s="70" t="s">
        <v>1952</v>
      </c>
      <c r="B143" s="70">
        <v>179</v>
      </c>
      <c r="C143" s="70">
        <v>9</v>
      </c>
      <c r="D143" s="70">
        <v>11</v>
      </c>
      <c r="E143" s="70">
        <v>2012</v>
      </c>
      <c r="F143" s="70" t="s">
        <v>179</v>
      </c>
      <c r="G143" s="70" t="s">
        <v>1943</v>
      </c>
      <c r="H143" s="70" t="s">
        <v>1944</v>
      </c>
      <c r="I143" s="148"/>
      <c r="J143" s="71">
        <v>635.9675820422284</v>
      </c>
      <c r="K143" s="71">
        <v>5.7028584172809769</v>
      </c>
      <c r="L143" s="71">
        <v>2.1254904301892061</v>
      </c>
      <c r="M143" s="71">
        <v>117.21835150557131</v>
      </c>
      <c r="N143" s="71">
        <v>102.886153288302</v>
      </c>
      <c r="O143" s="71">
        <v>73.449953958577254</v>
      </c>
      <c r="P143" s="71">
        <v>46.899591579830052</v>
      </c>
      <c r="Q143" s="71">
        <v>6.4895970948770501</v>
      </c>
      <c r="R143" s="71">
        <v>0</v>
      </c>
      <c r="S143" s="71">
        <v>11.154090641731839</v>
      </c>
      <c r="T143" s="72"/>
      <c r="U143" s="71">
        <v>41141026</v>
      </c>
      <c r="V143" s="71">
        <v>2751</v>
      </c>
      <c r="W143" s="71">
        <v>48</v>
      </c>
      <c r="X143" s="71">
        <v>21948</v>
      </c>
      <c r="Y143" s="71">
        <v>35585</v>
      </c>
      <c r="Z143" s="71">
        <v>38416</v>
      </c>
      <c r="AA143" s="71">
        <v>9424</v>
      </c>
      <c r="AB143" s="71">
        <v>85114</v>
      </c>
      <c r="AC143" s="71">
        <v>0</v>
      </c>
      <c r="AD143" s="71">
        <v>11.154090641731839</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167.60599999999999</v>
      </c>
      <c r="BK143" s="71">
        <v>0</v>
      </c>
      <c r="BL143" s="71">
        <v>26.116999999999997</v>
      </c>
      <c r="BM143" s="71">
        <v>0</v>
      </c>
      <c r="BN143" s="72"/>
      <c r="BO143" s="71">
        <v>0</v>
      </c>
      <c r="BP143" s="71">
        <v>0</v>
      </c>
      <c r="BQ143" s="71">
        <v>13</v>
      </c>
      <c r="BR143" s="71">
        <v>0</v>
      </c>
      <c r="BS143" s="71">
        <v>3</v>
      </c>
      <c r="BT143" s="71">
        <v>0</v>
      </c>
      <c r="BU143"/>
      <c r="BV143" s="70">
        <v>193.72300000000001</v>
      </c>
      <c r="BW143" s="70">
        <v>0</v>
      </c>
      <c r="BX143" s="70">
        <v>0</v>
      </c>
      <c r="BY143" s="70">
        <v>0</v>
      </c>
      <c r="BZ143" s="70">
        <v>0</v>
      </c>
      <c r="CA143" s="70">
        <v>0</v>
      </c>
      <c r="CB143" s="70">
        <v>0</v>
      </c>
      <c r="CC143" s="70">
        <v>0</v>
      </c>
      <c r="CD143" s="70">
        <v>0</v>
      </c>
    </row>
    <row r="144" spans="1:82">
      <c r="A144" s="70" t="s">
        <v>1953</v>
      </c>
      <c r="B144" s="70">
        <v>180</v>
      </c>
      <c r="C144" s="70">
        <v>10</v>
      </c>
      <c r="D144" s="70">
        <v>11</v>
      </c>
      <c r="E144" s="70">
        <v>2013</v>
      </c>
      <c r="F144" s="70" t="s">
        <v>180</v>
      </c>
      <c r="G144" s="70" t="s">
        <v>1943</v>
      </c>
      <c r="H144" s="70" t="s">
        <v>1944</v>
      </c>
      <c r="I144" s="148"/>
      <c r="J144" s="71">
        <v>652.38078436958892</v>
      </c>
      <c r="K144" s="71">
        <v>5.1164449397815002</v>
      </c>
      <c r="L144" s="71">
        <v>1.944425096050362</v>
      </c>
      <c r="M144" s="71">
        <v>123.8360409128842</v>
      </c>
      <c r="N144" s="71">
        <v>109.0788814272599</v>
      </c>
      <c r="O144" s="71">
        <v>71.434481051216181</v>
      </c>
      <c r="P144" s="71">
        <v>48.524965117785527</v>
      </c>
      <c r="Q144" s="71">
        <v>6.60115721714625</v>
      </c>
      <c r="R144" s="71">
        <v>0</v>
      </c>
      <c r="S144" s="71">
        <v>8.8513927337580327</v>
      </c>
      <c r="T144" s="72"/>
      <c r="U144" s="71">
        <v>39303887</v>
      </c>
      <c r="V144" s="71">
        <v>2751</v>
      </c>
      <c r="W144" s="71">
        <v>48</v>
      </c>
      <c r="X144" s="71">
        <v>21948</v>
      </c>
      <c r="Y144" s="71">
        <v>35778</v>
      </c>
      <c r="Z144" s="71">
        <v>39030</v>
      </c>
      <c r="AA144" s="71">
        <v>9714</v>
      </c>
      <c r="AB144" s="71">
        <v>85336</v>
      </c>
      <c r="AC144" s="71">
        <v>0</v>
      </c>
      <c r="AD144" s="71">
        <v>8.8513927337580327</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180.77500000000001</v>
      </c>
      <c r="BK144" s="71">
        <v>0</v>
      </c>
      <c r="BL144" s="71">
        <v>25.561999999999998</v>
      </c>
      <c r="BM144" s="71">
        <v>0</v>
      </c>
      <c r="BN144" s="72"/>
      <c r="BO144" s="71">
        <v>0</v>
      </c>
      <c r="BP144" s="71">
        <v>0</v>
      </c>
      <c r="BQ144" s="71">
        <v>13</v>
      </c>
      <c r="BR144" s="71">
        <v>0</v>
      </c>
      <c r="BS144" s="71">
        <v>3</v>
      </c>
      <c r="BT144" s="71">
        <v>0</v>
      </c>
      <c r="BU144"/>
      <c r="BV144" s="70">
        <v>206.33699999999999</v>
      </c>
      <c r="BW144" s="70">
        <v>0</v>
      </c>
      <c r="BX144" s="70">
        <v>0</v>
      </c>
      <c r="BY144" s="70">
        <v>0</v>
      </c>
      <c r="BZ144" s="70">
        <v>0</v>
      </c>
      <c r="CA144" s="70">
        <v>0</v>
      </c>
      <c r="CB144" s="70">
        <v>0</v>
      </c>
      <c r="CC144" s="70">
        <v>0</v>
      </c>
      <c r="CD144" s="70">
        <v>0</v>
      </c>
    </row>
    <row r="145" spans="1:82">
      <c r="A145" s="70" t="s">
        <v>1954</v>
      </c>
      <c r="B145" s="70">
        <v>181</v>
      </c>
      <c r="C145" s="70">
        <v>11</v>
      </c>
      <c r="D145" s="70">
        <v>11</v>
      </c>
      <c r="E145" s="70">
        <v>2014</v>
      </c>
      <c r="F145" s="70" t="s">
        <v>181</v>
      </c>
      <c r="G145" s="70" t="s">
        <v>1943</v>
      </c>
      <c r="H145" s="70" t="s">
        <v>1944</v>
      </c>
      <c r="I145" s="148"/>
      <c r="J145" s="71">
        <v>604.73193879556311</v>
      </c>
      <c r="K145" s="71">
        <v>4.5343367044542804</v>
      </c>
      <c r="L145" s="71">
        <v>3.7160897105592912</v>
      </c>
      <c r="M145" s="71">
        <v>109.1094015814782</v>
      </c>
      <c r="N145" s="71">
        <v>109.1680948587473</v>
      </c>
      <c r="O145" s="71">
        <v>69.129734805434111</v>
      </c>
      <c r="P145" s="71">
        <v>49.043320915401978</v>
      </c>
      <c r="Q145" s="71">
        <v>6.3392061213351596</v>
      </c>
      <c r="R145" s="71">
        <v>0</v>
      </c>
      <c r="S145" s="71">
        <v>7.3953847862706574</v>
      </c>
      <c r="T145" s="72"/>
      <c r="U145" s="71">
        <v>39588366</v>
      </c>
      <c r="V145" s="71">
        <v>2189</v>
      </c>
      <c r="W145" s="71">
        <v>58</v>
      </c>
      <c r="X145" s="71">
        <v>22405</v>
      </c>
      <c r="Y145" s="71">
        <v>36063</v>
      </c>
      <c r="Z145" s="71">
        <v>39781</v>
      </c>
      <c r="AA145" s="71">
        <v>9767</v>
      </c>
      <c r="AB145" s="71">
        <v>85414</v>
      </c>
      <c r="AC145" s="71">
        <v>0</v>
      </c>
      <c r="AD145" s="71">
        <v>7.3953847862706574</v>
      </c>
      <c r="AE145" s="72"/>
      <c r="AF145" s="71"/>
      <c r="AG145" s="71"/>
      <c r="AH145" s="71"/>
      <c r="AI145" s="71"/>
      <c r="AJ145" s="71"/>
      <c r="AK145" s="71"/>
      <c r="AL145" s="71"/>
      <c r="AM145" s="71"/>
      <c r="AN145" s="71"/>
      <c r="AO145" s="71"/>
      <c r="AP145" s="71"/>
      <c r="AQ145" s="72"/>
      <c r="AR145" s="71">
        <v>1484</v>
      </c>
      <c r="AS145" s="71">
        <v>72</v>
      </c>
      <c r="AT145" s="71">
        <v>0</v>
      </c>
      <c r="AU145" s="71">
        <v>0</v>
      </c>
      <c r="AV145" s="71">
        <v>0</v>
      </c>
      <c r="AW145" s="71">
        <v>0</v>
      </c>
      <c r="AX145" s="71"/>
      <c r="AY145" s="72"/>
      <c r="AZ145" s="71">
        <v>4861.8999999999996</v>
      </c>
      <c r="BA145" s="71">
        <v>2275.6</v>
      </c>
      <c r="BB145" s="71">
        <v>0</v>
      </c>
      <c r="BC145" s="71">
        <v>0</v>
      </c>
      <c r="BD145" s="71">
        <v>0</v>
      </c>
      <c r="BE145" s="71">
        <v>0</v>
      </c>
      <c r="BF145" s="71"/>
      <c r="BG145" s="72"/>
      <c r="BH145" s="71">
        <v>0</v>
      </c>
      <c r="BI145" s="71">
        <v>0</v>
      </c>
      <c r="BJ145" s="71">
        <v>177.673</v>
      </c>
      <c r="BK145" s="71">
        <v>0</v>
      </c>
      <c r="BL145" s="71">
        <v>25.257000000000001</v>
      </c>
      <c r="BM145" s="71">
        <v>0</v>
      </c>
      <c r="BN145" s="72"/>
      <c r="BO145" s="71">
        <v>0</v>
      </c>
      <c r="BP145" s="71">
        <v>0</v>
      </c>
      <c r="BQ145" s="71">
        <v>13</v>
      </c>
      <c r="BR145" s="71">
        <v>0</v>
      </c>
      <c r="BS145" s="71">
        <v>3</v>
      </c>
      <c r="BT145" s="71">
        <v>0</v>
      </c>
      <c r="BU145"/>
      <c r="BV145" s="70">
        <v>202.93</v>
      </c>
      <c r="BW145" s="70">
        <v>0</v>
      </c>
      <c r="BX145" s="70">
        <v>0</v>
      </c>
      <c r="BY145" s="70">
        <v>0</v>
      </c>
      <c r="BZ145" s="70">
        <v>0</v>
      </c>
      <c r="CA145" s="70">
        <v>0</v>
      </c>
      <c r="CB145" s="70">
        <v>0</v>
      </c>
      <c r="CC145" s="70">
        <v>0</v>
      </c>
      <c r="CD145" s="70">
        <v>0</v>
      </c>
    </row>
    <row r="146" spans="1:82">
      <c r="A146" s="70" t="s">
        <v>1955</v>
      </c>
      <c r="B146" s="70">
        <v>182</v>
      </c>
      <c r="C146" s="70">
        <v>12</v>
      </c>
      <c r="D146" s="70">
        <v>11</v>
      </c>
      <c r="E146" s="70">
        <v>2015</v>
      </c>
      <c r="F146" s="70" t="s">
        <v>182</v>
      </c>
      <c r="G146" s="70" t="s">
        <v>1943</v>
      </c>
      <c r="H146" s="70" t="s">
        <v>1944</v>
      </c>
      <c r="I146" s="148"/>
      <c r="J146" s="71">
        <v>557.93111018494335</v>
      </c>
      <c r="K146" s="71">
        <v>4.3296144420745648</v>
      </c>
      <c r="L146" s="71">
        <v>4.1050763928638201</v>
      </c>
      <c r="M146" s="71">
        <v>109.6866817514756</v>
      </c>
      <c r="N146" s="71">
        <v>97.253992468512706</v>
      </c>
      <c r="O146" s="71">
        <v>67.539612361150219</v>
      </c>
      <c r="P146" s="71">
        <v>48.740347863094158</v>
      </c>
      <c r="Q146" s="71">
        <v>6.19397693406491</v>
      </c>
      <c r="R146" s="71">
        <v>0</v>
      </c>
      <c r="S146" s="71">
        <v>6.8565472316322422</v>
      </c>
      <c r="T146" s="72"/>
      <c r="U146" s="71">
        <v>37021058</v>
      </c>
      <c r="V146" s="71">
        <v>2189</v>
      </c>
      <c r="W146" s="71">
        <v>58</v>
      </c>
      <c r="X146" s="71">
        <v>22405</v>
      </c>
      <c r="Y146" s="71">
        <v>36379</v>
      </c>
      <c r="Z146" s="71">
        <v>39240</v>
      </c>
      <c r="AA146" s="71">
        <v>9699</v>
      </c>
      <c r="AB146" s="71">
        <v>85253</v>
      </c>
      <c r="AC146" s="71">
        <v>0</v>
      </c>
      <c r="AD146" s="71">
        <v>6.8565472316322422</v>
      </c>
      <c r="AE146" s="72"/>
      <c r="AF146" s="71">
        <v>264142491.5056662</v>
      </c>
      <c r="AG146" s="71">
        <v>3673404.4195898948</v>
      </c>
      <c r="AH146" s="71">
        <v>784375.24814566819</v>
      </c>
      <c r="AI146" s="71">
        <v>157926879.8345153</v>
      </c>
      <c r="AJ146" s="71">
        <v>142998908.38478571</v>
      </c>
      <c r="AK146" s="71">
        <v>0</v>
      </c>
      <c r="AL146" s="71">
        <v>0</v>
      </c>
      <c r="AM146" s="71">
        <v>11683566.027115449</v>
      </c>
      <c r="AN146" s="71">
        <v>0</v>
      </c>
      <c r="AO146" s="71">
        <v>0</v>
      </c>
      <c r="AP146" s="71">
        <v>581209625.41981828</v>
      </c>
      <c r="AQ146" s="72"/>
      <c r="AR146" s="71">
        <v>1635</v>
      </c>
      <c r="AS146" s="71">
        <v>93</v>
      </c>
      <c r="AT146" s="71">
        <v>0</v>
      </c>
      <c r="AU146" s="71">
        <v>0</v>
      </c>
      <c r="AV146" s="71">
        <v>0</v>
      </c>
      <c r="AW146" s="71">
        <v>0</v>
      </c>
      <c r="AX146" s="71"/>
      <c r="AY146" s="72"/>
      <c r="AZ146" s="71">
        <v>5480.3</v>
      </c>
      <c r="BA146" s="71">
        <v>4874.4000000000005</v>
      </c>
      <c r="BB146" s="71">
        <v>0</v>
      </c>
      <c r="BC146" s="71">
        <v>0</v>
      </c>
      <c r="BD146" s="71">
        <v>0</v>
      </c>
      <c r="BE146" s="71">
        <v>0</v>
      </c>
      <c r="BF146" s="71"/>
      <c r="BG146" s="72"/>
      <c r="BH146" s="71">
        <v>0</v>
      </c>
      <c r="BI146" s="71">
        <v>0</v>
      </c>
      <c r="BJ146" s="71">
        <v>164.14599999999999</v>
      </c>
      <c r="BK146" s="71">
        <v>0</v>
      </c>
      <c r="BL146" s="71">
        <v>24.86</v>
      </c>
      <c r="BM146" s="71">
        <v>0</v>
      </c>
      <c r="BN146" s="72"/>
      <c r="BO146" s="71">
        <v>0</v>
      </c>
      <c r="BP146" s="71">
        <v>0</v>
      </c>
      <c r="BQ146" s="71">
        <v>13</v>
      </c>
      <c r="BR146" s="71">
        <v>0</v>
      </c>
      <c r="BS146" s="71">
        <v>3</v>
      </c>
      <c r="BT146" s="71">
        <v>0</v>
      </c>
      <c r="BU146"/>
      <c r="BV146" s="70">
        <v>189.006</v>
      </c>
      <c r="BW146" s="70">
        <v>0</v>
      </c>
      <c r="BX146" s="70">
        <v>0</v>
      </c>
      <c r="BY146" s="70">
        <v>0</v>
      </c>
      <c r="BZ146" s="70">
        <v>0</v>
      </c>
      <c r="CA146" s="70">
        <v>0</v>
      </c>
      <c r="CB146" s="70">
        <v>0</v>
      </c>
      <c r="CC146" s="70">
        <v>0</v>
      </c>
      <c r="CD146" s="70">
        <v>0</v>
      </c>
    </row>
    <row r="147" spans="1:82">
      <c r="A147" s="70" t="s">
        <v>1956</v>
      </c>
      <c r="B147" s="70">
        <v>183</v>
      </c>
      <c r="C147" s="70">
        <v>13</v>
      </c>
      <c r="D147" s="70">
        <v>11</v>
      </c>
      <c r="E147" s="70">
        <v>2016</v>
      </c>
      <c r="F147" s="70" t="s">
        <v>155</v>
      </c>
      <c r="G147" s="70" t="s">
        <v>1943</v>
      </c>
      <c r="H147" s="70" t="s">
        <v>1944</v>
      </c>
      <c r="I147" s="148"/>
      <c r="J147" s="71">
        <v>534.95336848870124</v>
      </c>
      <c r="K147" s="71">
        <v>4.2640761916403127</v>
      </c>
      <c r="L147" s="71">
        <v>4.5039632256781132</v>
      </c>
      <c r="M147" s="71">
        <v>92.976705232680871</v>
      </c>
      <c r="N147" s="71">
        <v>94.110741553620329</v>
      </c>
      <c r="O147" s="71">
        <v>66.761953644401686</v>
      </c>
      <c r="P147" s="71">
        <v>49.043939202408886</v>
      </c>
      <c r="Q147" s="71">
        <v>6.0164361323742517</v>
      </c>
      <c r="R147" s="71">
        <v>0</v>
      </c>
      <c r="S147" s="71">
        <v>6.9863217903150465</v>
      </c>
      <c r="T147" s="72"/>
      <c r="U147" s="71">
        <v>33839577</v>
      </c>
      <c r="V147" s="71">
        <v>2189</v>
      </c>
      <c r="W147" s="71">
        <v>58</v>
      </c>
      <c r="X147" s="71">
        <v>22405</v>
      </c>
      <c r="Y147" s="71">
        <v>36735</v>
      </c>
      <c r="Z147" s="71">
        <v>39265</v>
      </c>
      <c r="AA147" s="71">
        <v>10094</v>
      </c>
      <c r="AB147" s="71">
        <v>85180</v>
      </c>
      <c r="AC147" s="71">
        <v>0</v>
      </c>
      <c r="AD147" s="71">
        <v>6.9863217903150474</v>
      </c>
      <c r="AE147" s="72"/>
      <c r="AF147" s="71">
        <v>259241334.1120711</v>
      </c>
      <c r="AG147" s="71">
        <v>3412856.9851552839</v>
      </c>
      <c r="AH147" s="71">
        <v>824353.15035763825</v>
      </c>
      <c r="AI147" s="71">
        <v>146987139.60875091</v>
      </c>
      <c r="AJ147" s="71">
        <v>136649517.81391811</v>
      </c>
      <c r="AK147" s="71">
        <v>0</v>
      </c>
      <c r="AL147" s="71">
        <v>0</v>
      </c>
      <c r="AM147" s="71">
        <v>11682630.895367291</v>
      </c>
      <c r="AN147" s="71">
        <v>0</v>
      </c>
      <c r="AO147" s="71">
        <v>0</v>
      </c>
      <c r="AP147" s="71">
        <v>558797832.5656203</v>
      </c>
      <c r="AQ147" s="72"/>
      <c r="AR147" s="71">
        <v>1773</v>
      </c>
      <c r="AS147" s="71">
        <v>115</v>
      </c>
      <c r="AT147" s="71">
        <v>0</v>
      </c>
      <c r="AU147" s="71">
        <v>0</v>
      </c>
      <c r="AV147" s="71">
        <v>0</v>
      </c>
      <c r="AW147" s="71">
        <v>0</v>
      </c>
      <c r="AX147" s="71"/>
      <c r="AY147" s="72"/>
      <c r="AZ147" s="71">
        <v>6074.7999999999993</v>
      </c>
      <c r="BA147" s="71">
        <v>7807.9000000000005</v>
      </c>
      <c r="BB147" s="71">
        <v>0</v>
      </c>
      <c r="BC147" s="71">
        <v>0</v>
      </c>
      <c r="BD147" s="71">
        <v>0</v>
      </c>
      <c r="BE147" s="71">
        <v>0</v>
      </c>
      <c r="BF147" s="71"/>
      <c r="BG147" s="72"/>
      <c r="BH147" s="71">
        <v>0</v>
      </c>
      <c r="BI147" s="71">
        <v>0</v>
      </c>
      <c r="BJ147" s="71">
        <v>131.18</v>
      </c>
      <c r="BK147" s="71">
        <v>0</v>
      </c>
      <c r="BL147" s="71">
        <v>24.241</v>
      </c>
      <c r="BM147" s="71">
        <v>0</v>
      </c>
      <c r="BN147" s="72"/>
      <c r="BO147" s="71">
        <v>0</v>
      </c>
      <c r="BP147" s="71">
        <v>0</v>
      </c>
      <c r="BQ147" s="71">
        <v>12</v>
      </c>
      <c r="BR147" s="71">
        <v>0</v>
      </c>
      <c r="BS147" s="71">
        <v>3</v>
      </c>
      <c r="BT147" s="71">
        <v>0</v>
      </c>
      <c r="BU147"/>
      <c r="BV147" s="70">
        <v>155.42099999999999</v>
      </c>
      <c r="BW147" s="70">
        <v>0</v>
      </c>
      <c r="BX147" s="70">
        <v>0</v>
      </c>
      <c r="BY147" s="70">
        <v>0</v>
      </c>
      <c r="BZ147" s="70">
        <v>0</v>
      </c>
      <c r="CA147" s="70">
        <v>0</v>
      </c>
      <c r="CB147" s="70">
        <v>0</v>
      </c>
      <c r="CC147" s="70">
        <v>0</v>
      </c>
      <c r="CD147" s="70">
        <v>0</v>
      </c>
    </row>
    <row r="148" spans="1:82">
      <c r="A148" s="70" t="s">
        <v>1957</v>
      </c>
      <c r="B148" s="70">
        <v>184</v>
      </c>
      <c r="C148" s="70">
        <v>14</v>
      </c>
      <c r="D148" s="70">
        <v>11</v>
      </c>
      <c r="E148" s="70">
        <v>2017</v>
      </c>
      <c r="F148" s="70" t="s">
        <v>156</v>
      </c>
      <c r="G148" s="70" t="s">
        <v>1943</v>
      </c>
      <c r="H148" s="70" t="s">
        <v>1944</v>
      </c>
      <c r="I148" s="148"/>
      <c r="J148" s="71">
        <v>513.3612662373605</v>
      </c>
      <c r="K148" s="71">
        <v>4.400874180140395</v>
      </c>
      <c r="L148" s="71">
        <v>5.3266801254130511</v>
      </c>
      <c r="M148" s="71">
        <v>92.750109657284298</v>
      </c>
      <c r="N148" s="71">
        <v>96.654764370074048</v>
      </c>
      <c r="O148" s="71">
        <v>66.120800231391016</v>
      </c>
      <c r="P148" s="71">
        <v>50.312000939169103</v>
      </c>
      <c r="Q148" s="71">
        <v>5.8100362388862301</v>
      </c>
      <c r="R148" s="71">
        <v>0</v>
      </c>
      <c r="S148" s="71">
        <v>6.204206874671832</v>
      </c>
      <c r="T148" s="72"/>
      <c r="U148" s="71">
        <v>35509064</v>
      </c>
      <c r="V148" s="71">
        <v>2189</v>
      </c>
      <c r="W148" s="71">
        <v>58</v>
      </c>
      <c r="X148" s="71">
        <v>22405</v>
      </c>
      <c r="Y148" s="71">
        <v>37109</v>
      </c>
      <c r="Z148" s="71">
        <v>39533</v>
      </c>
      <c r="AA148" s="71">
        <v>10421</v>
      </c>
      <c r="AB148" s="71">
        <v>85063</v>
      </c>
      <c r="AC148" s="71">
        <v>0</v>
      </c>
      <c r="AD148" s="71">
        <v>6.204206874671832</v>
      </c>
      <c r="AE148" s="72"/>
      <c r="AF148" s="71">
        <v>255494381.99172571</v>
      </c>
      <c r="AG148" s="71">
        <v>3548915.5454715821</v>
      </c>
      <c r="AH148" s="71">
        <v>1173467.237041763</v>
      </c>
      <c r="AI148" s="71">
        <v>152233253.26892811</v>
      </c>
      <c r="AJ148" s="71">
        <v>146587656.71362251</v>
      </c>
      <c r="AK148" s="71">
        <v>0</v>
      </c>
      <c r="AL148" s="71">
        <v>0</v>
      </c>
      <c r="AM148" s="71">
        <v>11684839.098488521</v>
      </c>
      <c r="AN148" s="71">
        <v>0</v>
      </c>
      <c r="AO148" s="71">
        <v>0</v>
      </c>
      <c r="AP148" s="71">
        <v>570722513.85527825</v>
      </c>
      <c r="AQ148" s="72"/>
      <c r="AR148" s="71">
        <v>1851</v>
      </c>
      <c r="AS148" s="71">
        <v>121</v>
      </c>
      <c r="AT148" s="71">
        <v>0</v>
      </c>
      <c r="AU148" s="71">
        <v>0</v>
      </c>
      <c r="AV148" s="71">
        <v>0</v>
      </c>
      <c r="AW148" s="71">
        <v>0</v>
      </c>
      <c r="AX148" s="71"/>
      <c r="AY148" s="72"/>
      <c r="AZ148" s="71">
        <v>6413.6</v>
      </c>
      <c r="BA148" s="71">
        <v>7939.8</v>
      </c>
      <c r="BB148" s="71">
        <v>0</v>
      </c>
      <c r="BC148" s="71">
        <v>0</v>
      </c>
      <c r="BD148" s="71">
        <v>0</v>
      </c>
      <c r="BE148" s="71">
        <v>0</v>
      </c>
      <c r="BF148" s="71"/>
      <c r="BG148" s="72"/>
      <c r="BH148" s="71">
        <v>0</v>
      </c>
      <c r="BI148" s="71">
        <v>0</v>
      </c>
      <c r="BJ148" s="71">
        <v>169.28700000000001</v>
      </c>
      <c r="BK148" s="71">
        <v>0</v>
      </c>
      <c r="BL148" s="71">
        <v>23.265000000000001</v>
      </c>
      <c r="BM148" s="71">
        <v>0</v>
      </c>
      <c r="BN148" s="72"/>
      <c r="BO148" s="71">
        <v>0</v>
      </c>
      <c r="BP148" s="71">
        <v>0</v>
      </c>
      <c r="BQ148" s="71">
        <v>12</v>
      </c>
      <c r="BR148" s="71">
        <v>0</v>
      </c>
      <c r="BS148" s="71">
        <v>3</v>
      </c>
      <c r="BT148" s="71">
        <v>0</v>
      </c>
      <c r="BU148"/>
      <c r="BV148" s="70">
        <v>192.55199999999999</v>
      </c>
      <c r="BW148" s="70">
        <v>0</v>
      </c>
      <c r="BX148" s="70">
        <v>0</v>
      </c>
      <c r="BY148" s="70">
        <v>0</v>
      </c>
      <c r="BZ148" s="70">
        <v>0</v>
      </c>
      <c r="CA148" s="70">
        <v>0</v>
      </c>
      <c r="CB148" s="70">
        <v>0</v>
      </c>
      <c r="CC148" s="70">
        <v>0</v>
      </c>
      <c r="CD148" s="70">
        <v>0</v>
      </c>
    </row>
    <row r="149" spans="1:82">
      <c r="A149" s="70" t="s">
        <v>1958</v>
      </c>
      <c r="B149" s="70">
        <v>185</v>
      </c>
      <c r="C149" s="70">
        <v>15</v>
      </c>
      <c r="D149" s="70">
        <v>11</v>
      </c>
      <c r="E149" s="70">
        <v>2018</v>
      </c>
      <c r="F149" s="70" t="s">
        <v>183</v>
      </c>
      <c r="G149" s="70" t="s">
        <v>1943</v>
      </c>
      <c r="H149" s="70" t="s">
        <v>1944</v>
      </c>
      <c r="I149" s="148"/>
      <c r="J149" s="71">
        <v>503.19041862579189</v>
      </c>
      <c r="K149" s="71">
        <v>4.1105421689694825</v>
      </c>
      <c r="L149" s="71">
        <v>3.4970988781400156</v>
      </c>
      <c r="M149" s="71">
        <v>91.406036686327695</v>
      </c>
      <c r="N149" s="71">
        <v>93.802964009777952</v>
      </c>
      <c r="O149" s="71">
        <v>65.244505236922933</v>
      </c>
      <c r="P149" s="71">
        <v>51.139991416736009</v>
      </c>
      <c r="Q149" s="71">
        <v>5.3949765373225498</v>
      </c>
      <c r="R149" s="71">
        <v>0</v>
      </c>
      <c r="S149" s="71">
        <v>7.3530185475593584</v>
      </c>
      <c r="T149" s="72"/>
      <c r="U149" s="71">
        <v>36566525</v>
      </c>
      <c r="V149" s="71">
        <v>2189</v>
      </c>
      <c r="W149" s="71">
        <v>58</v>
      </c>
      <c r="X149" s="71">
        <v>22405</v>
      </c>
      <c r="Y149" s="71">
        <v>37498</v>
      </c>
      <c r="Z149" s="71">
        <v>39756</v>
      </c>
      <c r="AA149" s="71">
        <v>10699</v>
      </c>
      <c r="AB149" s="71">
        <v>85120</v>
      </c>
      <c r="AC149" s="71">
        <v>0</v>
      </c>
      <c r="AD149" s="71">
        <v>7.3530185475593584</v>
      </c>
      <c r="AE149" s="72"/>
      <c r="AF149" s="71">
        <v>242816706.42192191</v>
      </c>
      <c r="AG149" s="71">
        <v>3151173.162734292</v>
      </c>
      <c r="AH149" s="71">
        <v>699110.02762878581</v>
      </c>
      <c r="AI149" s="71">
        <v>147598272.0067426</v>
      </c>
      <c r="AJ149" s="71">
        <v>137544351.51020879</v>
      </c>
      <c r="AK149" s="71">
        <v>0</v>
      </c>
      <c r="AL149" s="71">
        <v>0</v>
      </c>
      <c r="AM149" s="71">
        <v>11716862.543775549</v>
      </c>
      <c r="AN149" s="71">
        <v>0</v>
      </c>
      <c r="AO149" s="71">
        <v>0</v>
      </c>
      <c r="AP149" s="71">
        <v>543526475.6730119</v>
      </c>
      <c r="AQ149" s="72"/>
      <c r="AR149" s="71">
        <v>1942</v>
      </c>
      <c r="AS149" s="71">
        <v>130</v>
      </c>
      <c r="AT149" s="71">
        <v>0</v>
      </c>
      <c r="AU149" s="71">
        <v>0</v>
      </c>
      <c r="AV149" s="71">
        <v>0</v>
      </c>
      <c r="AW149" s="71">
        <v>0</v>
      </c>
      <c r="AX149" s="71"/>
      <c r="AY149" s="72"/>
      <c r="AZ149" s="71">
        <v>6821.8</v>
      </c>
      <c r="BA149" s="71">
        <v>8379.1</v>
      </c>
      <c r="BB149" s="71">
        <v>0</v>
      </c>
      <c r="BC149" s="71">
        <v>0</v>
      </c>
      <c r="BD149" s="71">
        <v>0</v>
      </c>
      <c r="BE149" s="71">
        <v>0</v>
      </c>
      <c r="BF149" s="71"/>
      <c r="BG149" s="72"/>
      <c r="BH149" s="71">
        <v>0</v>
      </c>
      <c r="BI149" s="71">
        <v>0</v>
      </c>
      <c r="BJ149" s="71">
        <v>162.84299999999999</v>
      </c>
      <c r="BK149" s="71">
        <v>0</v>
      </c>
      <c r="BL149" s="71">
        <v>22.593</v>
      </c>
      <c r="BM149" s="71">
        <v>0</v>
      </c>
      <c r="BN149" s="72"/>
      <c r="BO149" s="71">
        <v>0</v>
      </c>
      <c r="BP149" s="71">
        <v>0</v>
      </c>
      <c r="BQ149" s="71">
        <v>11</v>
      </c>
      <c r="BR149" s="71">
        <v>0</v>
      </c>
      <c r="BS149" s="71">
        <v>3</v>
      </c>
      <c r="BT149" s="71">
        <v>0</v>
      </c>
      <c r="BU149"/>
      <c r="BV149" s="70">
        <v>185.43600000000001</v>
      </c>
      <c r="BW149" s="70">
        <v>0</v>
      </c>
      <c r="BX149" s="70">
        <v>0</v>
      </c>
      <c r="BY149" s="70">
        <v>0</v>
      </c>
      <c r="BZ149" s="70">
        <v>0</v>
      </c>
      <c r="CA149" s="70">
        <v>0</v>
      </c>
      <c r="CB149" s="70">
        <v>0</v>
      </c>
      <c r="CC149" s="70">
        <v>0</v>
      </c>
      <c r="CD149" s="70">
        <v>0</v>
      </c>
    </row>
    <row r="150" spans="1:82">
      <c r="A150" s="70" t="s">
        <v>1959</v>
      </c>
      <c r="B150" s="70">
        <v>186</v>
      </c>
      <c r="C150" s="70">
        <v>16</v>
      </c>
      <c r="D150" s="70">
        <v>11</v>
      </c>
      <c r="E150" s="70">
        <v>2019</v>
      </c>
      <c r="F150" s="70" t="s">
        <v>158</v>
      </c>
      <c r="G150" s="70" t="s">
        <v>1943</v>
      </c>
      <c r="H150" s="70" t="s">
        <v>1944</v>
      </c>
      <c r="I150" s="148"/>
      <c r="J150" s="71">
        <v>448.03372193426031</v>
      </c>
      <c r="K150" s="71">
        <v>3.7386333290642741</v>
      </c>
      <c r="L150" s="71">
        <v>3.5268801502927074</v>
      </c>
      <c r="M150" s="71">
        <v>91.3762769468686</v>
      </c>
      <c r="N150" s="71">
        <v>97.063033238174327</v>
      </c>
      <c r="O150" s="71">
        <v>63.373407456346051</v>
      </c>
      <c r="P150" s="71">
        <v>50.432447890448046</v>
      </c>
      <c r="Q150" s="71">
        <v>5.2636965964423803</v>
      </c>
      <c r="R150" s="71">
        <v>0</v>
      </c>
      <c r="S150" s="71">
        <v>10.371296052324972</v>
      </c>
      <c r="T150" s="72"/>
      <c r="U150" s="71">
        <v>32804174</v>
      </c>
      <c r="V150" s="71">
        <v>2189</v>
      </c>
      <c r="W150" s="71">
        <v>58</v>
      </c>
      <c r="X150" s="71">
        <v>22405</v>
      </c>
      <c r="Y150" s="71">
        <v>38111</v>
      </c>
      <c r="Z150" s="71">
        <v>39676</v>
      </c>
      <c r="AA150" s="71">
        <v>10472</v>
      </c>
      <c r="AB150" s="71">
        <v>85297</v>
      </c>
      <c r="AC150" s="71">
        <v>0</v>
      </c>
      <c r="AD150" s="71">
        <v>10.37129605232497</v>
      </c>
      <c r="AE150" s="72"/>
      <c r="AF150" s="71">
        <v>223604104.03119951</v>
      </c>
      <c r="AG150" s="71">
        <v>3031926.8973392481</v>
      </c>
      <c r="AH150" s="71">
        <v>737878.17135888548</v>
      </c>
      <c r="AI150" s="71">
        <v>153271733.123777</v>
      </c>
      <c r="AJ150" s="71">
        <v>142235457.25919911</v>
      </c>
      <c r="AK150" s="71">
        <v>0</v>
      </c>
      <c r="AL150" s="71">
        <v>0</v>
      </c>
      <c r="AM150" s="71">
        <v>11616809.284527786</v>
      </c>
      <c r="AN150" s="71">
        <v>0</v>
      </c>
      <c r="AO150" s="71">
        <v>0</v>
      </c>
      <c r="AP150" s="71">
        <v>534497908.76740158</v>
      </c>
      <c r="AQ150" s="72"/>
      <c r="AR150" s="71">
        <v>2033</v>
      </c>
      <c r="AS150" s="71">
        <v>136</v>
      </c>
      <c r="AT150" s="71">
        <v>0</v>
      </c>
      <c r="AU150" s="71">
        <v>0</v>
      </c>
      <c r="AV150" s="71">
        <v>0</v>
      </c>
      <c r="AW150" s="71">
        <v>0</v>
      </c>
      <c r="AX150" s="71"/>
      <c r="AY150" s="72"/>
      <c r="AZ150" s="71">
        <v>7244.7999999999947</v>
      </c>
      <c r="BA150" s="71">
        <v>8441.0000000000018</v>
      </c>
      <c r="BB150" s="71">
        <v>0</v>
      </c>
      <c r="BC150" s="71">
        <v>0</v>
      </c>
      <c r="BD150" s="71">
        <v>0</v>
      </c>
      <c r="BE150" s="71">
        <v>0</v>
      </c>
      <c r="BF150" s="71"/>
      <c r="BG150" s="72"/>
      <c r="BH150" s="71">
        <v>0</v>
      </c>
      <c r="BI150" s="71">
        <v>0</v>
      </c>
      <c r="BJ150" s="71">
        <v>155.429</v>
      </c>
      <c r="BK150" s="71">
        <v>0</v>
      </c>
      <c r="BL150" s="71">
        <v>22.052999999999997</v>
      </c>
      <c r="BM150" s="71">
        <v>0</v>
      </c>
      <c r="BN150" s="72"/>
      <c r="BO150" s="71">
        <v>0</v>
      </c>
      <c r="BP150" s="71">
        <v>0</v>
      </c>
      <c r="BQ150" s="71">
        <v>12</v>
      </c>
      <c r="BR150" s="71">
        <v>0</v>
      </c>
      <c r="BS150" s="71">
        <v>3</v>
      </c>
      <c r="BT150" s="71">
        <v>0</v>
      </c>
      <c r="BU150"/>
      <c r="BV150" s="70">
        <v>177.482</v>
      </c>
      <c r="BW150" s="70">
        <v>0</v>
      </c>
      <c r="BX150" s="70">
        <v>0</v>
      </c>
      <c r="BY150" s="70">
        <v>0</v>
      </c>
      <c r="BZ150" s="70">
        <v>0</v>
      </c>
      <c r="CA150" s="70">
        <v>0</v>
      </c>
      <c r="CB150" s="70">
        <v>0</v>
      </c>
      <c r="CC150" s="70">
        <v>0</v>
      </c>
      <c r="CD150" s="70">
        <v>0</v>
      </c>
    </row>
    <row r="151" spans="1:82">
      <c r="A151" s="70" t="s">
        <v>1960</v>
      </c>
      <c r="B151" s="70">
        <v>187</v>
      </c>
      <c r="C151" s="70">
        <v>17</v>
      </c>
      <c r="D151" s="70">
        <v>11</v>
      </c>
      <c r="E151" s="70">
        <v>2020</v>
      </c>
      <c r="F151" s="70" t="s">
        <v>159</v>
      </c>
      <c r="G151" s="70" t="s">
        <v>1943</v>
      </c>
      <c r="H151" s="70" t="s">
        <v>1944</v>
      </c>
      <c r="I151" s="148"/>
      <c r="J151" s="71">
        <v>464.49132600154229</v>
      </c>
      <c r="K151" s="71">
        <v>3.8916606691254652</v>
      </c>
      <c r="L151" s="71">
        <v>2.4724276131109724</v>
      </c>
      <c r="M151" s="71">
        <v>83.983985964295556</v>
      </c>
      <c r="N151" s="71">
        <v>99.045755964135992</v>
      </c>
      <c r="O151" s="71">
        <v>55.606631639984542</v>
      </c>
      <c r="P151" s="71">
        <v>47.9284902302606</v>
      </c>
      <c r="Q151" s="71">
        <v>5.0049399664407099</v>
      </c>
      <c r="R151" s="71">
        <v>0</v>
      </c>
      <c r="S151" s="71">
        <v>11.343419821550651</v>
      </c>
      <c r="T151" s="72"/>
      <c r="U151" s="71">
        <v>33395427</v>
      </c>
      <c r="V151" s="71">
        <v>2139</v>
      </c>
      <c r="W151" s="71">
        <v>42</v>
      </c>
      <c r="X151" s="71">
        <v>23365</v>
      </c>
      <c r="Y151" s="71">
        <v>38292</v>
      </c>
      <c r="Z151" s="71">
        <v>39735</v>
      </c>
      <c r="AA151" s="71">
        <v>10578</v>
      </c>
      <c r="AB151" s="71">
        <v>84886</v>
      </c>
      <c r="AC151" s="71">
        <v>0</v>
      </c>
      <c r="AD151" s="71">
        <v>11.343419821550651</v>
      </c>
      <c r="AE151" s="72"/>
      <c r="AF151" s="71">
        <v>232640489.35545379</v>
      </c>
      <c r="AG151" s="71">
        <v>2973947.9487209981</v>
      </c>
      <c r="AH151" s="71">
        <v>512167.06202090456</v>
      </c>
      <c r="AI151" s="71">
        <v>141865600.1930494</v>
      </c>
      <c r="AJ151" s="71">
        <v>159972734.42933619</v>
      </c>
      <c r="AK151" s="71"/>
      <c r="AL151" s="71"/>
      <c r="AM151" s="71">
        <v>11078566.103130346</v>
      </c>
      <c r="AN151" s="71"/>
      <c r="AO151" s="71"/>
      <c r="AP151" s="71">
        <v>549043505.09171164</v>
      </c>
      <c r="AQ151" s="72"/>
      <c r="AR151" s="71">
        <v>2127</v>
      </c>
      <c r="AS151" s="71">
        <v>137</v>
      </c>
      <c r="AT151" s="71">
        <v>0</v>
      </c>
      <c r="AU151" s="71">
        <v>0</v>
      </c>
      <c r="AV151" s="71">
        <v>0</v>
      </c>
      <c r="AW151" s="71">
        <v>0</v>
      </c>
      <c r="AX151" s="71"/>
      <c r="AY151" s="72"/>
      <c r="AZ151" s="71">
        <v>7698.5999999999904</v>
      </c>
      <c r="BA151" s="71">
        <v>8451.8999999999978</v>
      </c>
      <c r="BB151" s="71">
        <v>0</v>
      </c>
      <c r="BC151" s="71">
        <v>0</v>
      </c>
      <c r="BD151" s="71">
        <v>0</v>
      </c>
      <c r="BE151" s="71">
        <v>0</v>
      </c>
      <c r="BF151" s="71"/>
      <c r="BG151" s="72"/>
      <c r="BH151" s="71">
        <v>0</v>
      </c>
      <c r="BI151" s="71">
        <v>0</v>
      </c>
      <c r="BJ151" s="71">
        <v>146.78</v>
      </c>
      <c r="BK151" s="71">
        <v>0</v>
      </c>
      <c r="BL151" s="71">
        <v>18.701999999999998</v>
      </c>
      <c r="BM151" s="71">
        <v>0</v>
      </c>
      <c r="BN151" s="72"/>
      <c r="BO151" s="71">
        <v>0</v>
      </c>
      <c r="BP151" s="71">
        <v>0</v>
      </c>
      <c r="BQ151" s="71">
        <v>13</v>
      </c>
      <c r="BR151" s="71">
        <v>0</v>
      </c>
      <c r="BS151" s="71">
        <v>3</v>
      </c>
      <c r="BT151" s="71">
        <v>0</v>
      </c>
      <c r="BU151"/>
      <c r="BV151" s="70">
        <v>159.94200000000001</v>
      </c>
      <c r="BW151" s="70">
        <v>0</v>
      </c>
      <c r="BX151" s="70">
        <v>0</v>
      </c>
      <c r="BY151" s="70">
        <v>0</v>
      </c>
      <c r="BZ151" s="70">
        <v>0</v>
      </c>
      <c r="CA151" s="70">
        <v>0</v>
      </c>
      <c r="CB151" s="70">
        <v>0</v>
      </c>
      <c r="CC151" s="70">
        <v>5.54</v>
      </c>
      <c r="CD151" s="70">
        <v>0</v>
      </c>
    </row>
    <row r="152" spans="1:82">
      <c r="A152" s="70" t="s">
        <v>1961</v>
      </c>
      <c r="B152" s="70">
        <v>187</v>
      </c>
      <c r="C152" s="70">
        <v>18</v>
      </c>
      <c r="D152" s="70">
        <v>11</v>
      </c>
      <c r="E152" s="70">
        <v>2021</v>
      </c>
      <c r="F152" s="70" t="s">
        <v>160</v>
      </c>
      <c r="G152" s="70" t="s">
        <v>1943</v>
      </c>
      <c r="H152" s="70" t="s">
        <v>1944</v>
      </c>
      <c r="I152" s="148"/>
      <c r="J152" s="71">
        <v>471.54991426127441</v>
      </c>
      <c r="K152" s="71">
        <v>4.8874254207691079</v>
      </c>
      <c r="L152" s="71">
        <v>2.4099223192707502</v>
      </c>
      <c r="M152" s="71">
        <v>90.487241467085454</v>
      </c>
      <c r="N152" s="71">
        <v>94.326614287115092</v>
      </c>
      <c r="O152" s="71">
        <v>54.278442007202067</v>
      </c>
      <c r="P152" s="71">
        <v>49.128606489912279</v>
      </c>
      <c r="Q152" s="71">
        <v>4.9304992841764799</v>
      </c>
      <c r="R152" s="71">
        <v>0</v>
      </c>
      <c r="S152" s="71">
        <v>7.6344617480003789</v>
      </c>
      <c r="T152" s="72"/>
      <c r="U152" s="71">
        <v>35451564</v>
      </c>
      <c r="V152" s="71">
        <v>2139</v>
      </c>
      <c r="W152" s="71">
        <v>42</v>
      </c>
      <c r="X152" s="71">
        <v>23365</v>
      </c>
      <c r="Y152" s="71">
        <v>38396</v>
      </c>
      <c r="Z152" s="71">
        <v>39936</v>
      </c>
      <c r="AA152" s="71">
        <v>10573</v>
      </c>
      <c r="AB152" s="71">
        <v>84445</v>
      </c>
      <c r="AC152" s="71">
        <v>0</v>
      </c>
      <c r="AD152" s="71">
        <v>7.6344617480003789</v>
      </c>
      <c r="AE152" s="72"/>
      <c r="AF152" s="71">
        <v>218251177.83521062</v>
      </c>
      <c r="AG152" s="71">
        <v>3685887.0789922453</v>
      </c>
      <c r="AH152" s="71">
        <v>484804.66810075496</v>
      </c>
      <c r="AI152" s="71">
        <v>151010591.31558615</v>
      </c>
      <c r="AJ152" s="71">
        <v>140484862.68251109</v>
      </c>
      <c r="AK152" s="71">
        <v>0</v>
      </c>
      <c r="AL152" s="71">
        <v>0</v>
      </c>
      <c r="AM152" s="71">
        <v>11084579.005929917</v>
      </c>
      <c r="AN152" s="71">
        <v>0</v>
      </c>
      <c r="AO152" s="71">
        <v>0</v>
      </c>
      <c r="AP152" s="71">
        <v>525001902.58633077</v>
      </c>
      <c r="AQ152" s="72"/>
      <c r="AR152" s="71">
        <v>2254</v>
      </c>
      <c r="AS152" s="71">
        <v>138</v>
      </c>
      <c r="AT152" s="71">
        <v>0</v>
      </c>
      <c r="AU152" s="71">
        <v>0</v>
      </c>
      <c r="AV152" s="71">
        <v>0</v>
      </c>
      <c r="AW152" s="71">
        <v>0</v>
      </c>
      <c r="AX152" s="71"/>
      <c r="AY152" s="72"/>
      <c r="AZ152" s="71">
        <v>8313.3999999999833</v>
      </c>
      <c r="BA152" s="71">
        <v>8473.8999999999978</v>
      </c>
      <c r="BB152" s="71">
        <v>0</v>
      </c>
      <c r="BC152" s="71">
        <v>0</v>
      </c>
      <c r="BD152" s="71">
        <v>0</v>
      </c>
      <c r="BE152" s="71">
        <v>0</v>
      </c>
      <c r="BF152" s="71"/>
      <c r="BG152" s="72"/>
      <c r="BH152" s="71">
        <v>0</v>
      </c>
      <c r="BI152" s="71">
        <v>0</v>
      </c>
      <c r="BJ152" s="71">
        <v>143.642</v>
      </c>
      <c r="BK152" s="71">
        <v>0</v>
      </c>
      <c r="BL152" s="71">
        <v>13.097999999999999</v>
      </c>
      <c r="BM152" s="71">
        <v>0</v>
      </c>
      <c r="BN152" s="72"/>
      <c r="BO152" s="71">
        <v>0</v>
      </c>
      <c r="BP152" s="71">
        <v>0</v>
      </c>
      <c r="BQ152" s="71">
        <v>12</v>
      </c>
      <c r="BR152" s="71">
        <v>0</v>
      </c>
      <c r="BS152" s="71">
        <v>3</v>
      </c>
      <c r="BT152" s="71">
        <v>0</v>
      </c>
      <c r="BU152"/>
      <c r="BV152" s="70">
        <v>151.83799999999999</v>
      </c>
      <c r="BW152" s="70">
        <v>0</v>
      </c>
      <c r="BX152" s="70">
        <v>0</v>
      </c>
      <c r="BY152" s="70">
        <v>0</v>
      </c>
      <c r="BZ152" s="70">
        <v>0</v>
      </c>
      <c r="CA152" s="70">
        <v>0</v>
      </c>
      <c r="CB152" s="70">
        <v>0</v>
      </c>
      <c r="CC152" s="70">
        <v>4.9020000000000001</v>
      </c>
      <c r="CD152" s="70">
        <v>0</v>
      </c>
    </row>
    <row r="153" spans="1:82">
      <c r="A153" s="70" t="s">
        <v>1962</v>
      </c>
      <c r="B153" s="70">
        <v>187</v>
      </c>
      <c r="C153" s="70">
        <v>19</v>
      </c>
      <c r="D153" s="70">
        <v>11</v>
      </c>
      <c r="E153" s="70">
        <v>2022</v>
      </c>
      <c r="F153" s="70" t="s">
        <v>161</v>
      </c>
      <c r="G153" s="70" t="s">
        <v>1943</v>
      </c>
      <c r="H153" s="70" t="s">
        <v>1944</v>
      </c>
      <c r="I153" s="148"/>
      <c r="J153" s="71">
        <v>485.71264521676216</v>
      </c>
      <c r="K153" s="71">
        <v>4.3046484883081622</v>
      </c>
      <c r="L153" s="71">
        <v>1.711960268151312</v>
      </c>
      <c r="M153" s="71">
        <v>89.639107234989041</v>
      </c>
      <c r="N153" s="71">
        <v>97.119752120409927</v>
      </c>
      <c r="O153" s="71">
        <v>57.115841239837842</v>
      </c>
      <c r="P153" s="71">
        <v>48.834868346278881</v>
      </c>
      <c r="Q153" s="71">
        <v>4.967201831377742</v>
      </c>
      <c r="R153" s="71">
        <v>0</v>
      </c>
      <c r="S153" s="71">
        <v>9.6808547935181366</v>
      </c>
      <c r="T153" s="72"/>
      <c r="U153" s="71">
        <v>39794721</v>
      </c>
      <c r="V153" s="71">
        <v>2139</v>
      </c>
      <c r="W153" s="71">
        <v>42</v>
      </c>
      <c r="X153" s="71">
        <v>23365</v>
      </c>
      <c r="Y153" s="71">
        <v>38733</v>
      </c>
      <c r="Z153" s="71">
        <v>39927</v>
      </c>
      <c r="AA153" s="71">
        <v>10670</v>
      </c>
      <c r="AB153" s="71">
        <v>84376</v>
      </c>
      <c r="AC153" s="71">
        <v>0</v>
      </c>
      <c r="AD153" s="71">
        <v>9.6808547935181366</v>
      </c>
      <c r="AE153" s="72"/>
      <c r="AF153" s="71">
        <v>233015892.1325008</v>
      </c>
      <c r="AG153" s="71">
        <v>3525727.0080232751</v>
      </c>
      <c r="AH153" s="71">
        <v>393303.4911482943</v>
      </c>
      <c r="AI153" s="71">
        <v>147391565.51417461</v>
      </c>
      <c r="AJ153" s="71">
        <v>148887665.88834098</v>
      </c>
      <c r="AK153" s="71">
        <v>0</v>
      </c>
      <c r="AL153" s="71">
        <v>0</v>
      </c>
      <c r="AM153" s="71">
        <v>10895244.592894781</v>
      </c>
      <c r="AN153" s="71">
        <v>0</v>
      </c>
      <c r="AO153" s="71">
        <v>0</v>
      </c>
      <c r="AP153" s="71">
        <v>544109398.62708271</v>
      </c>
      <c r="AQ153" s="72"/>
      <c r="AR153" s="71">
        <v>2407</v>
      </c>
      <c r="AS153" s="71">
        <v>138</v>
      </c>
      <c r="AT153" s="71">
        <v>0</v>
      </c>
      <c r="AU153" s="71">
        <v>0</v>
      </c>
      <c r="AV153" s="71">
        <v>0</v>
      </c>
      <c r="AW153" s="71">
        <v>0</v>
      </c>
      <c r="AX153" s="71"/>
      <c r="AY153" s="72"/>
      <c r="AZ153" s="71">
        <v>9044.1999999999753</v>
      </c>
      <c r="BA153" s="71">
        <v>8473.8999999999978</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1963</v>
      </c>
      <c r="B154" s="70">
        <v>187</v>
      </c>
      <c r="C154" s="70">
        <v>20</v>
      </c>
      <c r="D154" s="70">
        <v>11</v>
      </c>
      <c r="E154" s="70">
        <v>2023</v>
      </c>
      <c r="F154" s="70" t="s">
        <v>1539</v>
      </c>
      <c r="G154" s="70" t="s">
        <v>1943</v>
      </c>
      <c r="H154" s="70" t="s">
        <v>1944</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2544</v>
      </c>
      <c r="AS154" s="71">
        <v>138</v>
      </c>
      <c r="AT154" s="71">
        <v>0</v>
      </c>
      <c r="AU154" s="71">
        <v>0</v>
      </c>
      <c r="AV154" s="71">
        <v>0</v>
      </c>
      <c r="AW154" s="71">
        <v>0</v>
      </c>
      <c r="AX154" s="71"/>
      <c r="AY154" s="72"/>
      <c r="AZ154" s="71">
        <v>9716.0999999999694</v>
      </c>
      <c r="BA154" s="71">
        <v>8473.8999999999978</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1964</v>
      </c>
      <c r="B155" s="70">
        <v>187</v>
      </c>
      <c r="C155" s="70">
        <v>21</v>
      </c>
      <c r="D155" s="70">
        <v>11</v>
      </c>
      <c r="E155" s="70">
        <v>2024</v>
      </c>
      <c r="F155" s="70" t="s">
        <v>1554</v>
      </c>
      <c r="G155" s="70" t="s">
        <v>1943</v>
      </c>
      <c r="H155" s="70" t="s">
        <v>1944</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1965</v>
      </c>
      <c r="B156" s="70">
        <v>188</v>
      </c>
      <c r="C156" s="70">
        <v>1</v>
      </c>
      <c r="D156" s="70">
        <v>12</v>
      </c>
      <c r="E156" s="70">
        <v>1990</v>
      </c>
      <c r="F156" s="70" t="s">
        <v>787</v>
      </c>
      <c r="G156" s="70" t="s">
        <v>1966</v>
      </c>
      <c r="H156" s="70" t="s">
        <v>1967</v>
      </c>
      <c r="I156" s="148"/>
      <c r="J156" s="71">
        <v>168.77831567510981</v>
      </c>
      <c r="K156" s="71">
        <v>3.205801684354598</v>
      </c>
      <c r="L156" s="71">
        <v>6.1224654790245978</v>
      </c>
      <c r="M156" s="71">
        <v>29.771813519731971</v>
      </c>
      <c r="N156" s="71">
        <v>54.226124546263001</v>
      </c>
      <c r="O156" s="71">
        <v>46.519465143155962</v>
      </c>
      <c r="P156" s="71">
        <v>28.870180111537021</v>
      </c>
      <c r="Q156" s="71">
        <v>3.7380344421465899</v>
      </c>
      <c r="R156" s="71">
        <v>0</v>
      </c>
      <c r="S156" s="71">
        <v>3.643732232529763</v>
      </c>
      <c r="T156" s="72"/>
      <c r="U156" s="71">
        <v>7121297</v>
      </c>
      <c r="V156" s="71">
        <v>1134</v>
      </c>
      <c r="W156" s="71">
        <v>65</v>
      </c>
      <c r="X156" s="71">
        <v>10646</v>
      </c>
      <c r="Y156" s="71">
        <v>17884</v>
      </c>
      <c r="Z156" s="71">
        <v>19134</v>
      </c>
      <c r="AA156" s="71">
        <v>7010</v>
      </c>
      <c r="AB156" s="71">
        <v>60693</v>
      </c>
      <c r="AC156" s="71">
        <v>0</v>
      </c>
      <c r="AD156" s="71">
        <v>3.643732232529763</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1968</v>
      </c>
      <c r="B157" s="70">
        <v>189</v>
      </c>
      <c r="C157" s="70">
        <v>2</v>
      </c>
      <c r="D157" s="70">
        <v>12</v>
      </c>
      <c r="E157" s="70">
        <v>2005</v>
      </c>
      <c r="F157" s="70" t="s">
        <v>789</v>
      </c>
      <c r="G157" s="70" t="s">
        <v>1966</v>
      </c>
      <c r="H157" s="70" t="s">
        <v>1967</v>
      </c>
      <c r="I157" s="148"/>
      <c r="J157" s="71">
        <v>198.8467679467617</v>
      </c>
      <c r="K157" s="71">
        <v>2.948636036515242</v>
      </c>
      <c r="L157" s="71">
        <v>12.600472332844911</v>
      </c>
      <c r="M157" s="71">
        <v>96.800482826575561</v>
      </c>
      <c r="N157" s="71">
        <v>105.9845743993028</v>
      </c>
      <c r="O157" s="71">
        <v>85.754014620147885</v>
      </c>
      <c r="P157" s="71">
        <v>37.141708670340748</v>
      </c>
      <c r="Q157" s="71">
        <v>4.5376985193894104</v>
      </c>
      <c r="R157" s="71">
        <v>0</v>
      </c>
      <c r="S157" s="71">
        <v>11.487788928000001</v>
      </c>
      <c r="T157" s="72"/>
      <c r="U157" s="71">
        <v>8777911</v>
      </c>
      <c r="V157" s="71">
        <v>1338</v>
      </c>
      <c r="W157" s="71">
        <v>151</v>
      </c>
      <c r="X157" s="71">
        <v>16281</v>
      </c>
      <c r="Y157" s="71">
        <v>28619</v>
      </c>
      <c r="Z157" s="71">
        <v>40816</v>
      </c>
      <c r="AA157" s="71">
        <v>7386</v>
      </c>
      <c r="AB157" s="71">
        <v>77022</v>
      </c>
      <c r="AC157" s="71">
        <v>0</v>
      </c>
      <c r="AD157" s="71">
        <v>11.487788928000001</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1969</v>
      </c>
      <c r="B158" s="70">
        <v>190</v>
      </c>
      <c r="C158" s="70">
        <v>3</v>
      </c>
      <c r="D158" s="70">
        <v>12</v>
      </c>
      <c r="E158" s="70">
        <v>2006</v>
      </c>
      <c r="F158" s="70" t="s">
        <v>790</v>
      </c>
      <c r="G158" s="1064" t="s">
        <v>1966</v>
      </c>
      <c r="H158" s="70" t="s">
        <v>1967</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1970</v>
      </c>
      <c r="B159" s="70">
        <v>191</v>
      </c>
      <c r="C159" s="70">
        <v>4</v>
      </c>
      <c r="D159" s="70">
        <v>12</v>
      </c>
      <c r="E159" s="70">
        <v>2007</v>
      </c>
      <c r="F159" s="70" t="s">
        <v>791</v>
      </c>
      <c r="G159" s="1064" t="s">
        <v>1966</v>
      </c>
      <c r="H159" s="70" t="s">
        <v>1967</v>
      </c>
      <c r="I159" s="148"/>
      <c r="J159" s="71">
        <v>241.9966299446707</v>
      </c>
      <c r="K159" s="71">
        <v>2.9309822670708781</v>
      </c>
      <c r="L159" s="71">
        <v>10.57397197901852</v>
      </c>
      <c r="M159" s="71">
        <v>88.69514919866937</v>
      </c>
      <c r="N159" s="71">
        <v>113.15389073361609</v>
      </c>
      <c r="O159" s="71">
        <v>85.995856690355069</v>
      </c>
      <c r="P159" s="71">
        <v>37.941305479181239</v>
      </c>
      <c r="Q159" s="71">
        <v>4.8738406795020097</v>
      </c>
      <c r="R159" s="71">
        <v>0</v>
      </c>
      <c r="S159" s="71">
        <v>10.7452412106</v>
      </c>
      <c r="T159" s="72"/>
      <c r="U159" s="71">
        <v>11879480</v>
      </c>
      <c r="V159" s="71">
        <v>1238</v>
      </c>
      <c r="W159" s="71">
        <v>124</v>
      </c>
      <c r="X159" s="71">
        <v>18030</v>
      </c>
      <c r="Y159" s="71">
        <v>30020</v>
      </c>
      <c r="Z159" s="71">
        <v>42550</v>
      </c>
      <c r="AA159" s="71">
        <v>7430</v>
      </c>
      <c r="AB159" s="71">
        <v>78353</v>
      </c>
      <c r="AC159" s="71">
        <v>0</v>
      </c>
      <c r="AD159" s="71">
        <v>10.7452412106</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1971</v>
      </c>
      <c r="B160" s="70">
        <v>192</v>
      </c>
      <c r="C160" s="70">
        <v>5</v>
      </c>
      <c r="D160" s="70">
        <v>12</v>
      </c>
      <c r="E160" s="70">
        <v>2008</v>
      </c>
      <c r="F160" s="70" t="s">
        <v>792</v>
      </c>
      <c r="G160" s="70" t="s">
        <v>1966</v>
      </c>
      <c r="H160" s="70" t="s">
        <v>1967</v>
      </c>
      <c r="I160" s="148"/>
      <c r="J160" s="71">
        <v>219.53768746162669</v>
      </c>
      <c r="K160" s="71">
        <v>2.199545443874912</v>
      </c>
      <c r="L160" s="71">
        <v>9.4501267081181695</v>
      </c>
      <c r="M160" s="71">
        <v>91.464622735903816</v>
      </c>
      <c r="N160" s="71">
        <v>111.058913954174</v>
      </c>
      <c r="O160" s="71">
        <v>84.101067943686274</v>
      </c>
      <c r="P160" s="71">
        <v>37.372695520476007</v>
      </c>
      <c r="Q160" s="71">
        <v>4.85978128070398</v>
      </c>
      <c r="R160" s="71">
        <v>0</v>
      </c>
      <c r="S160" s="71">
        <v>10.736756832799999</v>
      </c>
      <c r="T160" s="72"/>
      <c r="U160" s="71">
        <v>11297105</v>
      </c>
      <c r="V160" s="71">
        <v>1238</v>
      </c>
      <c r="W160" s="71">
        <v>124</v>
      </c>
      <c r="X160" s="71">
        <v>18030</v>
      </c>
      <c r="Y160" s="71">
        <v>30295</v>
      </c>
      <c r="Z160" s="71">
        <v>43073</v>
      </c>
      <c r="AA160" s="71">
        <v>7327</v>
      </c>
      <c r="AB160" s="71">
        <v>79412</v>
      </c>
      <c r="AC160" s="71">
        <v>0</v>
      </c>
      <c r="AD160" s="71">
        <v>10.736756832799999</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1972</v>
      </c>
      <c r="B161" s="70">
        <v>193</v>
      </c>
      <c r="C161" s="70">
        <v>6</v>
      </c>
      <c r="D161" s="70">
        <v>12</v>
      </c>
      <c r="E161" s="70">
        <v>2009</v>
      </c>
      <c r="F161" s="70" t="s">
        <v>176</v>
      </c>
      <c r="G161" s="70" t="s">
        <v>1966</v>
      </c>
      <c r="H161" s="70" t="s">
        <v>1967</v>
      </c>
      <c r="I161" s="148"/>
      <c r="J161" s="71">
        <v>203.64668043938909</v>
      </c>
      <c r="K161" s="71">
        <v>2.194063942256236</v>
      </c>
      <c r="L161" s="71">
        <v>11.170384325177761</v>
      </c>
      <c r="M161" s="71">
        <v>96.23792492146616</v>
      </c>
      <c r="N161" s="71">
        <v>99.808032091960683</v>
      </c>
      <c r="O161" s="71">
        <v>86.609069540002096</v>
      </c>
      <c r="P161" s="71">
        <v>36.140555333328642</v>
      </c>
      <c r="Q161" s="71">
        <v>4.6872825039452604</v>
      </c>
      <c r="R161" s="71">
        <v>0</v>
      </c>
      <c r="S161" s="71">
        <v>15.78822389444</v>
      </c>
      <c r="T161" s="72"/>
      <c r="U161" s="71">
        <v>9145195</v>
      </c>
      <c r="V161" s="71">
        <v>1359</v>
      </c>
      <c r="W161" s="71">
        <v>228</v>
      </c>
      <c r="X161" s="71">
        <v>20550</v>
      </c>
      <c r="Y161" s="71">
        <v>31543</v>
      </c>
      <c r="Z161" s="71">
        <v>43783</v>
      </c>
      <c r="AA161" s="71">
        <v>7274</v>
      </c>
      <c r="AB161" s="71">
        <v>80403</v>
      </c>
      <c r="AC161" s="71">
        <v>0</v>
      </c>
      <c r="AD161" s="71">
        <v>15.78822389444</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103.34</v>
      </c>
      <c r="BK161" s="71">
        <v>0</v>
      </c>
      <c r="BL161" s="71">
        <v>4.17</v>
      </c>
      <c r="BM161" s="71">
        <v>0</v>
      </c>
      <c r="BN161" s="72"/>
      <c r="BO161" s="71">
        <v>0</v>
      </c>
      <c r="BP161" s="71">
        <v>0</v>
      </c>
      <c r="BQ161" s="71">
        <v>7</v>
      </c>
      <c r="BR161" s="71">
        <v>0</v>
      </c>
      <c r="BS161" s="71">
        <v>1</v>
      </c>
      <c r="BT161" s="71">
        <v>0</v>
      </c>
      <c r="BU161"/>
      <c r="BV161" s="70">
        <v>107.51</v>
      </c>
      <c r="BW161" s="70">
        <v>0</v>
      </c>
      <c r="BX161" s="70">
        <v>0</v>
      </c>
      <c r="BY161" s="70">
        <v>0</v>
      </c>
      <c r="BZ161" s="70">
        <v>0</v>
      </c>
      <c r="CA161" s="70">
        <v>0</v>
      </c>
      <c r="CB161" s="70">
        <v>0</v>
      </c>
      <c r="CC161" s="70">
        <v>0</v>
      </c>
      <c r="CD161" s="70">
        <v>0</v>
      </c>
    </row>
    <row r="162" spans="1:82">
      <c r="A162" s="70" t="s">
        <v>1973</v>
      </c>
      <c r="B162" s="70">
        <v>194</v>
      </c>
      <c r="C162" s="70">
        <v>7</v>
      </c>
      <c r="D162" s="70">
        <v>12</v>
      </c>
      <c r="E162" s="70">
        <v>2010</v>
      </c>
      <c r="F162" s="70" t="s">
        <v>177</v>
      </c>
      <c r="G162" s="70" t="s">
        <v>1966</v>
      </c>
      <c r="H162" s="70" t="s">
        <v>1967</v>
      </c>
      <c r="I162" s="148"/>
      <c r="J162" s="71">
        <v>245.49326077769209</v>
      </c>
      <c r="K162" s="71">
        <v>2.349430992952708</v>
      </c>
      <c r="L162" s="71">
        <v>10.728044010234351</v>
      </c>
      <c r="M162" s="71">
        <v>92.070454142127986</v>
      </c>
      <c r="N162" s="71">
        <v>113.0610989727339</v>
      </c>
      <c r="O162" s="71">
        <v>87.561175095915814</v>
      </c>
      <c r="P162" s="71">
        <v>36.531185853892588</v>
      </c>
      <c r="Q162" s="71">
        <v>4.9416450296793801</v>
      </c>
      <c r="R162" s="71">
        <v>0</v>
      </c>
      <c r="S162" s="71">
        <v>11.1198039792</v>
      </c>
      <c r="T162" s="72"/>
      <c r="U162" s="71">
        <v>12041430</v>
      </c>
      <c r="V162" s="71">
        <v>1359</v>
      </c>
      <c r="W162" s="71">
        <v>228</v>
      </c>
      <c r="X162" s="71">
        <v>20550</v>
      </c>
      <c r="Y162" s="71">
        <v>32116</v>
      </c>
      <c r="Z162" s="71">
        <v>44470</v>
      </c>
      <c r="AA162" s="71">
        <v>7169</v>
      </c>
      <c r="AB162" s="71">
        <v>81225</v>
      </c>
      <c r="AC162" s="71">
        <v>0</v>
      </c>
      <c r="AD162" s="71">
        <v>11.1198039792</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99.704999999999998</v>
      </c>
      <c r="BK162" s="71">
        <v>0</v>
      </c>
      <c r="BL162" s="71">
        <v>3.9079999999999999</v>
      </c>
      <c r="BM162" s="71">
        <v>0</v>
      </c>
      <c r="BN162" s="72"/>
      <c r="BO162" s="71">
        <v>0</v>
      </c>
      <c r="BP162" s="71">
        <v>0</v>
      </c>
      <c r="BQ162" s="71">
        <v>7</v>
      </c>
      <c r="BR162" s="71">
        <v>0</v>
      </c>
      <c r="BS162" s="71">
        <v>1</v>
      </c>
      <c r="BT162" s="71">
        <v>0</v>
      </c>
      <c r="BU162"/>
      <c r="BV162" s="70">
        <v>103.613</v>
      </c>
      <c r="BW162" s="70">
        <v>0</v>
      </c>
      <c r="BX162" s="70">
        <v>0</v>
      </c>
      <c r="BY162" s="70">
        <v>0</v>
      </c>
      <c r="BZ162" s="70">
        <v>0</v>
      </c>
      <c r="CA162" s="70">
        <v>0</v>
      </c>
      <c r="CB162" s="70">
        <v>0</v>
      </c>
      <c r="CC162" s="70">
        <v>0</v>
      </c>
      <c r="CD162" s="70">
        <v>0</v>
      </c>
    </row>
    <row r="163" spans="1:82">
      <c r="A163" s="70" t="s">
        <v>1974</v>
      </c>
      <c r="B163" s="70">
        <v>195</v>
      </c>
      <c r="C163" s="70">
        <v>8</v>
      </c>
      <c r="D163" s="70">
        <v>12</v>
      </c>
      <c r="E163" s="70">
        <v>2011</v>
      </c>
      <c r="F163" s="70" t="s">
        <v>178</v>
      </c>
      <c r="G163" s="70" t="s">
        <v>1966</v>
      </c>
      <c r="H163" s="70" t="s">
        <v>1967</v>
      </c>
      <c r="I163" s="148"/>
      <c r="J163" s="71">
        <v>318.09274891382557</v>
      </c>
      <c r="K163" s="71">
        <v>3.3738587798664561</v>
      </c>
      <c r="L163" s="71">
        <v>11.430497169841651</v>
      </c>
      <c r="M163" s="71">
        <v>112.09060725132871</v>
      </c>
      <c r="N163" s="71">
        <v>122.95326105418791</v>
      </c>
      <c r="O163" s="71">
        <v>87.426062878373997</v>
      </c>
      <c r="P163" s="71">
        <v>35.465596609630587</v>
      </c>
      <c r="Q163" s="71">
        <v>5.7481313170947796</v>
      </c>
      <c r="R163" s="71">
        <v>0</v>
      </c>
      <c r="S163" s="71">
        <v>15.7788809498</v>
      </c>
      <c r="T163" s="72"/>
      <c r="U163" s="71">
        <v>14471920</v>
      </c>
      <c r="V163" s="71">
        <v>1359</v>
      </c>
      <c r="W163" s="71">
        <v>228</v>
      </c>
      <c r="X163" s="71">
        <v>20550</v>
      </c>
      <c r="Y163" s="71">
        <v>32671</v>
      </c>
      <c r="Z163" s="71">
        <v>45366</v>
      </c>
      <c r="AA163" s="71">
        <v>7167</v>
      </c>
      <c r="AB163" s="71">
        <v>81909</v>
      </c>
      <c r="AC163" s="71">
        <v>0</v>
      </c>
      <c r="AD163" s="71">
        <v>15.7788809498</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92.858999999999995</v>
      </c>
      <c r="BK163" s="71">
        <v>0</v>
      </c>
      <c r="BL163" s="71">
        <v>3.5270000000000001</v>
      </c>
      <c r="BM163" s="71">
        <v>0</v>
      </c>
      <c r="BN163" s="72"/>
      <c r="BO163" s="71">
        <v>0</v>
      </c>
      <c r="BP163" s="71">
        <v>0</v>
      </c>
      <c r="BQ163" s="71">
        <v>8</v>
      </c>
      <c r="BR163" s="71">
        <v>0</v>
      </c>
      <c r="BS163" s="71">
        <v>1</v>
      </c>
      <c r="BT163" s="71">
        <v>0</v>
      </c>
      <c r="BU163"/>
      <c r="BV163" s="70">
        <v>96.385999999999996</v>
      </c>
      <c r="BW163" s="70">
        <v>0</v>
      </c>
      <c r="BX163" s="70">
        <v>0</v>
      </c>
      <c r="BY163" s="70">
        <v>0</v>
      </c>
      <c r="BZ163" s="70">
        <v>0</v>
      </c>
      <c r="CA163" s="70">
        <v>0</v>
      </c>
      <c r="CB163" s="70">
        <v>0</v>
      </c>
      <c r="CC163" s="70">
        <v>0</v>
      </c>
      <c r="CD163" s="70">
        <v>0</v>
      </c>
    </row>
    <row r="164" spans="1:82">
      <c r="A164" s="70" t="s">
        <v>1975</v>
      </c>
      <c r="B164" s="70">
        <v>196</v>
      </c>
      <c r="C164" s="70">
        <v>9</v>
      </c>
      <c r="D164" s="70">
        <v>12</v>
      </c>
      <c r="E164" s="70">
        <v>2012</v>
      </c>
      <c r="F164" s="70" t="s">
        <v>179</v>
      </c>
      <c r="G164" s="70" t="s">
        <v>1966</v>
      </c>
      <c r="H164" s="70" t="s">
        <v>1967</v>
      </c>
      <c r="I164" s="148"/>
      <c r="J164" s="71">
        <v>182.5652955324345</v>
      </c>
      <c r="K164" s="71">
        <v>3.1969191692374288</v>
      </c>
      <c r="L164" s="71">
        <v>11.45337104788457</v>
      </c>
      <c r="M164" s="71">
        <v>122.5393907639201</v>
      </c>
      <c r="N164" s="71">
        <v>138.17503463067939</v>
      </c>
      <c r="O164" s="71">
        <v>88.500923282867149</v>
      </c>
      <c r="P164" s="71">
        <v>35.811700022119801</v>
      </c>
      <c r="Q164" s="71">
        <v>6.3634863070521703</v>
      </c>
      <c r="R164" s="71">
        <v>0</v>
      </c>
      <c r="S164" s="71">
        <v>11.043157047999999</v>
      </c>
      <c r="T164" s="72"/>
      <c r="U164" s="71">
        <v>8147555</v>
      </c>
      <c r="V164" s="71">
        <v>1359</v>
      </c>
      <c r="W164" s="71">
        <v>228</v>
      </c>
      <c r="X164" s="71">
        <v>20550</v>
      </c>
      <c r="Y164" s="71">
        <v>33622</v>
      </c>
      <c r="Z164" s="71">
        <v>46288</v>
      </c>
      <c r="AA164" s="71">
        <v>7196</v>
      </c>
      <c r="AB164" s="71">
        <v>83460</v>
      </c>
      <c r="AC164" s="71">
        <v>0</v>
      </c>
      <c r="AD164" s="71">
        <v>11.043157047999999</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109.524</v>
      </c>
      <c r="BK164" s="71">
        <v>0</v>
      </c>
      <c r="BL164" s="71">
        <v>4.3780000000000001</v>
      </c>
      <c r="BM164" s="71">
        <v>0</v>
      </c>
      <c r="BN164" s="72"/>
      <c r="BO164" s="71">
        <v>0</v>
      </c>
      <c r="BP164" s="71">
        <v>0</v>
      </c>
      <c r="BQ164" s="71">
        <v>9</v>
      </c>
      <c r="BR164" s="71">
        <v>0</v>
      </c>
      <c r="BS164" s="71">
        <v>1</v>
      </c>
      <c r="BT164" s="71">
        <v>0</v>
      </c>
      <c r="BU164"/>
      <c r="BV164" s="70">
        <v>113.902</v>
      </c>
      <c r="BW164" s="70">
        <v>0</v>
      </c>
      <c r="BX164" s="70">
        <v>0</v>
      </c>
      <c r="BY164" s="70">
        <v>0</v>
      </c>
      <c r="BZ164" s="70">
        <v>0</v>
      </c>
      <c r="CA164" s="70">
        <v>0</v>
      </c>
      <c r="CB164" s="70">
        <v>0</v>
      </c>
      <c r="CC164" s="70">
        <v>0</v>
      </c>
      <c r="CD164" s="70">
        <v>0</v>
      </c>
    </row>
    <row r="165" spans="1:82">
      <c r="A165" s="70" t="s">
        <v>1976</v>
      </c>
      <c r="B165" s="70">
        <v>197</v>
      </c>
      <c r="C165" s="70">
        <v>10</v>
      </c>
      <c r="D165" s="70">
        <v>12</v>
      </c>
      <c r="E165" s="70">
        <v>2013</v>
      </c>
      <c r="F165" s="70" t="s">
        <v>180</v>
      </c>
      <c r="G165" s="70" t="s">
        <v>1966</v>
      </c>
      <c r="H165" s="70" t="s">
        <v>1967</v>
      </c>
      <c r="I165" s="148"/>
      <c r="J165" s="71">
        <v>190.70567164943751</v>
      </c>
      <c r="K165" s="71">
        <v>2.8503567277043178</v>
      </c>
      <c r="L165" s="71">
        <v>10.99012882087912</v>
      </c>
      <c r="M165" s="71">
        <v>119.5981451059927</v>
      </c>
      <c r="N165" s="71">
        <v>138.0655251654936</v>
      </c>
      <c r="O165" s="71">
        <v>86.570611163784918</v>
      </c>
      <c r="P165" s="71">
        <v>35.492060650799488</v>
      </c>
      <c r="Q165" s="71">
        <v>6.4970375300941399</v>
      </c>
      <c r="R165" s="71">
        <v>0</v>
      </c>
      <c r="S165" s="71">
        <v>12.4399936748</v>
      </c>
      <c r="T165" s="72"/>
      <c r="U165" s="71">
        <v>7975230</v>
      </c>
      <c r="V165" s="71">
        <v>1359</v>
      </c>
      <c r="W165" s="71">
        <v>228</v>
      </c>
      <c r="X165" s="71">
        <v>20550</v>
      </c>
      <c r="Y165" s="71">
        <v>33990</v>
      </c>
      <c r="Z165" s="71">
        <v>47300</v>
      </c>
      <c r="AA165" s="71">
        <v>7105</v>
      </c>
      <c r="AB165" s="71">
        <v>83990</v>
      </c>
      <c r="AC165" s="71">
        <v>0</v>
      </c>
      <c r="AD165" s="71">
        <v>12.4399936748</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114.83499999999999</v>
      </c>
      <c r="BK165" s="71">
        <v>0</v>
      </c>
      <c r="BL165" s="71">
        <v>4.9859999999999998</v>
      </c>
      <c r="BM165" s="71">
        <v>0</v>
      </c>
      <c r="BN165" s="72"/>
      <c r="BO165" s="71">
        <v>0</v>
      </c>
      <c r="BP165" s="71">
        <v>0</v>
      </c>
      <c r="BQ165" s="71">
        <v>9</v>
      </c>
      <c r="BR165" s="71">
        <v>0</v>
      </c>
      <c r="BS165" s="71">
        <v>1</v>
      </c>
      <c r="BT165" s="71">
        <v>0</v>
      </c>
      <c r="BU165"/>
      <c r="BV165" s="70">
        <v>119.821</v>
      </c>
      <c r="BW165" s="70">
        <v>0</v>
      </c>
      <c r="BX165" s="70">
        <v>0</v>
      </c>
      <c r="BY165" s="70">
        <v>0</v>
      </c>
      <c r="BZ165" s="70">
        <v>0</v>
      </c>
      <c r="CA165" s="70">
        <v>0</v>
      </c>
      <c r="CB165" s="70">
        <v>0</v>
      </c>
      <c r="CC165" s="70">
        <v>0</v>
      </c>
      <c r="CD165" s="70">
        <v>0</v>
      </c>
    </row>
    <row r="166" spans="1:82">
      <c r="A166" s="70" t="s">
        <v>1977</v>
      </c>
      <c r="B166" s="70">
        <v>198</v>
      </c>
      <c r="C166" s="70">
        <v>11</v>
      </c>
      <c r="D166" s="70">
        <v>12</v>
      </c>
      <c r="E166" s="70">
        <v>2014</v>
      </c>
      <c r="F166" s="70" t="s">
        <v>181</v>
      </c>
      <c r="G166" s="70" t="s">
        <v>1966</v>
      </c>
      <c r="H166" s="70" t="s">
        <v>1967</v>
      </c>
      <c r="I166" s="148"/>
      <c r="J166" s="71">
        <v>262.18754542302349</v>
      </c>
      <c r="K166" s="71">
        <v>3.418330835204054</v>
      </c>
      <c r="L166" s="71">
        <v>10.07302181926846</v>
      </c>
      <c r="M166" s="71">
        <v>119.6729622616278</v>
      </c>
      <c r="N166" s="71">
        <v>136.24914094364451</v>
      </c>
      <c r="O166" s="71">
        <v>83.796408889993671</v>
      </c>
      <c r="P166" s="71">
        <v>35.309985940115361</v>
      </c>
      <c r="Q166" s="71">
        <v>6.2623168813779699</v>
      </c>
      <c r="R166" s="71">
        <v>0</v>
      </c>
      <c r="S166" s="71">
        <v>15.459542581379999</v>
      </c>
      <c r="T166" s="72"/>
      <c r="U166" s="71">
        <v>12187749</v>
      </c>
      <c r="V166" s="71">
        <v>1411</v>
      </c>
      <c r="W166" s="71">
        <v>177</v>
      </c>
      <c r="X166" s="71">
        <v>21228</v>
      </c>
      <c r="Y166" s="71">
        <v>34544</v>
      </c>
      <c r="Z166" s="71">
        <v>48221</v>
      </c>
      <c r="AA166" s="71">
        <v>7032</v>
      </c>
      <c r="AB166" s="71">
        <v>84378</v>
      </c>
      <c r="AC166" s="71">
        <v>0</v>
      </c>
      <c r="AD166" s="71">
        <v>15.459542581379999</v>
      </c>
      <c r="AE166" s="72"/>
      <c r="AF166" s="71"/>
      <c r="AG166" s="71"/>
      <c r="AH166" s="71"/>
      <c r="AI166" s="71"/>
      <c r="AJ166" s="71"/>
      <c r="AK166" s="71"/>
      <c r="AL166" s="71"/>
      <c r="AM166" s="71"/>
      <c r="AN166" s="71"/>
      <c r="AO166" s="71"/>
      <c r="AP166" s="71"/>
      <c r="AQ166" s="72"/>
      <c r="AR166" s="71">
        <v>1877</v>
      </c>
      <c r="AS166" s="71">
        <v>191</v>
      </c>
      <c r="AT166" s="71">
        <v>0</v>
      </c>
      <c r="AU166" s="71">
        <v>0</v>
      </c>
      <c r="AV166" s="71">
        <v>0</v>
      </c>
      <c r="AW166" s="71">
        <v>0</v>
      </c>
      <c r="AX166" s="71"/>
      <c r="AY166" s="72"/>
      <c r="AZ166" s="71">
        <v>7380.3</v>
      </c>
      <c r="BA166" s="71">
        <v>17049.7</v>
      </c>
      <c r="BB166" s="71">
        <v>0</v>
      </c>
      <c r="BC166" s="71">
        <v>0</v>
      </c>
      <c r="BD166" s="71">
        <v>0</v>
      </c>
      <c r="BE166" s="71">
        <v>0</v>
      </c>
      <c r="BF166" s="71"/>
      <c r="BG166" s="72"/>
      <c r="BH166" s="71">
        <v>0</v>
      </c>
      <c r="BI166" s="71">
        <v>0</v>
      </c>
      <c r="BJ166" s="71">
        <v>115.614</v>
      </c>
      <c r="BK166" s="71">
        <v>0</v>
      </c>
      <c r="BL166" s="71">
        <v>7.0470000000000006</v>
      </c>
      <c r="BM166" s="71">
        <v>0</v>
      </c>
      <c r="BN166" s="72"/>
      <c r="BO166" s="71">
        <v>0</v>
      </c>
      <c r="BP166" s="71">
        <v>0</v>
      </c>
      <c r="BQ166" s="71">
        <v>9</v>
      </c>
      <c r="BR166" s="71">
        <v>0</v>
      </c>
      <c r="BS166" s="71">
        <v>2</v>
      </c>
      <c r="BT166" s="71">
        <v>0</v>
      </c>
      <c r="BU166"/>
      <c r="BV166" s="70">
        <v>122.661</v>
      </c>
      <c r="BW166" s="70">
        <v>0</v>
      </c>
      <c r="BX166" s="70">
        <v>0</v>
      </c>
      <c r="BY166" s="70">
        <v>0</v>
      </c>
      <c r="BZ166" s="70">
        <v>0</v>
      </c>
      <c r="CA166" s="70">
        <v>0</v>
      </c>
      <c r="CB166" s="70">
        <v>0</v>
      </c>
      <c r="CC166" s="70">
        <v>0</v>
      </c>
      <c r="CD166" s="70">
        <v>0</v>
      </c>
    </row>
    <row r="167" spans="1:82">
      <c r="A167" s="70" t="s">
        <v>1978</v>
      </c>
      <c r="B167" s="70">
        <v>199</v>
      </c>
      <c r="C167" s="70">
        <v>12</v>
      </c>
      <c r="D167" s="70">
        <v>12</v>
      </c>
      <c r="E167" s="70">
        <v>2015</v>
      </c>
      <c r="F167" s="70" t="s">
        <v>182</v>
      </c>
      <c r="G167" s="70" t="s">
        <v>1966</v>
      </c>
      <c r="H167" s="70" t="s">
        <v>1967</v>
      </c>
      <c r="I167" s="148"/>
      <c r="J167" s="71">
        <v>465.52836403093539</v>
      </c>
      <c r="K167" s="71">
        <v>3.2707005274394398</v>
      </c>
      <c r="L167" s="71">
        <v>10.14326368417521</v>
      </c>
      <c r="M167" s="71">
        <v>133.1588131730031</v>
      </c>
      <c r="N167" s="71">
        <v>129.96407469649569</v>
      </c>
      <c r="O167" s="71">
        <v>83.952908576133112</v>
      </c>
      <c r="P167" s="71">
        <v>35.116769859501183</v>
      </c>
      <c r="Q167" s="71">
        <v>6.1540171987625101</v>
      </c>
      <c r="R167" s="71">
        <v>0</v>
      </c>
      <c r="S167" s="71">
        <v>16.211031218679999</v>
      </c>
      <c r="T167" s="72"/>
      <c r="U167" s="71">
        <v>24178070</v>
      </c>
      <c r="V167" s="71">
        <v>1411</v>
      </c>
      <c r="W167" s="71">
        <v>177</v>
      </c>
      <c r="X167" s="71">
        <v>21228</v>
      </c>
      <c r="Y167" s="71">
        <v>34936</v>
      </c>
      <c r="Z167" s="71">
        <v>48776</v>
      </c>
      <c r="AA167" s="71">
        <v>6988</v>
      </c>
      <c r="AB167" s="71">
        <v>84703</v>
      </c>
      <c r="AC167" s="71">
        <v>0</v>
      </c>
      <c r="AD167" s="71">
        <v>16.211031218679999</v>
      </c>
      <c r="AE167" s="72"/>
      <c r="AF167" s="71">
        <v>261244832.23385099</v>
      </c>
      <c r="AG167" s="71">
        <v>2562377.84095883</v>
      </c>
      <c r="AH167" s="71">
        <v>1941481.364705523</v>
      </c>
      <c r="AI167" s="71">
        <v>162811727.8267048</v>
      </c>
      <c r="AJ167" s="71">
        <v>191533247.31698769</v>
      </c>
      <c r="AK167" s="71">
        <v>0</v>
      </c>
      <c r="AL167" s="71">
        <v>0</v>
      </c>
      <c r="AM167" s="71">
        <v>11608190.83427868</v>
      </c>
      <c r="AN167" s="71">
        <v>0</v>
      </c>
      <c r="AO167" s="71">
        <v>0</v>
      </c>
      <c r="AP167" s="71">
        <v>631701857.41748655</v>
      </c>
      <c r="AQ167" s="72"/>
      <c r="AR167" s="71">
        <v>2098</v>
      </c>
      <c r="AS167" s="71">
        <v>328</v>
      </c>
      <c r="AT167" s="71">
        <v>0</v>
      </c>
      <c r="AU167" s="71">
        <v>0</v>
      </c>
      <c r="AV167" s="71">
        <v>0</v>
      </c>
      <c r="AW167" s="71">
        <v>0</v>
      </c>
      <c r="AX167" s="71"/>
      <c r="AY167" s="72"/>
      <c r="AZ167" s="71">
        <v>8394.7999999999993</v>
      </c>
      <c r="BA167" s="71">
        <v>28501.1</v>
      </c>
      <c r="BB167" s="71">
        <v>0</v>
      </c>
      <c r="BC167" s="71">
        <v>0</v>
      </c>
      <c r="BD167" s="71">
        <v>0</v>
      </c>
      <c r="BE167" s="71">
        <v>0</v>
      </c>
      <c r="BF167" s="71"/>
      <c r="BG167" s="72"/>
      <c r="BH167" s="71">
        <v>0</v>
      </c>
      <c r="BI167" s="71">
        <v>0</v>
      </c>
      <c r="BJ167" s="71">
        <v>109.105</v>
      </c>
      <c r="BK167" s="71">
        <v>0</v>
      </c>
      <c r="BL167" s="71">
        <v>7.1050000000000004</v>
      </c>
      <c r="BM167" s="71">
        <v>0</v>
      </c>
      <c r="BN167" s="72"/>
      <c r="BO167" s="71">
        <v>0</v>
      </c>
      <c r="BP167" s="71">
        <v>0</v>
      </c>
      <c r="BQ167" s="71">
        <v>8</v>
      </c>
      <c r="BR167" s="71">
        <v>0</v>
      </c>
      <c r="BS167" s="71">
        <v>2</v>
      </c>
      <c r="BT167" s="71">
        <v>0</v>
      </c>
      <c r="BU167"/>
      <c r="BV167" s="70">
        <v>116.21</v>
      </c>
      <c r="BW167" s="70">
        <v>0</v>
      </c>
      <c r="BX167" s="70">
        <v>0</v>
      </c>
      <c r="BY167" s="70">
        <v>0</v>
      </c>
      <c r="BZ167" s="70">
        <v>0</v>
      </c>
      <c r="CA167" s="70">
        <v>0</v>
      </c>
      <c r="CB167" s="70">
        <v>0</v>
      </c>
      <c r="CC167" s="70">
        <v>0</v>
      </c>
      <c r="CD167" s="70">
        <v>0</v>
      </c>
    </row>
    <row r="168" spans="1:82">
      <c r="A168" s="70" t="s">
        <v>1979</v>
      </c>
      <c r="B168" s="70">
        <v>200</v>
      </c>
      <c r="C168" s="70">
        <v>13</v>
      </c>
      <c r="D168" s="70">
        <v>12</v>
      </c>
      <c r="E168" s="70">
        <v>2016</v>
      </c>
      <c r="F168" s="70" t="s">
        <v>155</v>
      </c>
      <c r="G168" s="70" t="s">
        <v>1966</v>
      </c>
      <c r="H168" s="70" t="s">
        <v>1967</v>
      </c>
      <c r="I168" s="148"/>
      <c r="J168" s="71">
        <v>282.64524374681753</v>
      </c>
      <c r="K168" s="71">
        <v>3.0384851721853181</v>
      </c>
      <c r="L168" s="71">
        <v>10.071873354355986</v>
      </c>
      <c r="M168" s="71">
        <v>97.402234162795978</v>
      </c>
      <c r="N168" s="71">
        <v>117.14148476110333</v>
      </c>
      <c r="O168" s="71">
        <v>83.921297492085415</v>
      </c>
      <c r="P168" s="71">
        <v>33.928455265545999</v>
      </c>
      <c r="Q168" s="71">
        <v>6.0052762719737451</v>
      </c>
      <c r="R168" s="71">
        <v>0</v>
      </c>
      <c r="S168" s="71">
        <v>13.058450781439999</v>
      </c>
      <c r="T168" s="72"/>
      <c r="U168" s="71">
        <v>13228234</v>
      </c>
      <c r="V168" s="71">
        <v>1411</v>
      </c>
      <c r="W168" s="71">
        <v>177</v>
      </c>
      <c r="X168" s="71">
        <v>21228</v>
      </c>
      <c r="Y168" s="71">
        <v>35765</v>
      </c>
      <c r="Z168" s="71">
        <v>49357</v>
      </c>
      <c r="AA168" s="71">
        <v>6983</v>
      </c>
      <c r="AB168" s="71">
        <v>85022</v>
      </c>
      <c r="AC168" s="71">
        <v>0</v>
      </c>
      <c r="AD168" s="71">
        <v>13.058450781439999</v>
      </c>
      <c r="AE168" s="72"/>
      <c r="AF168" s="71">
        <v>158878201.89543831</v>
      </c>
      <c r="AG168" s="71">
        <v>2284512.4659080892</v>
      </c>
      <c r="AH168" s="71">
        <v>1740930.9987241039</v>
      </c>
      <c r="AI168" s="71">
        <v>151519779.2039161</v>
      </c>
      <c r="AJ168" s="71">
        <v>168311237.95653501</v>
      </c>
      <c r="AK168" s="71">
        <v>0</v>
      </c>
      <c r="AL168" s="71">
        <v>0</v>
      </c>
      <c r="AM168" s="71">
        <v>11660960.835711639</v>
      </c>
      <c r="AN168" s="71">
        <v>0</v>
      </c>
      <c r="AO168" s="71">
        <v>0</v>
      </c>
      <c r="AP168" s="71">
        <v>494395623.3562333</v>
      </c>
      <c r="AQ168" s="72"/>
      <c r="AR168" s="71">
        <v>2282</v>
      </c>
      <c r="AS168" s="71">
        <v>404</v>
      </c>
      <c r="AT168" s="71">
        <v>0</v>
      </c>
      <c r="AU168" s="71">
        <v>0</v>
      </c>
      <c r="AV168" s="71">
        <v>0</v>
      </c>
      <c r="AW168" s="71">
        <v>0</v>
      </c>
      <c r="AX168" s="71"/>
      <c r="AY168" s="72"/>
      <c r="AZ168" s="71">
        <v>9303.4000000000015</v>
      </c>
      <c r="BA168" s="71">
        <v>34241</v>
      </c>
      <c r="BB168" s="71">
        <v>0</v>
      </c>
      <c r="BC168" s="71">
        <v>0</v>
      </c>
      <c r="BD168" s="71">
        <v>0</v>
      </c>
      <c r="BE168" s="71">
        <v>0</v>
      </c>
      <c r="BF168" s="71"/>
      <c r="BG168" s="72"/>
      <c r="BH168" s="71">
        <v>0</v>
      </c>
      <c r="BI168" s="71">
        <v>0</v>
      </c>
      <c r="BJ168" s="71">
        <v>71.849999999999994</v>
      </c>
      <c r="BK168" s="71">
        <v>0</v>
      </c>
      <c r="BL168" s="71">
        <v>8.6709999999999994</v>
      </c>
      <c r="BM168" s="71">
        <v>0</v>
      </c>
      <c r="BN168" s="72"/>
      <c r="BO168" s="71">
        <v>0</v>
      </c>
      <c r="BP168" s="71">
        <v>0</v>
      </c>
      <c r="BQ168" s="71">
        <v>7</v>
      </c>
      <c r="BR168" s="71">
        <v>0</v>
      </c>
      <c r="BS168" s="71">
        <v>2</v>
      </c>
      <c r="BT168" s="71">
        <v>0</v>
      </c>
      <c r="BU168"/>
      <c r="BV168" s="70">
        <v>80.521000000000001</v>
      </c>
      <c r="BW168" s="70">
        <v>0</v>
      </c>
      <c r="BX168" s="70">
        <v>0</v>
      </c>
      <c r="BY168" s="70">
        <v>0</v>
      </c>
      <c r="BZ168" s="70">
        <v>0</v>
      </c>
      <c r="CA168" s="70">
        <v>0</v>
      </c>
      <c r="CB168" s="70">
        <v>0</v>
      </c>
      <c r="CC168" s="70">
        <v>0</v>
      </c>
      <c r="CD168" s="70">
        <v>0</v>
      </c>
    </row>
    <row r="169" spans="1:82">
      <c r="A169" s="70" t="s">
        <v>1980</v>
      </c>
      <c r="B169" s="70">
        <v>201</v>
      </c>
      <c r="C169" s="70">
        <v>14</v>
      </c>
      <c r="D169" s="70">
        <v>12</v>
      </c>
      <c r="E169" s="70">
        <v>2017</v>
      </c>
      <c r="F169" s="70" t="s">
        <v>156</v>
      </c>
      <c r="G169" s="70" t="s">
        <v>1966</v>
      </c>
      <c r="H169" s="70" t="s">
        <v>1967</v>
      </c>
      <c r="I169" s="148"/>
      <c r="J169" s="71">
        <v>236.66727125038082</v>
      </c>
      <c r="K169" s="71">
        <v>3.0252474511378558</v>
      </c>
      <c r="L169" s="71">
        <v>10.029501675619516</v>
      </c>
      <c r="M169" s="71">
        <v>88.584081994908018</v>
      </c>
      <c r="N169" s="71">
        <v>127.96349659706392</v>
      </c>
      <c r="O169" s="71">
        <v>83.767843543090251</v>
      </c>
      <c r="P169" s="71">
        <v>33.75698210984266</v>
      </c>
      <c r="Q169" s="71">
        <v>5.8231503655672299</v>
      </c>
      <c r="R169" s="71">
        <v>0</v>
      </c>
      <c r="S169" s="71">
        <v>19.777605573460004</v>
      </c>
      <c r="T169" s="72"/>
      <c r="U169" s="71">
        <v>13068324</v>
      </c>
      <c r="V169" s="71">
        <v>1411</v>
      </c>
      <c r="W169" s="71">
        <v>177</v>
      </c>
      <c r="X169" s="71">
        <v>21228</v>
      </c>
      <c r="Y169" s="71">
        <v>36254</v>
      </c>
      <c r="Z169" s="71">
        <v>50084</v>
      </c>
      <c r="AA169" s="71">
        <v>6992</v>
      </c>
      <c r="AB169" s="71">
        <v>85255</v>
      </c>
      <c r="AC169" s="71">
        <v>0</v>
      </c>
      <c r="AD169" s="71">
        <v>19.777605573460001</v>
      </c>
      <c r="AE169" s="72"/>
      <c r="AF169" s="71">
        <v>146418451.79661039</v>
      </c>
      <c r="AG169" s="71">
        <v>2302082.1221499378</v>
      </c>
      <c r="AH169" s="71">
        <v>2083826.4404747661</v>
      </c>
      <c r="AI169" s="71">
        <v>143381493.66162229</v>
      </c>
      <c r="AJ169" s="71">
        <v>188312210.31243801</v>
      </c>
      <c r="AK169" s="71">
        <v>0</v>
      </c>
      <c r="AL169" s="71">
        <v>0</v>
      </c>
      <c r="AM169" s="71">
        <v>11711213.539866211</v>
      </c>
      <c r="AN169" s="71">
        <v>0</v>
      </c>
      <c r="AO169" s="71">
        <v>0</v>
      </c>
      <c r="AP169" s="71">
        <v>494209277.87316155</v>
      </c>
      <c r="AQ169" s="72"/>
      <c r="AR169" s="71">
        <v>2408</v>
      </c>
      <c r="AS169" s="71">
        <v>499</v>
      </c>
      <c r="AT169" s="71">
        <v>0</v>
      </c>
      <c r="AU169" s="71">
        <v>0</v>
      </c>
      <c r="AV169" s="71">
        <v>0</v>
      </c>
      <c r="AW169" s="71">
        <v>0</v>
      </c>
      <c r="AX169" s="71"/>
      <c r="AY169" s="72"/>
      <c r="AZ169" s="71">
        <v>9969.9</v>
      </c>
      <c r="BA169" s="71">
        <v>43389.7</v>
      </c>
      <c r="BB169" s="71">
        <v>0</v>
      </c>
      <c r="BC169" s="71">
        <v>0</v>
      </c>
      <c r="BD169" s="71">
        <v>0</v>
      </c>
      <c r="BE169" s="71">
        <v>0</v>
      </c>
      <c r="BF169" s="71"/>
      <c r="BG169" s="72"/>
      <c r="BH169" s="71">
        <v>0</v>
      </c>
      <c r="BI169" s="71">
        <v>0</v>
      </c>
      <c r="BJ169" s="71">
        <v>105.17400000000001</v>
      </c>
      <c r="BK169" s="71">
        <v>0</v>
      </c>
      <c r="BL169" s="71">
        <v>7.6109999999999998</v>
      </c>
      <c r="BM169" s="71">
        <v>0</v>
      </c>
      <c r="BN169" s="72"/>
      <c r="BO169" s="71">
        <v>0</v>
      </c>
      <c r="BP169" s="71">
        <v>0</v>
      </c>
      <c r="BQ169" s="71">
        <v>8</v>
      </c>
      <c r="BR169" s="71">
        <v>0</v>
      </c>
      <c r="BS169" s="71">
        <v>2</v>
      </c>
      <c r="BT169" s="71">
        <v>0</v>
      </c>
      <c r="BU169"/>
      <c r="BV169" s="70">
        <v>112.785</v>
      </c>
      <c r="BW169" s="70">
        <v>0</v>
      </c>
      <c r="BX169" s="70">
        <v>0</v>
      </c>
      <c r="BY169" s="70">
        <v>0</v>
      </c>
      <c r="BZ169" s="70">
        <v>0</v>
      </c>
      <c r="CA169" s="70">
        <v>0</v>
      </c>
      <c r="CB169" s="70">
        <v>0</v>
      </c>
      <c r="CC169" s="70">
        <v>0</v>
      </c>
      <c r="CD169" s="70">
        <v>0</v>
      </c>
    </row>
    <row r="170" spans="1:82">
      <c r="A170" s="70" t="s">
        <v>1981</v>
      </c>
      <c r="B170" s="70">
        <v>202</v>
      </c>
      <c r="C170" s="70">
        <v>15</v>
      </c>
      <c r="D170" s="70">
        <v>12</v>
      </c>
      <c r="E170" s="70">
        <v>2018</v>
      </c>
      <c r="F170" s="70" t="s">
        <v>183</v>
      </c>
      <c r="G170" s="70" t="s">
        <v>1966</v>
      </c>
      <c r="H170" s="70" t="s">
        <v>1967</v>
      </c>
      <c r="I170" s="148"/>
      <c r="J170" s="71">
        <v>278.58834230711648</v>
      </c>
      <c r="K170" s="71">
        <v>2.8545452923026304</v>
      </c>
      <c r="L170" s="71">
        <v>9.4073973199777736</v>
      </c>
      <c r="M170" s="71">
        <v>94.012282819807268</v>
      </c>
      <c r="N170" s="71">
        <v>122.58301062597226</v>
      </c>
      <c r="O170" s="71">
        <v>82.720829219919011</v>
      </c>
      <c r="P170" s="71">
        <v>33.454416293647569</v>
      </c>
      <c r="Q170" s="71">
        <v>5.3896525473186196</v>
      </c>
      <c r="R170" s="71">
        <v>0</v>
      </c>
      <c r="S170" s="71">
        <v>15.125829721600002</v>
      </c>
      <c r="T170" s="72"/>
      <c r="U170" s="71">
        <v>15328853</v>
      </c>
      <c r="V170" s="71">
        <v>1411</v>
      </c>
      <c r="W170" s="71">
        <v>177</v>
      </c>
      <c r="X170" s="71">
        <v>21228</v>
      </c>
      <c r="Y170" s="71">
        <v>36568</v>
      </c>
      <c r="Z170" s="71">
        <v>50405</v>
      </c>
      <c r="AA170" s="71">
        <v>6999</v>
      </c>
      <c r="AB170" s="71">
        <v>85036</v>
      </c>
      <c r="AC170" s="71">
        <v>0</v>
      </c>
      <c r="AD170" s="71">
        <v>15.125829721600001</v>
      </c>
      <c r="AE170" s="72"/>
      <c r="AF170" s="71">
        <v>169533068.6165624</v>
      </c>
      <c r="AG170" s="71">
        <v>2044261.1318832759</v>
      </c>
      <c r="AH170" s="71">
        <v>2001884.7334962741</v>
      </c>
      <c r="AI170" s="71">
        <v>148580666.05875939</v>
      </c>
      <c r="AJ170" s="71">
        <v>180670119.31546509</v>
      </c>
      <c r="AK170" s="71">
        <v>0</v>
      </c>
      <c r="AL170" s="71">
        <v>0</v>
      </c>
      <c r="AM170" s="71">
        <v>11705299.850475769</v>
      </c>
      <c r="AN170" s="71">
        <v>0</v>
      </c>
      <c r="AO170" s="71">
        <v>0</v>
      </c>
      <c r="AP170" s="71">
        <v>514535299.70664221</v>
      </c>
      <c r="AQ170" s="72"/>
      <c r="AR170" s="71">
        <v>2542</v>
      </c>
      <c r="AS170" s="71">
        <v>564</v>
      </c>
      <c r="AT170" s="71">
        <v>0</v>
      </c>
      <c r="AU170" s="71">
        <v>0</v>
      </c>
      <c r="AV170" s="71">
        <v>0</v>
      </c>
      <c r="AW170" s="71">
        <v>0</v>
      </c>
      <c r="AX170" s="71"/>
      <c r="AY170" s="72"/>
      <c r="AZ170" s="71">
        <v>10715.999999999995</v>
      </c>
      <c r="BA170" s="71">
        <v>48178</v>
      </c>
      <c r="BB170" s="71">
        <v>0</v>
      </c>
      <c r="BC170" s="71">
        <v>0</v>
      </c>
      <c r="BD170" s="71">
        <v>0</v>
      </c>
      <c r="BE170" s="71">
        <v>0</v>
      </c>
      <c r="BF170" s="71"/>
      <c r="BG170" s="72"/>
      <c r="BH170" s="71">
        <v>0</v>
      </c>
      <c r="BI170" s="71">
        <v>0</v>
      </c>
      <c r="BJ170" s="71">
        <v>99.512</v>
      </c>
      <c r="BK170" s="71">
        <v>0</v>
      </c>
      <c r="BL170" s="71">
        <v>7.782</v>
      </c>
      <c r="BM170" s="71">
        <v>0</v>
      </c>
      <c r="BN170" s="72"/>
      <c r="BO170" s="71">
        <v>0</v>
      </c>
      <c r="BP170" s="71">
        <v>0</v>
      </c>
      <c r="BQ170" s="71">
        <v>9</v>
      </c>
      <c r="BR170" s="71">
        <v>0</v>
      </c>
      <c r="BS170" s="71">
        <v>2</v>
      </c>
      <c r="BT170" s="71">
        <v>0</v>
      </c>
      <c r="BU170"/>
      <c r="BV170" s="70">
        <v>107.294</v>
      </c>
      <c r="BW170" s="70">
        <v>0</v>
      </c>
      <c r="BX170" s="70">
        <v>0</v>
      </c>
      <c r="BY170" s="70">
        <v>0</v>
      </c>
      <c r="BZ170" s="70">
        <v>0</v>
      </c>
      <c r="CA170" s="70">
        <v>0</v>
      </c>
      <c r="CB170" s="70">
        <v>0</v>
      </c>
      <c r="CC170" s="70">
        <v>0</v>
      </c>
      <c r="CD170" s="70">
        <v>0</v>
      </c>
    </row>
    <row r="171" spans="1:82">
      <c r="A171" s="70" t="s">
        <v>1982</v>
      </c>
      <c r="B171" s="70">
        <v>203</v>
      </c>
      <c r="C171" s="70">
        <v>16</v>
      </c>
      <c r="D171" s="70">
        <v>12</v>
      </c>
      <c r="E171" s="70">
        <v>2019</v>
      </c>
      <c r="F171" s="70" t="s">
        <v>158</v>
      </c>
      <c r="G171" s="70" t="s">
        <v>1966</v>
      </c>
      <c r="H171" s="70" t="s">
        <v>1967</v>
      </c>
      <c r="I171" s="148"/>
      <c r="J171" s="71">
        <v>259.24247733644938</v>
      </c>
      <c r="K171" s="71">
        <v>2.6067275373096823</v>
      </c>
      <c r="L171" s="71">
        <v>9.4883381060338987</v>
      </c>
      <c r="M171" s="71">
        <v>91.896786700786876</v>
      </c>
      <c r="N171" s="71">
        <v>116.94168716592395</v>
      </c>
      <c r="O171" s="71">
        <v>80.810837872742113</v>
      </c>
      <c r="P171" s="71">
        <v>33.7934001954998</v>
      </c>
      <c r="Q171" s="71">
        <v>5.2362355487453103</v>
      </c>
      <c r="R171" s="71">
        <v>0</v>
      </c>
      <c r="S171" s="71">
        <v>17.149132166759994</v>
      </c>
      <c r="T171" s="72"/>
      <c r="U171" s="71">
        <v>14307580</v>
      </c>
      <c r="V171" s="71">
        <v>1411</v>
      </c>
      <c r="W171" s="71">
        <v>177</v>
      </c>
      <c r="X171" s="71">
        <v>21228</v>
      </c>
      <c r="Y171" s="71">
        <v>36586</v>
      </c>
      <c r="Z171" s="71">
        <v>50593</v>
      </c>
      <c r="AA171" s="71">
        <v>7017</v>
      </c>
      <c r="AB171" s="71">
        <v>84852</v>
      </c>
      <c r="AC171" s="71">
        <v>0</v>
      </c>
      <c r="AD171" s="71">
        <v>17.149132166759991</v>
      </c>
      <c r="AE171" s="72"/>
      <c r="AF171" s="71">
        <v>156747395.8752141</v>
      </c>
      <c r="AG171" s="71">
        <v>1973927.4053636929</v>
      </c>
      <c r="AH171" s="71">
        <v>2118997.8272577198</v>
      </c>
      <c r="AI171" s="71">
        <v>151178849.60993481</v>
      </c>
      <c r="AJ171" s="71">
        <v>173426861.8629458</v>
      </c>
      <c r="AK171" s="71">
        <v>0</v>
      </c>
      <c r="AL171" s="71">
        <v>0</v>
      </c>
      <c r="AM171" s="71">
        <v>11556203.634485994</v>
      </c>
      <c r="AN171" s="71">
        <v>0</v>
      </c>
      <c r="AO171" s="71">
        <v>0</v>
      </c>
      <c r="AP171" s="71">
        <v>497002236.21520215</v>
      </c>
      <c r="AQ171" s="72"/>
      <c r="AR171" s="71">
        <v>2684</v>
      </c>
      <c r="AS171" s="71">
        <v>592</v>
      </c>
      <c r="AT171" s="71">
        <v>0</v>
      </c>
      <c r="AU171" s="71">
        <v>0</v>
      </c>
      <c r="AV171" s="71">
        <v>0</v>
      </c>
      <c r="AW171" s="71">
        <v>0</v>
      </c>
      <c r="AX171" s="71"/>
      <c r="AY171" s="72"/>
      <c r="AZ171" s="71">
        <v>11471.29999999999</v>
      </c>
      <c r="BA171" s="71">
        <v>50354.8</v>
      </c>
      <c r="BB171" s="71">
        <v>0</v>
      </c>
      <c r="BC171" s="71">
        <v>0</v>
      </c>
      <c r="BD171" s="71">
        <v>0</v>
      </c>
      <c r="BE171" s="71">
        <v>0</v>
      </c>
      <c r="BF171" s="71"/>
      <c r="BG171" s="72"/>
      <c r="BH171" s="71">
        <v>0</v>
      </c>
      <c r="BI171" s="71">
        <v>0</v>
      </c>
      <c r="BJ171" s="71">
        <v>100.643</v>
      </c>
      <c r="BK171" s="71">
        <v>0</v>
      </c>
      <c r="BL171" s="71">
        <v>7.5060000000000002</v>
      </c>
      <c r="BM171" s="71">
        <v>0</v>
      </c>
      <c r="BN171" s="72"/>
      <c r="BO171" s="71">
        <v>0</v>
      </c>
      <c r="BP171" s="71">
        <v>0</v>
      </c>
      <c r="BQ171" s="71">
        <v>9</v>
      </c>
      <c r="BR171" s="71">
        <v>0</v>
      </c>
      <c r="BS171" s="71">
        <v>2</v>
      </c>
      <c r="BT171" s="71">
        <v>0</v>
      </c>
      <c r="BU171"/>
      <c r="BV171" s="70">
        <v>108.149</v>
      </c>
      <c r="BW171" s="70">
        <v>0</v>
      </c>
      <c r="BX171" s="70">
        <v>0</v>
      </c>
      <c r="BY171" s="70">
        <v>0</v>
      </c>
      <c r="BZ171" s="70">
        <v>0</v>
      </c>
      <c r="CA171" s="70">
        <v>0</v>
      </c>
      <c r="CB171" s="70">
        <v>0</v>
      </c>
      <c r="CC171" s="70">
        <v>0</v>
      </c>
      <c r="CD171" s="70">
        <v>0</v>
      </c>
    </row>
    <row r="172" spans="1:82">
      <c r="A172" s="70" t="s">
        <v>1983</v>
      </c>
      <c r="B172" s="70">
        <v>204</v>
      </c>
      <c r="C172" s="70">
        <v>17</v>
      </c>
      <c r="D172" s="70">
        <v>12</v>
      </c>
      <c r="E172" s="70">
        <v>2020</v>
      </c>
      <c r="F172" s="70" t="s">
        <v>159</v>
      </c>
      <c r="G172" s="70" t="s">
        <v>1966</v>
      </c>
      <c r="H172" s="70" t="s">
        <v>1967</v>
      </c>
      <c r="I172" s="148"/>
      <c r="J172" s="71">
        <v>232.96840946595961</v>
      </c>
      <c r="K172" s="71">
        <v>3.1260585645147052</v>
      </c>
      <c r="L172" s="71">
        <v>10.97552148220964</v>
      </c>
      <c r="M172" s="71">
        <v>80.57797383095803</v>
      </c>
      <c r="N172" s="71">
        <v>113.11236189068866</v>
      </c>
      <c r="O172" s="71">
        <v>71.347499708099448</v>
      </c>
      <c r="P172" s="71">
        <v>32.106379445228455</v>
      </c>
      <c r="Q172" s="71">
        <v>5.0038786734195302</v>
      </c>
      <c r="R172" s="71">
        <v>0</v>
      </c>
      <c r="S172" s="71">
        <v>16.998844714400001</v>
      </c>
      <c r="T172" s="72"/>
      <c r="U172" s="71">
        <v>15578620</v>
      </c>
      <c r="V172" s="71">
        <v>1440</v>
      </c>
      <c r="W172" s="71">
        <v>222</v>
      </c>
      <c r="X172" s="71">
        <v>20701</v>
      </c>
      <c r="Y172" s="71">
        <v>37088</v>
      </c>
      <c r="Z172" s="71">
        <v>50983</v>
      </c>
      <c r="AA172" s="71">
        <v>7086</v>
      </c>
      <c r="AB172" s="71">
        <v>84868</v>
      </c>
      <c r="AC172" s="71">
        <v>0</v>
      </c>
      <c r="AD172" s="71">
        <v>16.998844714400001</v>
      </c>
      <c r="AE172" s="72"/>
      <c r="AF172" s="71">
        <v>167305635.39128339</v>
      </c>
      <c r="AG172" s="71">
        <v>2232985.6758430819</v>
      </c>
      <c r="AH172" s="71">
        <v>1987062.1989651001</v>
      </c>
      <c r="AI172" s="71">
        <v>134657581.75247714</v>
      </c>
      <c r="AJ172" s="71">
        <v>175531600.06135949</v>
      </c>
      <c r="AK172" s="71"/>
      <c r="AL172" s="71"/>
      <c r="AM172" s="71">
        <v>11076216.903146176</v>
      </c>
      <c r="AN172" s="71"/>
      <c r="AO172" s="71"/>
      <c r="AP172" s="71">
        <v>492791081.98307443</v>
      </c>
      <c r="AQ172" s="72"/>
      <c r="AR172" s="71">
        <v>2803</v>
      </c>
      <c r="AS172" s="71">
        <v>625</v>
      </c>
      <c r="AT172" s="71">
        <v>0</v>
      </c>
      <c r="AU172" s="71">
        <v>0</v>
      </c>
      <c r="AV172" s="71">
        <v>0</v>
      </c>
      <c r="AW172" s="71">
        <v>0</v>
      </c>
      <c r="AX172" s="71"/>
      <c r="AY172" s="72"/>
      <c r="AZ172" s="71">
        <v>12085.199999999981</v>
      </c>
      <c r="BA172" s="71">
        <v>73055.699999999866</v>
      </c>
      <c r="BB172" s="71">
        <v>0</v>
      </c>
      <c r="BC172" s="71">
        <v>0</v>
      </c>
      <c r="BD172" s="71">
        <v>0</v>
      </c>
      <c r="BE172" s="71">
        <v>0</v>
      </c>
      <c r="BF172" s="71"/>
      <c r="BG172" s="72"/>
      <c r="BH172" s="71">
        <v>0</v>
      </c>
      <c r="BI172" s="71">
        <v>0</v>
      </c>
      <c r="BJ172" s="71">
        <v>76.64</v>
      </c>
      <c r="BK172" s="71">
        <v>0</v>
      </c>
      <c r="BL172" s="71">
        <v>7.2220000000000004</v>
      </c>
      <c r="BM172" s="71">
        <v>0</v>
      </c>
      <c r="BN172" s="72"/>
      <c r="BO172" s="71">
        <v>0</v>
      </c>
      <c r="BP172" s="71">
        <v>0</v>
      </c>
      <c r="BQ172" s="71">
        <v>8</v>
      </c>
      <c r="BR172" s="71">
        <v>0</v>
      </c>
      <c r="BS172" s="71">
        <v>2</v>
      </c>
      <c r="BT172" s="71">
        <v>0</v>
      </c>
      <c r="BU172"/>
      <c r="BV172" s="70">
        <v>83.861999999999995</v>
      </c>
      <c r="BW172" s="70">
        <v>0</v>
      </c>
      <c r="BX172" s="70">
        <v>0</v>
      </c>
      <c r="BY172" s="70">
        <v>0</v>
      </c>
      <c r="BZ172" s="70">
        <v>0</v>
      </c>
      <c r="CA172" s="70">
        <v>0</v>
      </c>
      <c r="CB172" s="70">
        <v>0</v>
      </c>
      <c r="CC172" s="70">
        <v>0</v>
      </c>
      <c r="CD172" s="70">
        <v>0</v>
      </c>
    </row>
    <row r="173" spans="1:82">
      <c r="A173" s="70" t="s">
        <v>1984</v>
      </c>
      <c r="B173" s="70">
        <v>204</v>
      </c>
      <c r="C173" s="70">
        <v>18</v>
      </c>
      <c r="D173" s="70">
        <v>12</v>
      </c>
      <c r="E173" s="70">
        <v>2021</v>
      </c>
      <c r="F173" s="70" t="s">
        <v>160</v>
      </c>
      <c r="G173" s="70" t="s">
        <v>1966</v>
      </c>
      <c r="H173" s="70" t="s">
        <v>1967</v>
      </c>
      <c r="I173" s="148"/>
      <c r="J173" s="71">
        <v>260.75719883201094</v>
      </c>
      <c r="K173" s="71">
        <v>3.3290004937985285</v>
      </c>
      <c r="L173" s="71">
        <v>9.092438086350823</v>
      </c>
      <c r="M173" s="71">
        <v>85.704911930531765</v>
      </c>
      <c r="N173" s="71">
        <v>120.51638804509908</v>
      </c>
      <c r="O173" s="71">
        <v>69.396108033997649</v>
      </c>
      <c r="P173" s="71">
        <v>33.000223521361676</v>
      </c>
      <c r="Q173" s="71">
        <v>4.9335354137611498</v>
      </c>
      <c r="R173" s="71">
        <v>0</v>
      </c>
      <c r="S173" s="71">
        <v>20.252706192120002</v>
      </c>
      <c r="T173" s="72"/>
      <c r="U173" s="71">
        <v>15776638</v>
      </c>
      <c r="V173" s="71">
        <v>1440</v>
      </c>
      <c r="W173" s="71">
        <v>222</v>
      </c>
      <c r="X173" s="71">
        <v>20701</v>
      </c>
      <c r="Y173" s="71">
        <v>37454</v>
      </c>
      <c r="Z173" s="71">
        <v>51059</v>
      </c>
      <c r="AA173" s="71">
        <v>7102</v>
      </c>
      <c r="AB173" s="71">
        <v>84497</v>
      </c>
      <c r="AC173" s="71">
        <v>0</v>
      </c>
      <c r="AD173" s="71">
        <v>20.252706192120002</v>
      </c>
      <c r="AE173" s="72"/>
      <c r="AF173" s="71">
        <v>159591486.48049232</v>
      </c>
      <c r="AG173" s="71">
        <v>2366435.7018946046</v>
      </c>
      <c r="AH173" s="71">
        <v>1585435.3011237844</v>
      </c>
      <c r="AI173" s="71">
        <v>141533766.37639862</v>
      </c>
      <c r="AJ173" s="71">
        <v>177254761.36210629</v>
      </c>
      <c r="AK173" s="71">
        <v>0</v>
      </c>
      <c r="AL173" s="71">
        <v>0</v>
      </c>
      <c r="AM173" s="71">
        <v>11091404.728095924</v>
      </c>
      <c r="AN173" s="71">
        <v>0</v>
      </c>
      <c r="AO173" s="71">
        <v>0</v>
      </c>
      <c r="AP173" s="71">
        <v>493423289.95011157</v>
      </c>
      <c r="AQ173" s="72"/>
      <c r="AR173" s="71">
        <v>2941</v>
      </c>
      <c r="AS173" s="71">
        <v>651</v>
      </c>
      <c r="AT173" s="71">
        <v>0</v>
      </c>
      <c r="AU173" s="71">
        <v>0</v>
      </c>
      <c r="AV173" s="71">
        <v>0</v>
      </c>
      <c r="AW173" s="71">
        <v>0</v>
      </c>
      <c r="AX173" s="71"/>
      <c r="AY173" s="72"/>
      <c r="AZ173" s="71">
        <v>12854.199999999981</v>
      </c>
      <c r="BA173" s="71">
        <v>74411.499999999854</v>
      </c>
      <c r="BB173" s="71">
        <v>0</v>
      </c>
      <c r="BC173" s="71">
        <v>0</v>
      </c>
      <c r="BD173" s="71">
        <v>0</v>
      </c>
      <c r="BE173" s="71">
        <v>0</v>
      </c>
      <c r="BF173" s="71"/>
      <c r="BG173" s="72"/>
      <c r="BH173" s="71">
        <v>0</v>
      </c>
      <c r="BI173" s="71">
        <v>0</v>
      </c>
      <c r="BJ173" s="71">
        <v>105.187</v>
      </c>
      <c r="BK173" s="71">
        <v>0</v>
      </c>
      <c r="BL173" s="71">
        <v>7.0289999999999999</v>
      </c>
      <c r="BM173" s="71">
        <v>0</v>
      </c>
      <c r="BN173" s="72"/>
      <c r="BO173" s="71">
        <v>0</v>
      </c>
      <c r="BP173" s="71">
        <v>0</v>
      </c>
      <c r="BQ173" s="71">
        <v>11</v>
      </c>
      <c r="BR173" s="71">
        <v>0</v>
      </c>
      <c r="BS173" s="71">
        <v>2</v>
      </c>
      <c r="BT173" s="71">
        <v>0</v>
      </c>
      <c r="BU173"/>
      <c r="BV173" s="70">
        <v>112.21599999999999</v>
      </c>
      <c r="BW173" s="70">
        <v>0</v>
      </c>
      <c r="BX173" s="70">
        <v>0</v>
      </c>
      <c r="BY173" s="70">
        <v>0</v>
      </c>
      <c r="BZ173" s="70">
        <v>0</v>
      </c>
      <c r="CA173" s="70">
        <v>0</v>
      </c>
      <c r="CB173" s="70">
        <v>0</v>
      </c>
      <c r="CC173" s="70">
        <v>0</v>
      </c>
      <c r="CD173" s="70">
        <v>0</v>
      </c>
    </row>
    <row r="174" spans="1:82">
      <c r="A174" s="70" t="s">
        <v>1985</v>
      </c>
      <c r="B174" s="70">
        <v>204</v>
      </c>
      <c r="C174" s="70">
        <v>19</v>
      </c>
      <c r="D174" s="70">
        <v>12</v>
      </c>
      <c r="E174" s="70">
        <v>2022</v>
      </c>
      <c r="F174" s="70" t="s">
        <v>161</v>
      </c>
      <c r="G174" s="70" t="s">
        <v>1966</v>
      </c>
      <c r="H174" s="70" t="s">
        <v>1967</v>
      </c>
      <c r="I174" s="148"/>
      <c r="J174" s="71">
        <v>246.73138701803802</v>
      </c>
      <c r="K174" s="71">
        <v>2.9866933298395737</v>
      </c>
      <c r="L174" s="71">
        <v>8.363864550495574</v>
      </c>
      <c r="M174" s="71">
        <v>82.381935968866628</v>
      </c>
      <c r="N174" s="71">
        <v>127.52657099884536</v>
      </c>
      <c r="O174" s="71">
        <v>73.546641261897534</v>
      </c>
      <c r="P174" s="71">
        <v>33.264463274672437</v>
      </c>
      <c r="Q174" s="71">
        <v>4.962315634449654</v>
      </c>
      <c r="R174" s="71">
        <v>0</v>
      </c>
      <c r="S174" s="71">
        <v>11.9954397178</v>
      </c>
      <c r="T174" s="72"/>
      <c r="U174" s="71">
        <v>17223984</v>
      </c>
      <c r="V174" s="71">
        <v>1440</v>
      </c>
      <c r="W174" s="71">
        <v>222</v>
      </c>
      <c r="X174" s="71">
        <v>20701</v>
      </c>
      <c r="Y174" s="71">
        <v>37922</v>
      </c>
      <c r="Z174" s="71">
        <v>51413</v>
      </c>
      <c r="AA174" s="71">
        <v>7268</v>
      </c>
      <c r="AB174" s="71">
        <v>84293</v>
      </c>
      <c r="AC174" s="71">
        <v>0</v>
      </c>
      <c r="AD174" s="71">
        <v>11.9954397178</v>
      </c>
      <c r="AE174" s="72"/>
      <c r="AF174" s="71">
        <v>155863470.01185662</v>
      </c>
      <c r="AG174" s="71">
        <v>2245234.7797615938</v>
      </c>
      <c r="AH174" s="71">
        <v>1727521.1394205997</v>
      </c>
      <c r="AI174" s="71">
        <v>133493763.04654376</v>
      </c>
      <c r="AJ174" s="71">
        <v>194044101.37361613</v>
      </c>
      <c r="AK174" s="71">
        <v>0</v>
      </c>
      <c r="AL174" s="71">
        <v>0</v>
      </c>
      <c r="AM174" s="71">
        <v>10884527.027458992</v>
      </c>
      <c r="AN174" s="71">
        <v>0</v>
      </c>
      <c r="AO174" s="71">
        <v>0</v>
      </c>
      <c r="AP174" s="71">
        <v>498258617.37865764</v>
      </c>
      <c r="AQ174" s="72"/>
      <c r="AR174" s="71">
        <v>3118</v>
      </c>
      <c r="AS174" s="71">
        <v>683</v>
      </c>
      <c r="AT174" s="71">
        <v>0</v>
      </c>
      <c r="AU174" s="71">
        <v>0</v>
      </c>
      <c r="AV174" s="71">
        <v>0</v>
      </c>
      <c r="AW174" s="71">
        <v>0</v>
      </c>
      <c r="AX174" s="71"/>
      <c r="AY174" s="72"/>
      <c r="AZ174" s="71">
        <v>13791.399999999965</v>
      </c>
      <c r="BA174" s="71">
        <v>76860.299999999872</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1986</v>
      </c>
      <c r="B175" s="70">
        <v>204</v>
      </c>
      <c r="C175" s="70">
        <v>20</v>
      </c>
      <c r="D175" s="70">
        <v>12</v>
      </c>
      <c r="E175" s="70">
        <v>2023</v>
      </c>
      <c r="F175" s="70" t="s">
        <v>1539</v>
      </c>
      <c r="G175" s="70" t="s">
        <v>1966</v>
      </c>
      <c r="H175" s="70" t="s">
        <v>1967</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3263</v>
      </c>
      <c r="AS175" s="71">
        <v>695</v>
      </c>
      <c r="AT175" s="71">
        <v>0</v>
      </c>
      <c r="AU175" s="71">
        <v>0</v>
      </c>
      <c r="AV175" s="71">
        <v>0</v>
      </c>
      <c r="AW175" s="71">
        <v>0</v>
      </c>
      <c r="AX175" s="71"/>
      <c r="AY175" s="72"/>
      <c r="AZ175" s="71">
        <v>14691.699999999941</v>
      </c>
      <c r="BA175" s="71">
        <v>79555.699999999866</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1987</v>
      </c>
      <c r="B176" s="70">
        <v>204</v>
      </c>
      <c r="C176" s="70">
        <v>21</v>
      </c>
      <c r="D176" s="70">
        <v>12</v>
      </c>
      <c r="E176" s="70">
        <v>2024</v>
      </c>
      <c r="F176" s="70" t="s">
        <v>1554</v>
      </c>
      <c r="G176" s="70" t="s">
        <v>1966</v>
      </c>
      <c r="H176" s="70" t="s">
        <v>1967</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1988</v>
      </c>
      <c r="B177" s="70">
        <v>273</v>
      </c>
      <c r="C177" s="70">
        <v>1</v>
      </c>
      <c r="D177" s="70">
        <v>17</v>
      </c>
      <c r="E177" s="70">
        <v>1990</v>
      </c>
      <c r="F177" s="70" t="s">
        <v>787</v>
      </c>
      <c r="G177" s="70" t="s">
        <v>1989</v>
      </c>
      <c r="H177" s="70" t="s">
        <v>1990</v>
      </c>
      <c r="I177" s="148"/>
      <c r="J177" s="71">
        <v>354.64280927832903</v>
      </c>
      <c r="K177" s="71">
        <v>4.8126563896422248</v>
      </c>
      <c r="L177" s="71">
        <v>2.344941198368709</v>
      </c>
      <c r="M177" s="71">
        <v>32.178772616285762</v>
      </c>
      <c r="N177" s="71">
        <v>65.152024423763848</v>
      </c>
      <c r="O177" s="71">
        <v>53.339110785810533</v>
      </c>
      <c r="P177" s="71">
        <v>29.7268131305384</v>
      </c>
      <c r="Q177" s="71">
        <v>4.0448719290194504</v>
      </c>
      <c r="R177" s="71">
        <v>0</v>
      </c>
      <c r="S177" s="71">
        <v>4.3922446753678246</v>
      </c>
      <c r="T177" s="72"/>
      <c r="U177" s="71">
        <v>30182529</v>
      </c>
      <c r="V177" s="71">
        <v>1801</v>
      </c>
      <c r="W177" s="71">
        <v>27</v>
      </c>
      <c r="X177" s="71">
        <v>12236</v>
      </c>
      <c r="Y177" s="71">
        <v>20870</v>
      </c>
      <c r="Z177" s="71">
        <v>21939</v>
      </c>
      <c r="AA177" s="71">
        <v>7218</v>
      </c>
      <c r="AB177" s="71">
        <v>65675</v>
      </c>
      <c r="AC177" s="71">
        <v>0</v>
      </c>
      <c r="AD177" s="71">
        <v>4.3922446753678246</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1991</v>
      </c>
      <c r="B178" s="70">
        <v>274</v>
      </c>
      <c r="C178" s="70">
        <v>2</v>
      </c>
      <c r="D178" s="70">
        <v>17</v>
      </c>
      <c r="E178" s="70">
        <v>2005</v>
      </c>
      <c r="F178" s="70" t="s">
        <v>789</v>
      </c>
      <c r="G178" s="1064" t="s">
        <v>1989</v>
      </c>
      <c r="H178" s="70" t="s">
        <v>1990</v>
      </c>
      <c r="I178" s="148"/>
      <c r="J178" s="71">
        <v>184.4430100760874</v>
      </c>
      <c r="K178" s="71">
        <v>4.2029860441896796</v>
      </c>
      <c r="L178" s="71">
        <v>0</v>
      </c>
      <c r="M178" s="71">
        <v>78.299226502418904</v>
      </c>
      <c r="N178" s="71">
        <v>109.91788804456461</v>
      </c>
      <c r="O178" s="71">
        <v>84.384169031840941</v>
      </c>
      <c r="P178" s="71">
        <v>32.439908290328759</v>
      </c>
      <c r="Q178" s="71">
        <v>4.6305474828876001</v>
      </c>
      <c r="R178" s="71">
        <v>0</v>
      </c>
      <c r="S178" s="71">
        <v>9.3076281922994788</v>
      </c>
      <c r="T178" s="72"/>
      <c r="U178" s="71">
        <v>18747725</v>
      </c>
      <c r="V178" s="71">
        <v>1834</v>
      </c>
      <c r="W178" s="71">
        <v>0</v>
      </c>
      <c r="X178" s="71">
        <v>15802</v>
      </c>
      <c r="Y178" s="71">
        <v>29898</v>
      </c>
      <c r="Z178" s="71">
        <v>40164</v>
      </c>
      <c r="AA178" s="71">
        <v>6451</v>
      </c>
      <c r="AB178" s="71">
        <v>78598</v>
      </c>
      <c r="AC178" s="71">
        <v>0</v>
      </c>
      <c r="AD178" s="71">
        <v>9.3076281922994788</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1992</v>
      </c>
      <c r="B179" s="70">
        <v>275</v>
      </c>
      <c r="C179" s="70">
        <v>3</v>
      </c>
      <c r="D179" s="70">
        <v>17</v>
      </c>
      <c r="E179" s="70">
        <v>2006</v>
      </c>
      <c r="F179" s="70" t="s">
        <v>790</v>
      </c>
      <c r="G179" s="1064" t="s">
        <v>1989</v>
      </c>
      <c r="H179" s="70" t="s">
        <v>1990</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1993</v>
      </c>
      <c r="B180" s="70">
        <v>276</v>
      </c>
      <c r="C180" s="70">
        <v>4</v>
      </c>
      <c r="D180" s="70">
        <v>17</v>
      </c>
      <c r="E180" s="70">
        <v>2007</v>
      </c>
      <c r="F180" s="70" t="s">
        <v>791</v>
      </c>
      <c r="G180" s="70" t="s">
        <v>1989</v>
      </c>
      <c r="H180" s="70" t="s">
        <v>1990</v>
      </c>
      <c r="I180" s="148"/>
      <c r="J180" s="71">
        <v>221.26189533053051</v>
      </c>
      <c r="K180" s="71">
        <v>4.3024994412819453</v>
      </c>
      <c r="L180" s="71">
        <v>1.4991561554986721</v>
      </c>
      <c r="M180" s="71">
        <v>82.986357932478768</v>
      </c>
      <c r="N180" s="71">
        <v>109.280421169796</v>
      </c>
      <c r="O180" s="71">
        <v>82.703559380164975</v>
      </c>
      <c r="P180" s="71">
        <v>31.731799764149699</v>
      </c>
      <c r="Q180" s="71">
        <v>4.9495424919017097</v>
      </c>
      <c r="R180" s="71">
        <v>0</v>
      </c>
      <c r="S180" s="71">
        <v>8.3077612485790215</v>
      </c>
      <c r="T180" s="72"/>
      <c r="U180" s="71">
        <v>26839687</v>
      </c>
      <c r="V180" s="71">
        <v>1881</v>
      </c>
      <c r="W180" s="71">
        <v>17</v>
      </c>
      <c r="X180" s="71">
        <v>18331</v>
      </c>
      <c r="Y180" s="71">
        <v>30914</v>
      </c>
      <c r="Z180" s="71">
        <v>40921</v>
      </c>
      <c r="AA180" s="71">
        <v>6214</v>
      </c>
      <c r="AB180" s="71">
        <v>79570</v>
      </c>
      <c r="AC180" s="71">
        <v>0</v>
      </c>
      <c r="AD180" s="71">
        <v>8.3077612485790215</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1994</v>
      </c>
      <c r="B181" s="70">
        <v>277</v>
      </c>
      <c r="C181" s="70">
        <v>5</v>
      </c>
      <c r="D181" s="70">
        <v>17</v>
      </c>
      <c r="E181" s="70">
        <v>2008</v>
      </c>
      <c r="F181" s="70" t="s">
        <v>792</v>
      </c>
      <c r="G181" s="70" t="s">
        <v>1989</v>
      </c>
      <c r="H181" s="70" t="s">
        <v>1990</v>
      </c>
      <c r="I181" s="148"/>
      <c r="J181" s="71">
        <v>200.37363365918409</v>
      </c>
      <c r="K181" s="71">
        <v>3.213038077565332</v>
      </c>
      <c r="L181" s="71">
        <v>1.335915373807423</v>
      </c>
      <c r="M181" s="71">
        <v>82.748274702599105</v>
      </c>
      <c r="N181" s="71">
        <v>109.9889701660901</v>
      </c>
      <c r="O181" s="71">
        <v>80.00662503332687</v>
      </c>
      <c r="P181" s="71">
        <v>31.603824409017239</v>
      </c>
      <c r="Q181" s="71">
        <v>4.9193872214611201</v>
      </c>
      <c r="R181" s="71">
        <v>0</v>
      </c>
      <c r="S181" s="71">
        <v>11.9017445394755</v>
      </c>
      <c r="T181" s="72"/>
      <c r="U181" s="71">
        <v>25902869</v>
      </c>
      <c r="V181" s="71">
        <v>1881</v>
      </c>
      <c r="W181" s="71">
        <v>17</v>
      </c>
      <c r="X181" s="71">
        <v>18331</v>
      </c>
      <c r="Y181" s="71">
        <v>31459</v>
      </c>
      <c r="Z181" s="71">
        <v>40976</v>
      </c>
      <c r="AA181" s="71">
        <v>6196</v>
      </c>
      <c r="AB181" s="71">
        <v>80386</v>
      </c>
      <c r="AC181" s="71">
        <v>0</v>
      </c>
      <c r="AD181" s="71">
        <v>11.9017445394755</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1995</v>
      </c>
      <c r="B182" s="70">
        <v>278</v>
      </c>
      <c r="C182" s="70">
        <v>6</v>
      </c>
      <c r="D182" s="70">
        <v>17</v>
      </c>
      <c r="E182" s="70">
        <v>2009</v>
      </c>
      <c r="F182" s="70" t="s">
        <v>176</v>
      </c>
      <c r="G182" s="70" t="s">
        <v>1989</v>
      </c>
      <c r="H182" s="70" t="s">
        <v>1990</v>
      </c>
      <c r="I182" s="148"/>
      <c r="J182" s="71">
        <v>180.84210226533071</v>
      </c>
      <c r="K182" s="71">
        <v>3.3832397149928579</v>
      </c>
      <c r="L182" s="71">
        <v>0.74002594038168934</v>
      </c>
      <c r="M182" s="71">
        <v>85.053598854931195</v>
      </c>
      <c r="N182" s="71">
        <v>107.4209887308611</v>
      </c>
      <c r="O182" s="71">
        <v>81.847677438437884</v>
      </c>
      <c r="P182" s="71">
        <v>29.855457382179239</v>
      </c>
      <c r="Q182" s="71">
        <v>4.6962019997738196</v>
      </c>
      <c r="R182" s="71">
        <v>0</v>
      </c>
      <c r="S182" s="71">
        <v>8.6226132003783125</v>
      </c>
      <c r="T182" s="72"/>
      <c r="U182" s="71">
        <v>18378700</v>
      </c>
      <c r="V182" s="71">
        <v>2081</v>
      </c>
      <c r="W182" s="71">
        <v>16</v>
      </c>
      <c r="X182" s="71">
        <v>19933</v>
      </c>
      <c r="Y182" s="71">
        <v>31741</v>
      </c>
      <c r="Z182" s="71">
        <v>41376</v>
      </c>
      <c r="AA182" s="71">
        <v>6009</v>
      </c>
      <c r="AB182" s="71">
        <v>80556</v>
      </c>
      <c r="AC182" s="71">
        <v>0</v>
      </c>
      <c r="AD182" s="71">
        <v>8.6226132003783125</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69.691999999999993</v>
      </c>
      <c r="BK182" s="71">
        <v>0</v>
      </c>
      <c r="BL182" s="71">
        <v>3.36</v>
      </c>
      <c r="BM182" s="71">
        <v>0</v>
      </c>
      <c r="BN182" s="72"/>
      <c r="BO182" s="71">
        <v>0</v>
      </c>
      <c r="BP182" s="71">
        <v>0</v>
      </c>
      <c r="BQ182" s="71">
        <v>6</v>
      </c>
      <c r="BR182" s="71">
        <v>0</v>
      </c>
      <c r="BS182" s="71">
        <v>1</v>
      </c>
      <c r="BT182" s="71">
        <v>0</v>
      </c>
      <c r="BU182"/>
      <c r="BV182" s="70">
        <v>68.811999999999998</v>
      </c>
      <c r="BW182" s="70">
        <v>4.24</v>
      </c>
      <c r="BX182" s="70">
        <v>0</v>
      </c>
      <c r="BY182" s="70">
        <v>0</v>
      </c>
      <c r="BZ182" s="70">
        <v>0</v>
      </c>
      <c r="CA182" s="70">
        <v>0</v>
      </c>
      <c r="CB182" s="70">
        <v>0</v>
      </c>
      <c r="CC182" s="70">
        <v>0</v>
      </c>
      <c r="CD182" s="70">
        <v>0</v>
      </c>
    </row>
    <row r="183" spans="1:82">
      <c r="A183" s="70" t="s">
        <v>1996</v>
      </c>
      <c r="B183" s="70">
        <v>279</v>
      </c>
      <c r="C183" s="70">
        <v>7</v>
      </c>
      <c r="D183" s="70">
        <v>17</v>
      </c>
      <c r="E183" s="70">
        <v>2010</v>
      </c>
      <c r="F183" s="70" t="s">
        <v>177</v>
      </c>
      <c r="G183" s="70" t="s">
        <v>1989</v>
      </c>
      <c r="H183" s="70" t="s">
        <v>1990</v>
      </c>
      <c r="I183" s="148"/>
      <c r="J183" s="71">
        <v>194.79523055938751</v>
      </c>
      <c r="K183" s="71">
        <v>3.6095559314047669</v>
      </c>
      <c r="L183" s="71">
        <v>0.69808953793388606</v>
      </c>
      <c r="M183" s="71">
        <v>87.317803416184702</v>
      </c>
      <c r="N183" s="71">
        <v>118.2049450559789</v>
      </c>
      <c r="O183" s="71">
        <v>81.821556804829811</v>
      </c>
      <c r="P183" s="71">
        <v>30.431614160893648</v>
      </c>
      <c r="Q183" s="71">
        <v>4.8949207036369797</v>
      </c>
      <c r="R183" s="71">
        <v>0</v>
      </c>
      <c r="S183" s="71">
        <v>8.5147352213570979</v>
      </c>
      <c r="T183" s="72"/>
      <c r="U183" s="71">
        <v>20056401</v>
      </c>
      <c r="V183" s="71">
        <v>2081</v>
      </c>
      <c r="W183" s="71">
        <v>16</v>
      </c>
      <c r="X183" s="71">
        <v>19933</v>
      </c>
      <c r="Y183" s="71">
        <v>31815</v>
      </c>
      <c r="Z183" s="71">
        <v>41555</v>
      </c>
      <c r="AA183" s="71">
        <v>5972</v>
      </c>
      <c r="AB183" s="71">
        <v>80457</v>
      </c>
      <c r="AC183" s="71">
        <v>0</v>
      </c>
      <c r="AD183" s="71">
        <v>8.5147352213570979</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75.784999999999997</v>
      </c>
      <c r="BK183" s="71">
        <v>0</v>
      </c>
      <c r="BL183" s="71">
        <v>3.4710000000000001</v>
      </c>
      <c r="BM183" s="71">
        <v>0</v>
      </c>
      <c r="BN183" s="72"/>
      <c r="BO183" s="71">
        <v>0</v>
      </c>
      <c r="BP183" s="71">
        <v>0</v>
      </c>
      <c r="BQ183" s="71">
        <v>7</v>
      </c>
      <c r="BR183" s="71">
        <v>0</v>
      </c>
      <c r="BS183" s="71">
        <v>1</v>
      </c>
      <c r="BT183" s="71">
        <v>0</v>
      </c>
      <c r="BU183"/>
      <c r="BV183" s="70">
        <v>74.495999999999995</v>
      </c>
      <c r="BW183" s="70">
        <v>4.76</v>
      </c>
      <c r="BX183" s="70">
        <v>0</v>
      </c>
      <c r="BY183" s="70">
        <v>0</v>
      </c>
      <c r="BZ183" s="70">
        <v>0</v>
      </c>
      <c r="CA183" s="70">
        <v>0</v>
      </c>
      <c r="CB183" s="70">
        <v>0</v>
      </c>
      <c r="CC183" s="70">
        <v>0</v>
      </c>
      <c r="CD183" s="70">
        <v>0</v>
      </c>
    </row>
    <row r="184" spans="1:82">
      <c r="A184" s="70" t="s">
        <v>1997</v>
      </c>
      <c r="B184" s="70">
        <v>280</v>
      </c>
      <c r="C184" s="70">
        <v>8</v>
      </c>
      <c r="D184" s="70">
        <v>17</v>
      </c>
      <c r="E184" s="70">
        <v>2011</v>
      </c>
      <c r="F184" s="70" t="s">
        <v>178</v>
      </c>
      <c r="G184" s="70" t="s">
        <v>1989</v>
      </c>
      <c r="H184" s="70" t="s">
        <v>1990</v>
      </c>
      <c r="I184" s="148"/>
      <c r="J184" s="71">
        <v>191.87887305383089</v>
      </c>
      <c r="K184" s="71">
        <v>4.9016382052211211</v>
      </c>
      <c r="L184" s="71">
        <v>0.72489183142337177</v>
      </c>
      <c r="M184" s="71">
        <v>94.567188258289704</v>
      </c>
      <c r="N184" s="71">
        <v>120.2470803312692</v>
      </c>
      <c r="O184" s="71">
        <v>81.205295542232591</v>
      </c>
      <c r="P184" s="71">
        <v>29.814457872613964</v>
      </c>
      <c r="Q184" s="71">
        <v>5.6659540011427101</v>
      </c>
      <c r="R184" s="71">
        <v>0</v>
      </c>
      <c r="S184" s="71">
        <v>6.9888678064576029</v>
      </c>
      <c r="T184" s="72"/>
      <c r="U184" s="71">
        <v>19451885</v>
      </c>
      <c r="V184" s="71">
        <v>2081</v>
      </c>
      <c r="W184" s="71">
        <v>16</v>
      </c>
      <c r="X184" s="71">
        <v>19933</v>
      </c>
      <c r="Y184" s="71">
        <v>32132</v>
      </c>
      <c r="Z184" s="71">
        <v>42138</v>
      </c>
      <c r="AA184" s="71">
        <v>6025</v>
      </c>
      <c r="AB184" s="71">
        <v>80738</v>
      </c>
      <c r="AC184" s="71">
        <v>0</v>
      </c>
      <c r="AD184" s="71">
        <v>6.9888678064576029</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69.733000000000004</v>
      </c>
      <c r="BK184" s="71">
        <v>0</v>
      </c>
      <c r="BL184" s="71">
        <v>23.557000000000002</v>
      </c>
      <c r="BM184" s="71">
        <v>0</v>
      </c>
      <c r="BN184" s="72"/>
      <c r="BO184" s="71">
        <v>0</v>
      </c>
      <c r="BP184" s="71">
        <v>0</v>
      </c>
      <c r="BQ184" s="71">
        <v>5</v>
      </c>
      <c r="BR184" s="71">
        <v>0</v>
      </c>
      <c r="BS184" s="71">
        <v>2</v>
      </c>
      <c r="BT184" s="71">
        <v>0</v>
      </c>
      <c r="BU184"/>
      <c r="BV184" s="70">
        <v>65.804000000000002</v>
      </c>
      <c r="BW184" s="70">
        <v>4.0810000000000004</v>
      </c>
      <c r="BX184" s="70">
        <v>20.3</v>
      </c>
      <c r="BY184" s="70">
        <v>0</v>
      </c>
      <c r="BZ184" s="70">
        <v>3.105</v>
      </c>
      <c r="CA184" s="70">
        <v>0</v>
      </c>
      <c r="CB184" s="70">
        <v>0</v>
      </c>
      <c r="CC184" s="70">
        <v>0</v>
      </c>
      <c r="CD184" s="70">
        <v>0</v>
      </c>
    </row>
    <row r="185" spans="1:82">
      <c r="A185" s="70" t="s">
        <v>1998</v>
      </c>
      <c r="B185" s="70">
        <v>281</v>
      </c>
      <c r="C185" s="70">
        <v>9</v>
      </c>
      <c r="D185" s="70">
        <v>17</v>
      </c>
      <c r="E185" s="70">
        <v>2012</v>
      </c>
      <c r="F185" s="70" t="s">
        <v>179</v>
      </c>
      <c r="G185" s="70" t="s">
        <v>1989</v>
      </c>
      <c r="H185" s="70" t="s">
        <v>1990</v>
      </c>
      <c r="I185" s="148"/>
      <c r="J185" s="71">
        <v>110.3731232221858</v>
      </c>
      <c r="K185" s="71">
        <v>4.3835274627929453</v>
      </c>
      <c r="L185" s="71">
        <v>0.70612950256550433</v>
      </c>
      <c r="M185" s="71">
        <v>99.906522601831654</v>
      </c>
      <c r="N185" s="71">
        <v>123.923967102614</v>
      </c>
      <c r="O185" s="71">
        <v>81.858765326492275</v>
      </c>
      <c r="P185" s="71">
        <v>30.427005827576497</v>
      </c>
      <c r="Q185" s="71">
        <v>6.2363080760413503</v>
      </c>
      <c r="R185" s="71">
        <v>0</v>
      </c>
      <c r="S185" s="71">
        <v>8.3196235955404489</v>
      </c>
      <c r="T185" s="72"/>
      <c r="U185" s="71">
        <v>12048045</v>
      </c>
      <c r="V185" s="71">
        <v>2081</v>
      </c>
      <c r="W185" s="71">
        <v>16</v>
      </c>
      <c r="X185" s="71">
        <v>19933</v>
      </c>
      <c r="Y185" s="71">
        <v>32758</v>
      </c>
      <c r="Z185" s="71">
        <v>42814</v>
      </c>
      <c r="AA185" s="71">
        <v>6114</v>
      </c>
      <c r="AB185" s="71">
        <v>81792</v>
      </c>
      <c r="AC185" s="71">
        <v>0</v>
      </c>
      <c r="AD185" s="71">
        <v>8.3196235955404489</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67.055000000000007</v>
      </c>
      <c r="BK185" s="71">
        <v>0</v>
      </c>
      <c r="BL185" s="71">
        <v>30.992000000000001</v>
      </c>
      <c r="BM185" s="71">
        <v>0</v>
      </c>
      <c r="BN185" s="72"/>
      <c r="BO185" s="71">
        <v>0</v>
      </c>
      <c r="BP185" s="71">
        <v>0</v>
      </c>
      <c r="BQ185" s="71">
        <v>5</v>
      </c>
      <c r="BR185" s="71">
        <v>0</v>
      </c>
      <c r="BS185" s="71">
        <v>2</v>
      </c>
      <c r="BT185" s="71">
        <v>0</v>
      </c>
      <c r="BU185"/>
      <c r="BV185" s="70">
        <v>67.328999999999994</v>
      </c>
      <c r="BW185" s="70">
        <v>3.218</v>
      </c>
      <c r="BX185" s="70">
        <v>27.5</v>
      </c>
      <c r="BY185" s="70">
        <v>0</v>
      </c>
      <c r="BZ185" s="70">
        <v>0</v>
      </c>
      <c r="CA185" s="70">
        <v>0</v>
      </c>
      <c r="CB185" s="70">
        <v>0</v>
      </c>
      <c r="CC185" s="70">
        <v>0</v>
      </c>
      <c r="CD185" s="70">
        <v>0</v>
      </c>
    </row>
    <row r="186" spans="1:82">
      <c r="A186" s="70" t="s">
        <v>1999</v>
      </c>
      <c r="B186" s="70">
        <v>282</v>
      </c>
      <c r="C186" s="70">
        <v>10</v>
      </c>
      <c r="D186" s="70">
        <v>17</v>
      </c>
      <c r="E186" s="70">
        <v>2013</v>
      </c>
      <c r="F186" s="70" t="s">
        <v>180</v>
      </c>
      <c r="G186" s="70" t="s">
        <v>1989</v>
      </c>
      <c r="H186" s="70" t="s">
        <v>1990</v>
      </c>
      <c r="I186" s="148"/>
      <c r="J186" s="71">
        <v>106.94482515280561</v>
      </c>
      <c r="K186" s="71">
        <v>3.7250383374745599</v>
      </c>
      <c r="L186" s="71">
        <v>0.65155864938768537</v>
      </c>
      <c r="M186" s="71">
        <v>99.463495693857666</v>
      </c>
      <c r="N186" s="71">
        <v>112.76892706232709</v>
      </c>
      <c r="O186" s="71">
        <v>79.106870099812099</v>
      </c>
      <c r="P186" s="71">
        <v>31.201043043616266</v>
      </c>
      <c r="Q186" s="71">
        <v>6.3550912999748101</v>
      </c>
      <c r="R186" s="71">
        <v>0</v>
      </c>
      <c r="S186" s="71">
        <v>8.5261752158635069</v>
      </c>
      <c r="T186" s="72"/>
      <c r="U186" s="71">
        <v>12041527</v>
      </c>
      <c r="V186" s="71">
        <v>2081</v>
      </c>
      <c r="W186" s="71">
        <v>16</v>
      </c>
      <c r="X186" s="71">
        <v>19933</v>
      </c>
      <c r="Y186" s="71">
        <v>32988</v>
      </c>
      <c r="Z186" s="71">
        <v>43222</v>
      </c>
      <c r="AA186" s="71">
        <v>6246</v>
      </c>
      <c r="AB186" s="71">
        <v>82155</v>
      </c>
      <c r="AC186" s="71">
        <v>0</v>
      </c>
      <c r="AD186" s="71">
        <v>8.5261752158635069</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68.352000000000004</v>
      </c>
      <c r="BK186" s="71">
        <v>0</v>
      </c>
      <c r="BL186" s="71">
        <v>28.945</v>
      </c>
      <c r="BM186" s="71">
        <v>0</v>
      </c>
      <c r="BN186" s="72"/>
      <c r="BO186" s="71">
        <v>0</v>
      </c>
      <c r="BP186" s="71">
        <v>0</v>
      </c>
      <c r="BQ186" s="71">
        <v>5</v>
      </c>
      <c r="BR186" s="71">
        <v>0</v>
      </c>
      <c r="BS186" s="71">
        <v>2</v>
      </c>
      <c r="BT186" s="71">
        <v>0</v>
      </c>
      <c r="BU186"/>
      <c r="BV186" s="70">
        <v>68.343999999999994</v>
      </c>
      <c r="BW186" s="70">
        <v>3.4529999999999998</v>
      </c>
      <c r="BX186" s="70">
        <v>25.5</v>
      </c>
      <c r="BY186" s="70">
        <v>0</v>
      </c>
      <c r="BZ186" s="70">
        <v>0</v>
      </c>
      <c r="CA186" s="70">
        <v>0</v>
      </c>
      <c r="CB186" s="70">
        <v>0</v>
      </c>
      <c r="CC186" s="70">
        <v>0</v>
      </c>
      <c r="CD186" s="70">
        <v>0</v>
      </c>
    </row>
    <row r="187" spans="1:82">
      <c r="A187" s="70" t="s">
        <v>2000</v>
      </c>
      <c r="B187" s="70">
        <v>283</v>
      </c>
      <c r="C187" s="70">
        <v>11</v>
      </c>
      <c r="D187" s="70">
        <v>17</v>
      </c>
      <c r="E187" s="70">
        <v>2014</v>
      </c>
      <c r="F187" s="70" t="s">
        <v>181</v>
      </c>
      <c r="G187" s="70" t="s">
        <v>1989</v>
      </c>
      <c r="H187" s="70" t="s">
        <v>1990</v>
      </c>
      <c r="I187" s="148"/>
      <c r="J187" s="71">
        <v>112.03182277188171</v>
      </c>
      <c r="K187" s="71">
        <v>3.494508058191176</v>
      </c>
      <c r="L187" s="71">
        <v>0.90561774354156477</v>
      </c>
      <c r="M187" s="71">
        <v>91.890797007544847</v>
      </c>
      <c r="N187" s="71">
        <v>109.5375376700065</v>
      </c>
      <c r="O187" s="71">
        <v>77.191192279162991</v>
      </c>
      <c r="P187" s="71">
        <v>32.844513372339954</v>
      </c>
      <c r="Q187" s="71">
        <v>6.1124719243571599</v>
      </c>
      <c r="R187" s="71">
        <v>0</v>
      </c>
      <c r="S187" s="71">
        <v>9.8953352066780056</v>
      </c>
      <c r="T187" s="72"/>
      <c r="U187" s="71">
        <v>13774395</v>
      </c>
      <c r="V187" s="71">
        <v>1691</v>
      </c>
      <c r="W187" s="71">
        <v>19</v>
      </c>
      <c r="X187" s="71">
        <v>19728</v>
      </c>
      <c r="Y187" s="71">
        <v>33416</v>
      </c>
      <c r="Z187" s="71">
        <v>44420</v>
      </c>
      <c r="AA187" s="71">
        <v>6541</v>
      </c>
      <c r="AB187" s="71">
        <v>82359</v>
      </c>
      <c r="AC187" s="71">
        <v>0</v>
      </c>
      <c r="AD187" s="71">
        <v>9.8953352066780056</v>
      </c>
      <c r="AE187" s="72"/>
      <c r="AF187" s="71"/>
      <c r="AG187" s="71"/>
      <c r="AH187" s="71"/>
      <c r="AI187" s="71"/>
      <c r="AJ187" s="71"/>
      <c r="AK187" s="71"/>
      <c r="AL187" s="71"/>
      <c r="AM187" s="71"/>
      <c r="AN187" s="71"/>
      <c r="AO187" s="71"/>
      <c r="AP187" s="71"/>
      <c r="AQ187" s="72"/>
      <c r="AR187" s="71">
        <v>1611</v>
      </c>
      <c r="AS187" s="71">
        <v>147</v>
      </c>
      <c r="AT187" s="71">
        <v>0</v>
      </c>
      <c r="AU187" s="71">
        <v>0</v>
      </c>
      <c r="AV187" s="71">
        <v>0</v>
      </c>
      <c r="AW187" s="71">
        <v>0</v>
      </c>
      <c r="AX187" s="71"/>
      <c r="AY187" s="72"/>
      <c r="AZ187" s="71">
        <v>6637</v>
      </c>
      <c r="BA187" s="71">
        <v>2453.8000000000002</v>
      </c>
      <c r="BB187" s="71">
        <v>0</v>
      </c>
      <c r="BC187" s="71">
        <v>0</v>
      </c>
      <c r="BD187" s="71">
        <v>0</v>
      </c>
      <c r="BE187" s="71">
        <v>0</v>
      </c>
      <c r="BF187" s="71"/>
      <c r="BG187" s="72"/>
      <c r="BH187" s="71">
        <v>0</v>
      </c>
      <c r="BI187" s="71">
        <v>0</v>
      </c>
      <c r="BJ187" s="71">
        <v>64.463999999999999</v>
      </c>
      <c r="BK187" s="71">
        <v>0</v>
      </c>
      <c r="BL187" s="71">
        <v>33.484000000000002</v>
      </c>
      <c r="BM187" s="71">
        <v>0</v>
      </c>
      <c r="BN187" s="72"/>
      <c r="BO187" s="71">
        <v>0</v>
      </c>
      <c r="BP187" s="71">
        <v>0</v>
      </c>
      <c r="BQ187" s="71">
        <v>5</v>
      </c>
      <c r="BR187" s="71">
        <v>0</v>
      </c>
      <c r="BS187" s="71">
        <v>2</v>
      </c>
      <c r="BT187" s="71">
        <v>0</v>
      </c>
      <c r="BU187"/>
      <c r="BV187" s="70">
        <v>63.835000000000001</v>
      </c>
      <c r="BW187" s="70">
        <v>3.754</v>
      </c>
      <c r="BX187" s="70">
        <v>30.359000000000002</v>
      </c>
      <c r="BY187" s="70">
        <v>0</v>
      </c>
      <c r="BZ187" s="70">
        <v>0</v>
      </c>
      <c r="CA187" s="70">
        <v>0</v>
      </c>
      <c r="CB187" s="70">
        <v>0</v>
      </c>
      <c r="CC187" s="70">
        <v>0</v>
      </c>
      <c r="CD187" s="70">
        <v>0</v>
      </c>
    </row>
    <row r="188" spans="1:82">
      <c r="A188" s="70" t="s">
        <v>2001</v>
      </c>
      <c r="B188" s="70">
        <v>284</v>
      </c>
      <c r="C188" s="70">
        <v>12</v>
      </c>
      <c r="D188" s="70">
        <v>17</v>
      </c>
      <c r="E188" s="70">
        <v>2015</v>
      </c>
      <c r="F188" s="70" t="s">
        <v>182</v>
      </c>
      <c r="G188" s="70" t="s">
        <v>1989</v>
      </c>
      <c r="H188" s="70" t="s">
        <v>1990</v>
      </c>
      <c r="I188" s="148"/>
      <c r="J188" s="71">
        <v>95.525923060179409</v>
      </c>
      <c r="K188" s="71">
        <v>3.3884190557216902</v>
      </c>
      <c r="L188" s="71">
        <v>1.0642688761245991</v>
      </c>
      <c r="M188" s="71">
        <v>87.594472000461465</v>
      </c>
      <c r="N188" s="71">
        <v>99.726194530870231</v>
      </c>
      <c r="O188" s="71">
        <v>75.809944608737553</v>
      </c>
      <c r="P188" s="71">
        <v>32.06138976869169</v>
      </c>
      <c r="Q188" s="71">
        <v>6.0015889720998903</v>
      </c>
      <c r="R188" s="71">
        <v>0</v>
      </c>
      <c r="S188" s="71">
        <v>9.9020991770811708</v>
      </c>
      <c r="T188" s="72"/>
      <c r="U188" s="71">
        <v>13462379</v>
      </c>
      <c r="V188" s="71">
        <v>1691</v>
      </c>
      <c r="W188" s="71">
        <v>19</v>
      </c>
      <c r="X188" s="71">
        <v>19728</v>
      </c>
      <c r="Y188" s="71">
        <v>33831</v>
      </c>
      <c r="Z188" s="71">
        <v>44045</v>
      </c>
      <c r="AA188" s="71">
        <v>6380</v>
      </c>
      <c r="AB188" s="71">
        <v>82605</v>
      </c>
      <c r="AC188" s="71">
        <v>0</v>
      </c>
      <c r="AD188" s="71">
        <v>9.9020991770811708</v>
      </c>
      <c r="AE188" s="72"/>
      <c r="AF188" s="71">
        <v>71036731.130147412</v>
      </c>
      <c r="AG188" s="71">
        <v>2811347.4695550101</v>
      </c>
      <c r="AH188" s="71">
        <v>215621.6964811486</v>
      </c>
      <c r="AI188" s="71">
        <v>118570946.5814878</v>
      </c>
      <c r="AJ188" s="71">
        <v>148060526.1617789</v>
      </c>
      <c r="AK188" s="71">
        <v>0</v>
      </c>
      <c r="AL188" s="71">
        <v>0</v>
      </c>
      <c r="AM188" s="71">
        <v>11320668.73505768</v>
      </c>
      <c r="AN188" s="71">
        <v>0</v>
      </c>
      <c r="AO188" s="71">
        <v>0</v>
      </c>
      <c r="AP188" s="71">
        <v>352015841.77450794</v>
      </c>
      <c r="AQ188" s="72"/>
      <c r="AR188" s="71">
        <v>1779</v>
      </c>
      <c r="AS188" s="71">
        <v>217</v>
      </c>
      <c r="AT188" s="71">
        <v>0</v>
      </c>
      <c r="AU188" s="71">
        <v>0</v>
      </c>
      <c r="AV188" s="71">
        <v>0</v>
      </c>
      <c r="AW188" s="71">
        <v>0</v>
      </c>
      <c r="AX188" s="71"/>
      <c r="AY188" s="72"/>
      <c r="AZ188" s="71">
        <v>7477.7000000000007</v>
      </c>
      <c r="BA188" s="71">
        <v>3708.1</v>
      </c>
      <c r="BB188" s="71">
        <v>0</v>
      </c>
      <c r="BC188" s="71">
        <v>0</v>
      </c>
      <c r="BD188" s="71">
        <v>0</v>
      </c>
      <c r="BE188" s="71">
        <v>0</v>
      </c>
      <c r="BF188" s="71"/>
      <c r="BG188" s="72"/>
      <c r="BH188" s="71">
        <v>0</v>
      </c>
      <c r="BI188" s="71">
        <v>0</v>
      </c>
      <c r="BJ188" s="71">
        <v>60.04</v>
      </c>
      <c r="BK188" s="71">
        <v>0</v>
      </c>
      <c r="BL188" s="71">
        <v>31.875999999999998</v>
      </c>
      <c r="BM188" s="71">
        <v>0</v>
      </c>
      <c r="BN188" s="72"/>
      <c r="BO188" s="71">
        <v>0</v>
      </c>
      <c r="BP188" s="71">
        <v>0</v>
      </c>
      <c r="BQ188" s="71">
        <v>5</v>
      </c>
      <c r="BR188" s="71">
        <v>0</v>
      </c>
      <c r="BS188" s="71">
        <v>2</v>
      </c>
      <c r="BT188" s="71">
        <v>0</v>
      </c>
      <c r="BU188"/>
      <c r="BV188" s="70">
        <v>59.286999999999999</v>
      </c>
      <c r="BW188" s="70">
        <v>3.7109999999999999</v>
      </c>
      <c r="BX188" s="70">
        <v>28.917999999999999</v>
      </c>
      <c r="BY188" s="70">
        <v>0</v>
      </c>
      <c r="BZ188" s="70">
        <v>0</v>
      </c>
      <c r="CA188" s="70">
        <v>0</v>
      </c>
      <c r="CB188" s="70">
        <v>0</v>
      </c>
      <c r="CC188" s="70">
        <v>0</v>
      </c>
      <c r="CD188" s="70">
        <v>0</v>
      </c>
    </row>
    <row r="189" spans="1:82">
      <c r="A189" s="70" t="s">
        <v>2002</v>
      </c>
      <c r="B189" s="70">
        <v>285</v>
      </c>
      <c r="C189" s="70">
        <v>13</v>
      </c>
      <c r="D189" s="70">
        <v>17</v>
      </c>
      <c r="E189" s="70">
        <v>2016</v>
      </c>
      <c r="F189" s="70" t="s">
        <v>155</v>
      </c>
      <c r="G189" s="70" t="s">
        <v>1989</v>
      </c>
      <c r="H189" s="70" t="s">
        <v>1990</v>
      </c>
      <c r="I189" s="148"/>
      <c r="J189" s="71">
        <v>99.963050169286788</v>
      </c>
      <c r="K189" s="71">
        <v>3.4100671052759064</v>
      </c>
      <c r="L189" s="71">
        <v>1.1268384728019765</v>
      </c>
      <c r="M189" s="71">
        <v>75.992101705317936</v>
      </c>
      <c r="N189" s="71">
        <v>99.449022071431173</v>
      </c>
      <c r="O189" s="71">
        <v>75.430040736701685</v>
      </c>
      <c r="P189" s="71">
        <v>31.722595507482431</v>
      </c>
      <c r="Q189" s="71">
        <v>5.8647891685774978</v>
      </c>
      <c r="R189" s="71">
        <v>0</v>
      </c>
      <c r="S189" s="71">
        <v>7.4522686747395674</v>
      </c>
      <c r="T189" s="72"/>
      <c r="U189" s="71">
        <v>13059373</v>
      </c>
      <c r="V189" s="71">
        <v>1691</v>
      </c>
      <c r="W189" s="71">
        <v>19</v>
      </c>
      <c r="X189" s="71">
        <v>19728</v>
      </c>
      <c r="Y189" s="71">
        <v>34246</v>
      </c>
      <c r="Z189" s="71">
        <v>44363</v>
      </c>
      <c r="AA189" s="71">
        <v>6529</v>
      </c>
      <c r="AB189" s="71">
        <v>83033</v>
      </c>
      <c r="AC189" s="71">
        <v>0</v>
      </c>
      <c r="AD189" s="71">
        <v>7.4522686747395666</v>
      </c>
      <c r="AE189" s="72"/>
      <c r="AF189" s="71">
        <v>70383057.941104889</v>
      </c>
      <c r="AG189" s="71">
        <v>2669770.0862692599</v>
      </c>
      <c r="AH189" s="71">
        <v>173417.41743326301</v>
      </c>
      <c r="AI189" s="71">
        <v>117557437.83724169</v>
      </c>
      <c r="AJ189" s="71">
        <v>142575940.72124189</v>
      </c>
      <c r="AK189" s="71">
        <v>0</v>
      </c>
      <c r="AL189" s="71">
        <v>0</v>
      </c>
      <c r="AM189" s="71">
        <v>11388164.958147829</v>
      </c>
      <c r="AN189" s="71">
        <v>0</v>
      </c>
      <c r="AO189" s="71">
        <v>0</v>
      </c>
      <c r="AP189" s="71">
        <v>344747788.96143883</v>
      </c>
      <c r="AQ189" s="72"/>
      <c r="AR189" s="71">
        <v>1927</v>
      </c>
      <c r="AS189" s="71">
        <v>255</v>
      </c>
      <c r="AT189" s="71">
        <v>0</v>
      </c>
      <c r="AU189" s="71">
        <v>0</v>
      </c>
      <c r="AV189" s="71">
        <v>0</v>
      </c>
      <c r="AW189" s="71">
        <v>0</v>
      </c>
      <c r="AX189" s="71"/>
      <c r="AY189" s="72"/>
      <c r="AZ189" s="71">
        <v>8170.2999999999993</v>
      </c>
      <c r="BA189" s="71">
        <v>4302.1000000000004</v>
      </c>
      <c r="BB189" s="71">
        <v>0</v>
      </c>
      <c r="BC189" s="71">
        <v>0</v>
      </c>
      <c r="BD189" s="71">
        <v>0</v>
      </c>
      <c r="BE189" s="71">
        <v>0</v>
      </c>
      <c r="BF189" s="71"/>
      <c r="BG189" s="72"/>
      <c r="BH189" s="71">
        <v>0</v>
      </c>
      <c r="BI189" s="71">
        <v>0</v>
      </c>
      <c r="BJ189" s="71">
        <v>59.084000000000003</v>
      </c>
      <c r="BK189" s="71">
        <v>0</v>
      </c>
      <c r="BL189" s="71">
        <v>23.302</v>
      </c>
      <c r="BM189" s="71">
        <v>0</v>
      </c>
      <c r="BN189" s="72"/>
      <c r="BO189" s="71">
        <v>0</v>
      </c>
      <c r="BP189" s="71">
        <v>0</v>
      </c>
      <c r="BQ189" s="71">
        <v>5</v>
      </c>
      <c r="BR189" s="71">
        <v>0</v>
      </c>
      <c r="BS189" s="71">
        <v>2</v>
      </c>
      <c r="BT189" s="71">
        <v>0</v>
      </c>
      <c r="BU189"/>
      <c r="BV189" s="70">
        <v>57.527000000000001</v>
      </c>
      <c r="BW189" s="70">
        <v>4.1070000000000002</v>
      </c>
      <c r="BX189" s="70">
        <v>20.751999999999999</v>
      </c>
      <c r="BY189" s="70">
        <v>0</v>
      </c>
      <c r="BZ189" s="70">
        <v>0</v>
      </c>
      <c r="CA189" s="70">
        <v>0</v>
      </c>
      <c r="CB189" s="70">
        <v>0</v>
      </c>
      <c r="CC189" s="70">
        <v>0</v>
      </c>
      <c r="CD189" s="70">
        <v>0</v>
      </c>
    </row>
    <row r="190" spans="1:82">
      <c r="A190" s="70" t="s">
        <v>2003</v>
      </c>
      <c r="B190" s="70">
        <v>286</v>
      </c>
      <c r="C190" s="70">
        <v>14</v>
      </c>
      <c r="D190" s="70">
        <v>17</v>
      </c>
      <c r="E190" s="70">
        <v>2017</v>
      </c>
      <c r="F190" s="70" t="s">
        <v>156</v>
      </c>
      <c r="G190" s="70" t="s">
        <v>1989</v>
      </c>
      <c r="H190" s="70" t="s">
        <v>1990</v>
      </c>
      <c r="I190" s="148"/>
      <c r="J190" s="71">
        <v>86.60343599976251</v>
      </c>
      <c r="K190" s="71">
        <v>3.4815330910209972</v>
      </c>
      <c r="L190" s="71">
        <v>1.048257371367624</v>
      </c>
      <c r="M190" s="71">
        <v>75.31036298512106</v>
      </c>
      <c r="N190" s="71">
        <v>103.16577977357751</v>
      </c>
      <c r="O190" s="71">
        <v>75.119103047895791</v>
      </c>
      <c r="P190" s="71">
        <v>31.743729601289399</v>
      </c>
      <c r="Q190" s="71">
        <v>5.6989759785564802</v>
      </c>
      <c r="R190" s="71">
        <v>0</v>
      </c>
      <c r="S190" s="71">
        <v>7.8199263246087289</v>
      </c>
      <c r="T190" s="72"/>
      <c r="U190" s="71">
        <v>12054713</v>
      </c>
      <c r="V190" s="71">
        <v>1691</v>
      </c>
      <c r="W190" s="71">
        <v>19</v>
      </c>
      <c r="X190" s="71">
        <v>19728</v>
      </c>
      <c r="Y190" s="71">
        <v>34729</v>
      </c>
      <c r="Z190" s="71">
        <v>44913</v>
      </c>
      <c r="AA190" s="71">
        <v>6575</v>
      </c>
      <c r="AB190" s="71">
        <v>83437</v>
      </c>
      <c r="AC190" s="71">
        <v>0</v>
      </c>
      <c r="AD190" s="71">
        <v>7.8199263246087289</v>
      </c>
      <c r="AE190" s="72"/>
      <c r="AF190" s="71">
        <v>65040865.66416882</v>
      </c>
      <c r="AG190" s="71">
        <v>2763120.383940781</v>
      </c>
      <c r="AH190" s="71">
        <v>220998.7485151444</v>
      </c>
      <c r="AI190" s="71">
        <v>119451444.9230822</v>
      </c>
      <c r="AJ190" s="71">
        <v>152654743.42599651</v>
      </c>
      <c r="AK190" s="71">
        <v>0</v>
      </c>
      <c r="AL190" s="71">
        <v>0</v>
      </c>
      <c r="AM190" s="71">
        <v>11461480.54807128</v>
      </c>
      <c r="AN190" s="71">
        <v>0</v>
      </c>
      <c r="AO190" s="71">
        <v>0</v>
      </c>
      <c r="AP190" s="71">
        <v>351592653.6937747</v>
      </c>
      <c r="AQ190" s="72"/>
      <c r="AR190" s="71">
        <v>2044</v>
      </c>
      <c r="AS190" s="71">
        <v>275</v>
      </c>
      <c r="AT190" s="71">
        <v>0</v>
      </c>
      <c r="AU190" s="71">
        <v>0</v>
      </c>
      <c r="AV190" s="71">
        <v>0</v>
      </c>
      <c r="AW190" s="71">
        <v>0</v>
      </c>
      <c r="AX190" s="71"/>
      <c r="AY190" s="72"/>
      <c r="AZ190" s="71">
        <v>8748.6</v>
      </c>
      <c r="BA190" s="71">
        <v>4762.7</v>
      </c>
      <c r="BB190" s="71">
        <v>0</v>
      </c>
      <c r="BC190" s="71">
        <v>0</v>
      </c>
      <c r="BD190" s="71">
        <v>0</v>
      </c>
      <c r="BE190" s="71">
        <v>0</v>
      </c>
      <c r="BF190" s="71"/>
      <c r="BG190" s="72"/>
      <c r="BH190" s="71">
        <v>0</v>
      </c>
      <c r="BI190" s="71">
        <v>0</v>
      </c>
      <c r="BJ190" s="71">
        <v>59.332000000000001</v>
      </c>
      <c r="BK190" s="71">
        <v>0</v>
      </c>
      <c r="BL190" s="71">
        <v>26.297999999999998</v>
      </c>
      <c r="BM190" s="71">
        <v>0</v>
      </c>
      <c r="BN190" s="72"/>
      <c r="BO190" s="71">
        <v>0</v>
      </c>
      <c r="BP190" s="71">
        <v>0</v>
      </c>
      <c r="BQ190" s="71">
        <v>5</v>
      </c>
      <c r="BR190" s="71">
        <v>0</v>
      </c>
      <c r="BS190" s="71">
        <v>2</v>
      </c>
      <c r="BT190" s="71">
        <v>0</v>
      </c>
      <c r="BU190"/>
      <c r="BV190" s="70">
        <v>58.000999999999998</v>
      </c>
      <c r="BW190" s="70">
        <v>4.17</v>
      </c>
      <c r="BX190" s="70">
        <v>23.459</v>
      </c>
      <c r="BY190" s="70">
        <v>0</v>
      </c>
      <c r="BZ190" s="70">
        <v>0</v>
      </c>
      <c r="CA190" s="70">
        <v>0</v>
      </c>
      <c r="CB190" s="70">
        <v>0</v>
      </c>
      <c r="CC190" s="70">
        <v>0</v>
      </c>
      <c r="CD190" s="70">
        <v>0</v>
      </c>
    </row>
    <row r="191" spans="1:82">
      <c r="A191" s="70" t="s">
        <v>2004</v>
      </c>
      <c r="B191" s="70">
        <v>287</v>
      </c>
      <c r="C191" s="70">
        <v>15</v>
      </c>
      <c r="D191" s="70">
        <v>17</v>
      </c>
      <c r="E191" s="70">
        <v>2018</v>
      </c>
      <c r="F191" s="70" t="s">
        <v>183</v>
      </c>
      <c r="G191" s="70" t="s">
        <v>1989</v>
      </c>
      <c r="H191" s="70" t="s">
        <v>1990</v>
      </c>
      <c r="I191" s="148"/>
      <c r="J191" s="71">
        <v>83.718002441207503</v>
      </c>
      <c r="K191" s="71">
        <v>3.2503595924575883</v>
      </c>
      <c r="L191" s="71">
        <v>0.97617539583554647</v>
      </c>
      <c r="M191" s="71">
        <v>76.482028909325038</v>
      </c>
      <c r="N191" s="71">
        <v>94.528585766862122</v>
      </c>
      <c r="O191" s="71">
        <v>73.712702415273924</v>
      </c>
      <c r="P191" s="71">
        <v>31.810135795717187</v>
      </c>
      <c r="Q191" s="71">
        <v>5.2925531105801502</v>
      </c>
      <c r="R191" s="71">
        <v>0</v>
      </c>
      <c r="S191" s="71">
        <v>8.13213084355022</v>
      </c>
      <c r="T191" s="72"/>
      <c r="U191" s="71">
        <v>12160893</v>
      </c>
      <c r="V191" s="71">
        <v>1691</v>
      </c>
      <c r="W191" s="71">
        <v>19</v>
      </c>
      <c r="X191" s="71">
        <v>19728</v>
      </c>
      <c r="Y191" s="71">
        <v>35080</v>
      </c>
      <c r="Z191" s="71">
        <v>44916</v>
      </c>
      <c r="AA191" s="71">
        <v>6655</v>
      </c>
      <c r="AB191" s="71">
        <v>83504</v>
      </c>
      <c r="AC191" s="71">
        <v>0</v>
      </c>
      <c r="AD191" s="71">
        <v>8.13213084355022</v>
      </c>
      <c r="AE191" s="72"/>
      <c r="AF191" s="71">
        <v>63257531.502389893</v>
      </c>
      <c r="AG191" s="71">
        <v>2454764.8345158831</v>
      </c>
      <c r="AH191" s="71">
        <v>208415.59912901931</v>
      </c>
      <c r="AI191" s="71">
        <v>115256329.7377374</v>
      </c>
      <c r="AJ191" s="71">
        <v>138135526.7028802</v>
      </c>
      <c r="AK191" s="71">
        <v>0</v>
      </c>
      <c r="AL191" s="71">
        <v>0</v>
      </c>
      <c r="AM191" s="71">
        <v>11494418.34886553</v>
      </c>
      <c r="AN191" s="71">
        <v>0</v>
      </c>
      <c r="AO191" s="71">
        <v>0</v>
      </c>
      <c r="AP191" s="71">
        <v>330806986.72551793</v>
      </c>
      <c r="AQ191" s="72"/>
      <c r="AR191" s="71">
        <v>2199</v>
      </c>
      <c r="AS191" s="71">
        <v>315</v>
      </c>
      <c r="AT191" s="71">
        <v>0</v>
      </c>
      <c r="AU191" s="71">
        <v>0</v>
      </c>
      <c r="AV191" s="71">
        <v>0</v>
      </c>
      <c r="AW191" s="71">
        <v>0</v>
      </c>
      <c r="AX191" s="71"/>
      <c r="AY191" s="72"/>
      <c r="AZ191" s="71">
        <v>9492.2000000000007</v>
      </c>
      <c r="BA191" s="71">
        <v>5292.3</v>
      </c>
      <c r="BB191" s="71">
        <v>0</v>
      </c>
      <c r="BC191" s="71">
        <v>0</v>
      </c>
      <c r="BD191" s="71">
        <v>0</v>
      </c>
      <c r="BE191" s="71">
        <v>0</v>
      </c>
      <c r="BF191" s="71"/>
      <c r="BG191" s="72"/>
      <c r="BH191" s="71">
        <v>0</v>
      </c>
      <c r="BI191" s="71">
        <v>0</v>
      </c>
      <c r="BJ191" s="71">
        <v>62.17</v>
      </c>
      <c r="BK191" s="71">
        <v>0</v>
      </c>
      <c r="BL191" s="71">
        <v>26.446999999999999</v>
      </c>
      <c r="BM191" s="71">
        <v>0</v>
      </c>
      <c r="BN191" s="72"/>
      <c r="BO191" s="71">
        <v>0</v>
      </c>
      <c r="BP191" s="71">
        <v>0</v>
      </c>
      <c r="BQ191" s="71">
        <v>6</v>
      </c>
      <c r="BR191" s="71">
        <v>0</v>
      </c>
      <c r="BS191" s="71">
        <v>2</v>
      </c>
      <c r="BT191" s="71">
        <v>0</v>
      </c>
      <c r="BU191"/>
      <c r="BV191" s="70">
        <v>60.941000000000003</v>
      </c>
      <c r="BW191" s="70">
        <v>3.9119999999999999</v>
      </c>
      <c r="BX191" s="70">
        <v>23.763999999999999</v>
      </c>
      <c r="BY191" s="70">
        <v>0</v>
      </c>
      <c r="BZ191" s="70">
        <v>0</v>
      </c>
      <c r="CA191" s="70">
        <v>0</v>
      </c>
      <c r="CB191" s="70">
        <v>0</v>
      </c>
      <c r="CC191" s="70">
        <v>0</v>
      </c>
      <c r="CD191" s="70">
        <v>0</v>
      </c>
    </row>
    <row r="192" spans="1:82">
      <c r="A192" s="70" t="s">
        <v>2005</v>
      </c>
      <c r="B192" s="70">
        <v>288</v>
      </c>
      <c r="C192" s="70">
        <v>16</v>
      </c>
      <c r="D192" s="70">
        <v>17</v>
      </c>
      <c r="E192" s="70">
        <v>2019</v>
      </c>
      <c r="F192" s="70" t="s">
        <v>158</v>
      </c>
      <c r="G192" s="70" t="s">
        <v>1989</v>
      </c>
      <c r="H192" s="70" t="s">
        <v>1990</v>
      </c>
      <c r="I192" s="148"/>
      <c r="J192" s="71">
        <v>78.955571078992548</v>
      </c>
      <c r="K192" s="71">
        <v>2.9163096968298485</v>
      </c>
      <c r="L192" s="71">
        <v>0.98142233850997174</v>
      </c>
      <c r="M192" s="71">
        <v>72.907087890745629</v>
      </c>
      <c r="N192" s="71">
        <v>93.115203843380598</v>
      </c>
      <c r="O192" s="71">
        <v>72.025835830956055</v>
      </c>
      <c r="P192" s="71">
        <v>31.592518922969749</v>
      </c>
      <c r="Q192" s="71">
        <v>5.1726740226150199</v>
      </c>
      <c r="R192" s="71">
        <v>0</v>
      </c>
      <c r="S192" s="71">
        <v>10.242495447363382</v>
      </c>
      <c r="T192" s="72"/>
      <c r="U192" s="71">
        <v>12002101</v>
      </c>
      <c r="V192" s="71">
        <v>1691</v>
      </c>
      <c r="W192" s="71">
        <v>19</v>
      </c>
      <c r="X192" s="71">
        <v>19728</v>
      </c>
      <c r="Y192" s="71">
        <v>35601</v>
      </c>
      <c r="Z192" s="71">
        <v>45093</v>
      </c>
      <c r="AA192" s="71">
        <v>6560</v>
      </c>
      <c r="AB192" s="71">
        <v>83822</v>
      </c>
      <c r="AC192" s="71">
        <v>0</v>
      </c>
      <c r="AD192" s="71">
        <v>10.24249544736338</v>
      </c>
      <c r="AE192" s="72"/>
      <c r="AF192" s="71">
        <v>60667962.891084753</v>
      </c>
      <c r="AG192" s="71">
        <v>2366697.5999641302</v>
      </c>
      <c r="AH192" s="71">
        <v>223855.27945955479</v>
      </c>
      <c r="AI192" s="71">
        <v>118987643.2830113</v>
      </c>
      <c r="AJ192" s="71">
        <v>151666283.1835593</v>
      </c>
      <c r="AK192" s="71">
        <v>0</v>
      </c>
      <c r="AL192" s="71">
        <v>0</v>
      </c>
      <c r="AM192" s="71">
        <v>11415925.388321841</v>
      </c>
      <c r="AN192" s="71">
        <v>0</v>
      </c>
      <c r="AO192" s="71">
        <v>0</v>
      </c>
      <c r="AP192" s="71">
        <v>345328367.62540084</v>
      </c>
      <c r="AQ192" s="72"/>
      <c r="AR192" s="71">
        <v>2372</v>
      </c>
      <c r="AS192" s="71">
        <v>348</v>
      </c>
      <c r="AT192" s="71">
        <v>0</v>
      </c>
      <c r="AU192" s="71">
        <v>0</v>
      </c>
      <c r="AV192" s="71">
        <v>0</v>
      </c>
      <c r="AW192" s="71">
        <v>0</v>
      </c>
      <c r="AX192" s="71"/>
      <c r="AY192" s="72"/>
      <c r="AZ192" s="71">
        <v>10322.399999999991</v>
      </c>
      <c r="BA192" s="71">
        <v>5766.7999999999975</v>
      </c>
      <c r="BB192" s="71">
        <v>0</v>
      </c>
      <c r="BC192" s="71">
        <v>0</v>
      </c>
      <c r="BD192" s="71">
        <v>0</v>
      </c>
      <c r="BE192" s="71">
        <v>0</v>
      </c>
      <c r="BF192" s="71"/>
      <c r="BG192" s="72"/>
      <c r="BH192" s="71">
        <v>0</v>
      </c>
      <c r="BI192" s="71">
        <v>0</v>
      </c>
      <c r="BJ192" s="71">
        <v>57.91</v>
      </c>
      <c r="BK192" s="71">
        <v>0</v>
      </c>
      <c r="BL192" s="71">
        <v>34.978999999999999</v>
      </c>
      <c r="BM192" s="71">
        <v>0</v>
      </c>
      <c r="BN192" s="72"/>
      <c r="BO192" s="71">
        <v>0</v>
      </c>
      <c r="BP192" s="71">
        <v>0</v>
      </c>
      <c r="BQ192" s="71">
        <v>6</v>
      </c>
      <c r="BR192" s="71">
        <v>0</v>
      </c>
      <c r="BS192" s="71">
        <v>2</v>
      </c>
      <c r="BT192" s="71">
        <v>0</v>
      </c>
      <c r="BU192"/>
      <c r="BV192" s="70">
        <v>56.165999999999997</v>
      </c>
      <c r="BW192" s="70">
        <v>4.1230000000000002</v>
      </c>
      <c r="BX192" s="70">
        <v>32.6</v>
      </c>
      <c r="BY192" s="70">
        <v>0</v>
      </c>
      <c r="BZ192" s="70">
        <v>0</v>
      </c>
      <c r="CA192" s="70">
        <v>0</v>
      </c>
      <c r="CB192" s="70">
        <v>0</v>
      </c>
      <c r="CC192" s="70">
        <v>0</v>
      </c>
      <c r="CD192" s="70">
        <v>0</v>
      </c>
    </row>
    <row r="193" spans="1:82">
      <c r="A193" s="70" t="s">
        <v>2006</v>
      </c>
      <c r="B193" s="70">
        <v>289</v>
      </c>
      <c r="C193" s="70">
        <v>17</v>
      </c>
      <c r="D193" s="70">
        <v>17</v>
      </c>
      <c r="E193" s="70">
        <v>2020</v>
      </c>
      <c r="F193" s="70" t="s">
        <v>159</v>
      </c>
      <c r="G193" s="70" t="s">
        <v>1989</v>
      </c>
      <c r="H193" s="70" t="s">
        <v>1990</v>
      </c>
      <c r="I193" s="148"/>
      <c r="J193" s="71">
        <v>105.85432644114179</v>
      </c>
      <c r="K193" s="71">
        <v>3.0965234752438064</v>
      </c>
      <c r="L193" s="71">
        <v>1.213822231358511</v>
      </c>
      <c r="M193" s="71">
        <v>61.873042931490048</v>
      </c>
      <c r="N193" s="71">
        <v>93.503109619153491</v>
      </c>
      <c r="O193" s="71">
        <v>63.281144485427482</v>
      </c>
      <c r="P193" s="71">
        <v>30.167128753363123</v>
      </c>
      <c r="Q193" s="71">
        <v>4.9558846445728104</v>
      </c>
      <c r="R193" s="71">
        <v>0</v>
      </c>
      <c r="S193" s="71">
        <v>11.18268576964079</v>
      </c>
      <c r="T193" s="72"/>
      <c r="U193" s="71">
        <v>15773562</v>
      </c>
      <c r="V193" s="71">
        <v>1674</v>
      </c>
      <c r="W193" s="71">
        <v>26</v>
      </c>
      <c r="X193" s="71">
        <v>18913</v>
      </c>
      <c r="Y193" s="71">
        <v>36098</v>
      </c>
      <c r="Z193" s="71">
        <v>45219</v>
      </c>
      <c r="AA193" s="71">
        <v>6658</v>
      </c>
      <c r="AB193" s="71">
        <v>84054</v>
      </c>
      <c r="AC193" s="71">
        <v>0</v>
      </c>
      <c r="AD193" s="71">
        <v>11.18268576964079</v>
      </c>
      <c r="AE193" s="72"/>
      <c r="AF193" s="71">
        <v>82515557.789814979</v>
      </c>
      <c r="AG193" s="71">
        <v>2388225.7820083401</v>
      </c>
      <c r="AH193" s="71">
        <v>291701.73030136107</v>
      </c>
      <c r="AI193" s="71">
        <v>105334964.01113424</v>
      </c>
      <c r="AJ193" s="71">
        <v>158494354.16248861</v>
      </c>
      <c r="AK193" s="71"/>
      <c r="AL193" s="71"/>
      <c r="AM193" s="71">
        <v>10969980.859417548</v>
      </c>
      <c r="AN193" s="71"/>
      <c r="AO193" s="71"/>
      <c r="AP193" s="71">
        <v>359994784.33516508</v>
      </c>
      <c r="AQ193" s="72"/>
      <c r="AR193" s="71">
        <v>2536</v>
      </c>
      <c r="AS193" s="71">
        <v>357</v>
      </c>
      <c r="AT193" s="71">
        <v>0</v>
      </c>
      <c r="AU193" s="71">
        <v>0</v>
      </c>
      <c r="AV193" s="71">
        <v>0</v>
      </c>
      <c r="AW193" s="71">
        <v>0</v>
      </c>
      <c r="AX193" s="71"/>
      <c r="AY193" s="72"/>
      <c r="AZ193" s="71">
        <v>11205.399999999991</v>
      </c>
      <c r="BA193" s="71">
        <v>5871.4999999999964</v>
      </c>
      <c r="BB193" s="71">
        <v>0</v>
      </c>
      <c r="BC193" s="71">
        <v>0</v>
      </c>
      <c r="BD193" s="71">
        <v>0</v>
      </c>
      <c r="BE193" s="71">
        <v>0</v>
      </c>
      <c r="BF193" s="71"/>
      <c r="BG193" s="72"/>
      <c r="BH193" s="71">
        <v>0</v>
      </c>
      <c r="BI193" s="71">
        <v>0</v>
      </c>
      <c r="BJ193" s="71">
        <v>51.293999999999997</v>
      </c>
      <c r="BK193" s="71">
        <v>0</v>
      </c>
      <c r="BL193" s="71">
        <v>36.451000000000001</v>
      </c>
      <c r="BM193" s="71">
        <v>0</v>
      </c>
      <c r="BN193" s="72"/>
      <c r="BO193" s="71">
        <v>0</v>
      </c>
      <c r="BP193" s="71">
        <v>0</v>
      </c>
      <c r="BQ193" s="71">
        <v>7</v>
      </c>
      <c r="BR193" s="71">
        <v>0</v>
      </c>
      <c r="BS193" s="71">
        <v>2</v>
      </c>
      <c r="BT193" s="71">
        <v>0</v>
      </c>
      <c r="BU193"/>
      <c r="BV193" s="70">
        <v>49.11</v>
      </c>
      <c r="BW193" s="70">
        <v>4.3710000000000004</v>
      </c>
      <c r="BX193" s="70">
        <v>34.264000000000003</v>
      </c>
      <c r="BY193" s="70">
        <v>0</v>
      </c>
      <c r="BZ193" s="70">
        <v>0</v>
      </c>
      <c r="CA193" s="70">
        <v>0</v>
      </c>
      <c r="CB193" s="70">
        <v>0</v>
      </c>
      <c r="CC193" s="70">
        <v>0</v>
      </c>
      <c r="CD193" s="70">
        <v>0</v>
      </c>
    </row>
    <row r="194" spans="1:82">
      <c r="A194" s="70" t="s">
        <v>2007</v>
      </c>
      <c r="B194" s="70">
        <v>289</v>
      </c>
      <c r="C194" s="70">
        <v>18</v>
      </c>
      <c r="D194" s="70">
        <v>17</v>
      </c>
      <c r="E194" s="70">
        <v>2021</v>
      </c>
      <c r="F194" s="70" t="s">
        <v>160</v>
      </c>
      <c r="G194" s="70" t="s">
        <v>1989</v>
      </c>
      <c r="H194" s="70" t="s">
        <v>1990</v>
      </c>
      <c r="I194" s="148"/>
      <c r="J194" s="71">
        <v>94.330910098079229</v>
      </c>
      <c r="K194" s="71">
        <v>3.5086807633171659</v>
      </c>
      <c r="L194" s="71">
        <v>1.1572958457784706</v>
      </c>
      <c r="M194" s="71">
        <v>70.027688620763712</v>
      </c>
      <c r="N194" s="71">
        <v>92.721720665440202</v>
      </c>
      <c r="O194" s="71">
        <v>62.079880737203567</v>
      </c>
      <c r="P194" s="71">
        <v>30.760557548777001</v>
      </c>
      <c r="Q194" s="71">
        <v>4.9065021830361397</v>
      </c>
      <c r="R194" s="71">
        <v>0</v>
      </c>
      <c r="S194" s="71">
        <v>12.10630804522261</v>
      </c>
      <c r="T194" s="72"/>
      <c r="U194" s="71">
        <v>14803466</v>
      </c>
      <c r="V194" s="71">
        <v>1674</v>
      </c>
      <c r="W194" s="71">
        <v>26</v>
      </c>
      <c r="X194" s="71">
        <v>18913</v>
      </c>
      <c r="Y194" s="71">
        <v>36391</v>
      </c>
      <c r="Z194" s="71">
        <v>45676</v>
      </c>
      <c r="AA194" s="71">
        <v>6620</v>
      </c>
      <c r="AB194" s="71">
        <v>84034</v>
      </c>
      <c r="AC194" s="71">
        <v>0</v>
      </c>
      <c r="AD194" s="71">
        <v>12.10630804522261</v>
      </c>
      <c r="AE194" s="72"/>
      <c r="AF194" s="71">
        <v>72627065.141637176</v>
      </c>
      <c r="AG194" s="71">
        <v>2659451.206254615</v>
      </c>
      <c r="AH194" s="71">
        <v>268379.32429395959</v>
      </c>
      <c r="AI194" s="71">
        <v>112397961.51713473</v>
      </c>
      <c r="AJ194" s="71">
        <v>145824400.92726359</v>
      </c>
      <c r="AK194" s="71">
        <v>0</v>
      </c>
      <c r="AL194" s="71">
        <v>0</v>
      </c>
      <c r="AM194" s="71">
        <v>11030629.54804091</v>
      </c>
      <c r="AN194" s="71">
        <v>0</v>
      </c>
      <c r="AO194" s="71">
        <v>0</v>
      </c>
      <c r="AP194" s="71">
        <v>344807887.66462499</v>
      </c>
      <c r="AQ194" s="72"/>
      <c r="AR194" s="71">
        <v>2725</v>
      </c>
      <c r="AS194" s="71">
        <v>358</v>
      </c>
      <c r="AT194" s="71">
        <v>0</v>
      </c>
      <c r="AU194" s="71">
        <v>1</v>
      </c>
      <c r="AV194" s="71">
        <v>0</v>
      </c>
      <c r="AW194" s="71">
        <v>0</v>
      </c>
      <c r="AX194" s="71"/>
      <c r="AY194" s="72"/>
      <c r="AZ194" s="71">
        <v>12238.099999999969</v>
      </c>
      <c r="BA194" s="71">
        <v>5887.9999999999964</v>
      </c>
      <c r="BB194" s="71">
        <v>0</v>
      </c>
      <c r="BC194" s="71">
        <v>49.9</v>
      </c>
      <c r="BD194" s="71">
        <v>0</v>
      </c>
      <c r="BE194" s="71">
        <v>0</v>
      </c>
      <c r="BF194" s="71"/>
      <c r="BG194" s="72"/>
      <c r="BH194" s="71">
        <v>0</v>
      </c>
      <c r="BI194" s="71">
        <v>0</v>
      </c>
      <c r="BJ194" s="71">
        <v>53.457999999999998</v>
      </c>
      <c r="BK194" s="71">
        <v>0</v>
      </c>
      <c r="BL194" s="71">
        <v>34.698</v>
      </c>
      <c r="BM194" s="71">
        <v>0</v>
      </c>
      <c r="BN194" s="72"/>
      <c r="BO194" s="71">
        <v>0</v>
      </c>
      <c r="BP194" s="71">
        <v>0</v>
      </c>
      <c r="BQ194" s="71">
        <v>6</v>
      </c>
      <c r="BR194" s="71">
        <v>0</v>
      </c>
      <c r="BS194" s="71">
        <v>2</v>
      </c>
      <c r="BT194" s="71">
        <v>0</v>
      </c>
      <c r="BU194"/>
      <c r="BV194" s="70">
        <v>49.59</v>
      </c>
      <c r="BW194" s="70">
        <v>5.8860000000000001</v>
      </c>
      <c r="BX194" s="70">
        <v>32.68</v>
      </c>
      <c r="BY194" s="70">
        <v>0</v>
      </c>
      <c r="BZ194" s="70">
        <v>0</v>
      </c>
      <c r="CA194" s="70">
        <v>0</v>
      </c>
      <c r="CB194" s="70">
        <v>0</v>
      </c>
      <c r="CC194" s="70">
        <v>0</v>
      </c>
      <c r="CD194" s="70">
        <v>0</v>
      </c>
    </row>
    <row r="195" spans="1:82">
      <c r="A195" s="70" t="s">
        <v>2008</v>
      </c>
      <c r="B195" s="70">
        <v>289</v>
      </c>
      <c r="C195" s="70">
        <v>19</v>
      </c>
      <c r="D195" s="70">
        <v>17</v>
      </c>
      <c r="E195" s="70">
        <v>2022</v>
      </c>
      <c r="F195" s="70" t="s">
        <v>161</v>
      </c>
      <c r="G195" s="70" t="s">
        <v>1989</v>
      </c>
      <c r="H195" s="70" t="s">
        <v>1990</v>
      </c>
      <c r="I195" s="148"/>
      <c r="J195" s="71">
        <v>88.664813626686637</v>
      </c>
      <c r="K195" s="71">
        <v>3.1600840805802441</v>
      </c>
      <c r="L195" s="71">
        <v>1.0827347095339837</v>
      </c>
      <c r="M195" s="71">
        <v>66.136969420969081</v>
      </c>
      <c r="N195" s="71">
        <v>92.583288857871111</v>
      </c>
      <c r="O195" s="71">
        <v>65.877694812458046</v>
      </c>
      <c r="P195" s="71">
        <v>31.484073041616906</v>
      </c>
      <c r="Q195" s="71">
        <v>4.9442425927999789</v>
      </c>
      <c r="R195" s="71">
        <v>0</v>
      </c>
      <c r="S195" s="71">
        <v>10.234740925118331</v>
      </c>
      <c r="T195" s="72"/>
      <c r="U195" s="71">
        <v>16847439</v>
      </c>
      <c r="V195" s="71">
        <v>1674</v>
      </c>
      <c r="W195" s="71">
        <v>26</v>
      </c>
      <c r="X195" s="71">
        <v>18913</v>
      </c>
      <c r="Y195" s="71">
        <v>36843</v>
      </c>
      <c r="Z195" s="71">
        <v>46052</v>
      </c>
      <c r="AA195" s="71">
        <v>6879</v>
      </c>
      <c r="AB195" s="71">
        <v>83986</v>
      </c>
      <c r="AC195" s="71">
        <v>0</v>
      </c>
      <c r="AD195" s="71">
        <v>10.234740925118331</v>
      </c>
      <c r="AE195" s="72"/>
      <c r="AF195" s="71">
        <v>70242293.989646375</v>
      </c>
      <c r="AG195" s="71">
        <v>2556059.0367652783</v>
      </c>
      <c r="AH195" s="71">
        <v>294986.42369807436</v>
      </c>
      <c r="AI195" s="71">
        <v>109928564.65532321</v>
      </c>
      <c r="AJ195" s="71">
        <v>152646567.74190804</v>
      </c>
      <c r="AK195" s="71">
        <v>0</v>
      </c>
      <c r="AL195" s="71">
        <v>0</v>
      </c>
      <c r="AM195" s="71">
        <v>10844884.948076008</v>
      </c>
      <c r="AN195" s="71">
        <v>0</v>
      </c>
      <c r="AO195" s="71">
        <v>0</v>
      </c>
      <c r="AP195" s="71">
        <v>346513356.79541695</v>
      </c>
      <c r="AQ195" s="72"/>
      <c r="AR195" s="71">
        <v>2930</v>
      </c>
      <c r="AS195" s="71">
        <v>361</v>
      </c>
      <c r="AT195" s="71">
        <v>0</v>
      </c>
      <c r="AU195" s="71">
        <v>1</v>
      </c>
      <c r="AV195" s="71">
        <v>0</v>
      </c>
      <c r="AW195" s="71">
        <v>0</v>
      </c>
      <c r="AX195" s="71"/>
      <c r="AY195" s="72"/>
      <c r="AZ195" s="71">
        <v>13356.399999999969</v>
      </c>
      <c r="BA195" s="71">
        <v>5933.4999999999964</v>
      </c>
      <c r="BB195" s="71">
        <v>0</v>
      </c>
      <c r="BC195" s="71">
        <v>49.9</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2009</v>
      </c>
      <c r="B196" s="70">
        <v>289</v>
      </c>
      <c r="C196" s="70">
        <v>20</v>
      </c>
      <c r="D196" s="70">
        <v>17</v>
      </c>
      <c r="E196" s="70">
        <v>2023</v>
      </c>
      <c r="F196" s="70" t="s">
        <v>1539</v>
      </c>
      <c r="G196" s="70" t="s">
        <v>1989</v>
      </c>
      <c r="H196" s="70" t="s">
        <v>1990</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3154</v>
      </c>
      <c r="AS196" s="71">
        <v>361</v>
      </c>
      <c r="AT196" s="71">
        <v>0</v>
      </c>
      <c r="AU196" s="71">
        <v>1</v>
      </c>
      <c r="AV196" s="71">
        <v>0</v>
      </c>
      <c r="AW196" s="71">
        <v>0</v>
      </c>
      <c r="AX196" s="71"/>
      <c r="AY196" s="72"/>
      <c r="AZ196" s="71">
        <v>14543.09999999996</v>
      </c>
      <c r="BA196" s="71">
        <v>5932.5999999999958</v>
      </c>
      <c r="BB196" s="71">
        <v>0</v>
      </c>
      <c r="BC196" s="71">
        <v>49.9</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2010</v>
      </c>
      <c r="B197" s="70">
        <v>289</v>
      </c>
      <c r="C197" s="70">
        <v>21</v>
      </c>
      <c r="D197" s="70">
        <v>17</v>
      </c>
      <c r="E197" s="70">
        <v>2024</v>
      </c>
      <c r="F197" s="70" t="s">
        <v>1554</v>
      </c>
      <c r="G197" s="1064" t="s">
        <v>1989</v>
      </c>
      <c r="H197" s="70" t="s">
        <v>1990</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2011</v>
      </c>
      <c r="B198" s="70">
        <v>154</v>
      </c>
      <c r="C198" s="70">
        <v>1</v>
      </c>
      <c r="D198" s="70">
        <v>10</v>
      </c>
      <c r="E198" s="70">
        <v>1990</v>
      </c>
      <c r="F198" s="70" t="s">
        <v>787</v>
      </c>
      <c r="G198" s="1064" t="s">
        <v>2012</v>
      </c>
      <c r="H198" s="70" t="s">
        <v>2013</v>
      </c>
      <c r="I198" s="148"/>
      <c r="J198" s="71">
        <v>737.94056551477922</v>
      </c>
      <c r="K198" s="71">
        <v>4.6870623583744928</v>
      </c>
      <c r="L198" s="71">
        <v>2.431790872382364</v>
      </c>
      <c r="M198" s="71">
        <v>30.884889310694671</v>
      </c>
      <c r="N198" s="71">
        <v>68.87009155786555</v>
      </c>
      <c r="O198" s="71">
        <v>60.640143179711302</v>
      </c>
      <c r="P198" s="71">
        <v>46.801815518902522</v>
      </c>
      <c r="Q198" s="71">
        <v>4.6458595237415201</v>
      </c>
      <c r="R198" s="71">
        <v>36.331722902079512</v>
      </c>
      <c r="S198" s="71">
        <v>5.0448449577011214</v>
      </c>
      <c r="T198" s="72"/>
      <c r="U198" s="71">
        <v>62803790</v>
      </c>
      <c r="V198" s="71">
        <v>1754</v>
      </c>
      <c r="W198" s="71">
        <v>28</v>
      </c>
      <c r="X198" s="71">
        <v>11744</v>
      </c>
      <c r="Y198" s="71">
        <v>22061</v>
      </c>
      <c r="Z198" s="71">
        <v>24942</v>
      </c>
      <c r="AA198" s="71">
        <v>11364</v>
      </c>
      <c r="AB198" s="71">
        <v>75433</v>
      </c>
      <c r="AC198" s="71">
        <v>6292719.7999999998</v>
      </c>
      <c r="AD198" s="71">
        <v>5.0448449577011214</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2014</v>
      </c>
      <c r="B199" s="70">
        <v>155</v>
      </c>
      <c r="C199" s="70">
        <v>2</v>
      </c>
      <c r="D199" s="70">
        <v>10</v>
      </c>
      <c r="E199" s="70">
        <v>2005</v>
      </c>
      <c r="F199" s="70" t="s">
        <v>789</v>
      </c>
      <c r="G199" s="70" t="s">
        <v>2012</v>
      </c>
      <c r="H199" s="70" t="s">
        <v>2013</v>
      </c>
      <c r="I199" s="148"/>
      <c r="J199" s="71">
        <v>699.94558672236701</v>
      </c>
      <c r="K199" s="71">
        <v>4.3106961554638978</v>
      </c>
      <c r="L199" s="71">
        <v>1.059087599847476</v>
      </c>
      <c r="M199" s="71">
        <v>57.111560857288978</v>
      </c>
      <c r="N199" s="71">
        <v>110.95464115275141</v>
      </c>
      <c r="O199" s="71">
        <v>96.605628828131614</v>
      </c>
      <c r="P199" s="71">
        <v>42.512321296921307</v>
      </c>
      <c r="Q199" s="71">
        <v>4.9090943733821701</v>
      </c>
      <c r="R199" s="71">
        <v>45.725677074548663</v>
      </c>
      <c r="S199" s="71">
        <v>12.178345999999999</v>
      </c>
      <c r="T199" s="72"/>
      <c r="U199" s="71">
        <v>71146027</v>
      </c>
      <c r="V199" s="71">
        <v>1881</v>
      </c>
      <c r="W199" s="71">
        <v>14</v>
      </c>
      <c r="X199" s="71">
        <v>11526</v>
      </c>
      <c r="Y199" s="71">
        <v>30180</v>
      </c>
      <c r="Z199" s="71">
        <v>45981</v>
      </c>
      <c r="AA199" s="71">
        <v>8454</v>
      </c>
      <c r="AB199" s="71">
        <v>83326</v>
      </c>
      <c r="AC199" s="71">
        <v>8085639.2000000002</v>
      </c>
      <c r="AD199" s="71">
        <v>12.178345999999999</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2015</v>
      </c>
      <c r="B200" s="70">
        <v>156</v>
      </c>
      <c r="C200" s="70">
        <v>3</v>
      </c>
      <c r="D200" s="70">
        <v>10</v>
      </c>
      <c r="E200" s="70">
        <v>2006</v>
      </c>
      <c r="F200" s="70" t="s">
        <v>790</v>
      </c>
      <c r="G200" s="70" t="s">
        <v>2012</v>
      </c>
      <c r="H200" s="70" t="s">
        <v>2013</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2016</v>
      </c>
      <c r="B201" s="70">
        <v>157</v>
      </c>
      <c r="C201" s="70">
        <v>4</v>
      </c>
      <c r="D201" s="70">
        <v>10</v>
      </c>
      <c r="E201" s="70">
        <v>2007</v>
      </c>
      <c r="F201" s="70" t="s">
        <v>791</v>
      </c>
      <c r="G201" s="70" t="s">
        <v>2012</v>
      </c>
      <c r="H201" s="70" t="s">
        <v>2013</v>
      </c>
      <c r="I201" s="148"/>
      <c r="J201" s="71">
        <v>813.75396616422586</v>
      </c>
      <c r="K201" s="71">
        <v>4.2521778103897594</v>
      </c>
      <c r="L201" s="71">
        <v>3.527426248232171</v>
      </c>
      <c r="M201" s="71">
        <v>64.452390916191163</v>
      </c>
      <c r="N201" s="71">
        <v>110.74743853362681</v>
      </c>
      <c r="O201" s="71">
        <v>95.345253471778875</v>
      </c>
      <c r="P201" s="71">
        <v>41.485217457990359</v>
      </c>
      <c r="Q201" s="71">
        <v>5.2359901879581097</v>
      </c>
      <c r="R201" s="71">
        <v>48.950927188719909</v>
      </c>
      <c r="S201" s="71">
        <v>9.8109891250000008</v>
      </c>
      <c r="T201" s="72"/>
      <c r="U201" s="71">
        <v>98710633</v>
      </c>
      <c r="V201" s="71">
        <v>1859</v>
      </c>
      <c r="W201" s="71">
        <v>40</v>
      </c>
      <c r="X201" s="71">
        <v>14237</v>
      </c>
      <c r="Y201" s="71">
        <v>31329</v>
      </c>
      <c r="Z201" s="71">
        <v>47176</v>
      </c>
      <c r="AA201" s="71">
        <v>8124</v>
      </c>
      <c r="AB201" s="71">
        <v>84175</v>
      </c>
      <c r="AC201" s="71">
        <v>8904319.5999999996</v>
      </c>
      <c r="AD201" s="71">
        <v>9.8109891250000008</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2017</v>
      </c>
      <c r="B202" s="70">
        <v>158</v>
      </c>
      <c r="C202" s="70">
        <v>5</v>
      </c>
      <c r="D202" s="70">
        <v>10</v>
      </c>
      <c r="E202" s="70">
        <v>2008</v>
      </c>
      <c r="F202" s="70" t="s">
        <v>792</v>
      </c>
      <c r="G202" s="70" t="s">
        <v>2012</v>
      </c>
      <c r="H202" s="70" t="s">
        <v>2013</v>
      </c>
      <c r="I202" s="148"/>
      <c r="J202" s="71">
        <v>833.70017774977498</v>
      </c>
      <c r="K202" s="71">
        <v>3.1754586848452702</v>
      </c>
      <c r="L202" s="71">
        <v>3.1433302913115839</v>
      </c>
      <c r="M202" s="71">
        <v>64.267480603398795</v>
      </c>
      <c r="N202" s="71">
        <v>111.7965386703614</v>
      </c>
      <c r="O202" s="71">
        <v>93.096346192625575</v>
      </c>
      <c r="P202" s="71">
        <v>40.637131870019431</v>
      </c>
      <c r="Q202" s="71">
        <v>5.1906126110254203</v>
      </c>
      <c r="R202" s="71">
        <v>46.804528248393012</v>
      </c>
      <c r="S202" s="71">
        <v>12.7012061427</v>
      </c>
      <c r="T202" s="72"/>
      <c r="U202" s="71">
        <v>107774791</v>
      </c>
      <c r="V202" s="71">
        <v>1859</v>
      </c>
      <c r="W202" s="71">
        <v>40</v>
      </c>
      <c r="X202" s="71">
        <v>14237</v>
      </c>
      <c r="Y202" s="71">
        <v>31976</v>
      </c>
      <c r="Z202" s="71">
        <v>47680</v>
      </c>
      <c r="AA202" s="71">
        <v>7967</v>
      </c>
      <c r="AB202" s="71">
        <v>84818</v>
      </c>
      <c r="AC202" s="71">
        <v>8840731.4000000004</v>
      </c>
      <c r="AD202" s="71">
        <v>12.7012061427</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2018</v>
      </c>
      <c r="B203" s="70">
        <v>159</v>
      </c>
      <c r="C203" s="70">
        <v>6</v>
      </c>
      <c r="D203" s="70">
        <v>10</v>
      </c>
      <c r="E203" s="70">
        <v>2009</v>
      </c>
      <c r="F203" s="70" t="s">
        <v>176</v>
      </c>
      <c r="G203" s="70" t="s">
        <v>2012</v>
      </c>
      <c r="H203" s="70" t="s">
        <v>2013</v>
      </c>
      <c r="I203" s="148"/>
      <c r="J203" s="71">
        <v>842.34677266266226</v>
      </c>
      <c r="K203" s="71">
        <v>3.4921667024529839</v>
      </c>
      <c r="L203" s="71">
        <v>3.0063553828006131</v>
      </c>
      <c r="M203" s="71">
        <v>67.631542760781585</v>
      </c>
      <c r="N203" s="71">
        <v>108.8965424653576</v>
      </c>
      <c r="O203" s="71">
        <v>95.360377665186959</v>
      </c>
      <c r="P203" s="71">
        <v>38.788742849504636</v>
      </c>
      <c r="Q203" s="71">
        <v>4.9392436867624596</v>
      </c>
      <c r="R203" s="71">
        <v>41.057156313622457</v>
      </c>
      <c r="S203" s="71">
        <v>9.5381251056000025</v>
      </c>
      <c r="T203" s="72"/>
      <c r="U203" s="71">
        <v>85606385</v>
      </c>
      <c r="V203" s="71">
        <v>2148</v>
      </c>
      <c r="W203" s="71">
        <v>65</v>
      </c>
      <c r="X203" s="71">
        <v>15850</v>
      </c>
      <c r="Y203" s="71">
        <v>32177</v>
      </c>
      <c r="Z203" s="71">
        <v>48207</v>
      </c>
      <c r="AA203" s="71">
        <v>7807</v>
      </c>
      <c r="AB203" s="71">
        <v>84725</v>
      </c>
      <c r="AC203" s="71">
        <v>7565752.7999999998</v>
      </c>
      <c r="AD203" s="71">
        <v>9.5381251056000025</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223.49700000000001</v>
      </c>
      <c r="BK203" s="71">
        <v>1718.663</v>
      </c>
      <c r="BL203" s="71">
        <v>26.875999999999998</v>
      </c>
      <c r="BM203" s="71">
        <v>0</v>
      </c>
      <c r="BN203" s="72"/>
      <c r="BO203" s="71">
        <v>0</v>
      </c>
      <c r="BP203" s="71">
        <v>0</v>
      </c>
      <c r="BQ203" s="71">
        <v>17</v>
      </c>
      <c r="BR203" s="71">
        <v>7</v>
      </c>
      <c r="BS203" s="71">
        <v>4</v>
      </c>
      <c r="BT203" s="71">
        <v>0</v>
      </c>
      <c r="BU203"/>
      <c r="BV203" s="70">
        <v>1947.0989999999999</v>
      </c>
      <c r="BW203" s="70">
        <v>0</v>
      </c>
      <c r="BX203" s="70">
        <v>8.5180000000000007</v>
      </c>
      <c r="BY203" s="70">
        <v>0</v>
      </c>
      <c r="BZ203" s="70">
        <v>13.419</v>
      </c>
      <c r="CA203" s="70">
        <v>0</v>
      </c>
      <c r="CB203" s="70">
        <v>0</v>
      </c>
      <c r="CC203" s="70">
        <v>0</v>
      </c>
      <c r="CD203" s="70">
        <v>0</v>
      </c>
    </row>
    <row r="204" spans="1:82">
      <c r="A204" s="70" t="s">
        <v>2019</v>
      </c>
      <c r="B204" s="70">
        <v>160</v>
      </c>
      <c r="C204" s="70">
        <v>7</v>
      </c>
      <c r="D204" s="70">
        <v>10</v>
      </c>
      <c r="E204" s="70">
        <v>2010</v>
      </c>
      <c r="F204" s="70" t="s">
        <v>177</v>
      </c>
      <c r="G204" s="70" t="s">
        <v>2012</v>
      </c>
      <c r="H204" s="70" t="s">
        <v>2013</v>
      </c>
      <c r="I204" s="148"/>
      <c r="J204" s="71">
        <v>890.53006388750498</v>
      </c>
      <c r="K204" s="71">
        <v>3.7257694092539348</v>
      </c>
      <c r="L204" s="71">
        <v>2.8359887478564119</v>
      </c>
      <c r="M204" s="71">
        <v>69.431956260800064</v>
      </c>
      <c r="N204" s="71">
        <v>120.3450062960306</v>
      </c>
      <c r="O204" s="71">
        <v>95.191027884237684</v>
      </c>
      <c r="P204" s="71">
        <v>38.8497364974302</v>
      </c>
      <c r="Q204" s="71">
        <v>5.1540946996533998</v>
      </c>
      <c r="R204" s="71">
        <v>42.835082346222499</v>
      </c>
      <c r="S204" s="71">
        <v>9.8086885254000009</v>
      </c>
      <c r="T204" s="72"/>
      <c r="U204" s="71">
        <v>91690274</v>
      </c>
      <c r="V204" s="71">
        <v>2148</v>
      </c>
      <c r="W204" s="71">
        <v>65</v>
      </c>
      <c r="X204" s="71">
        <v>15850</v>
      </c>
      <c r="Y204" s="71">
        <v>32391</v>
      </c>
      <c r="Z204" s="71">
        <v>48345</v>
      </c>
      <c r="AA204" s="71">
        <v>7624</v>
      </c>
      <c r="AB204" s="71">
        <v>84717</v>
      </c>
      <c r="AC204" s="71">
        <v>7480229</v>
      </c>
      <c r="AD204" s="71">
        <v>9.8086885254000009</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220.83600000000001</v>
      </c>
      <c r="BK204" s="71">
        <v>2124.9659999999999</v>
      </c>
      <c r="BL204" s="71">
        <v>22.325000000000003</v>
      </c>
      <c r="BM204" s="71">
        <v>0</v>
      </c>
      <c r="BN204" s="72"/>
      <c r="BO204" s="71">
        <v>0</v>
      </c>
      <c r="BP204" s="71">
        <v>0</v>
      </c>
      <c r="BQ204" s="71">
        <v>16</v>
      </c>
      <c r="BR204" s="71">
        <v>8</v>
      </c>
      <c r="BS204" s="71">
        <v>5</v>
      </c>
      <c r="BT204" s="71">
        <v>0</v>
      </c>
      <c r="BU204"/>
      <c r="BV204" s="70">
        <v>2352.5360000000001</v>
      </c>
      <c r="BW204" s="70">
        <v>0</v>
      </c>
      <c r="BX204" s="70">
        <v>0</v>
      </c>
      <c r="BY204" s="70">
        <v>7.0000000000000001E-3</v>
      </c>
      <c r="BZ204" s="70">
        <v>15.584</v>
      </c>
      <c r="CA204" s="70">
        <v>0</v>
      </c>
      <c r="CB204" s="70">
        <v>0</v>
      </c>
      <c r="CC204" s="70">
        <v>0</v>
      </c>
      <c r="CD204" s="70">
        <v>0</v>
      </c>
    </row>
    <row r="205" spans="1:82">
      <c r="A205" s="70" t="s">
        <v>2020</v>
      </c>
      <c r="B205" s="70">
        <v>161</v>
      </c>
      <c r="C205" s="70">
        <v>8</v>
      </c>
      <c r="D205" s="70">
        <v>10</v>
      </c>
      <c r="E205" s="70">
        <v>2011</v>
      </c>
      <c r="F205" s="70" t="s">
        <v>178</v>
      </c>
      <c r="G205" s="70" t="s">
        <v>2012</v>
      </c>
      <c r="H205" s="70" t="s">
        <v>2013</v>
      </c>
      <c r="I205" s="148"/>
      <c r="J205" s="71">
        <v>1165.872079296674</v>
      </c>
      <c r="K205" s="71">
        <v>5.0594516409490478</v>
      </c>
      <c r="L205" s="71">
        <v>2.9448730651574482</v>
      </c>
      <c r="M205" s="71">
        <v>75.196404650272996</v>
      </c>
      <c r="N205" s="71">
        <v>122.3015944325349</v>
      </c>
      <c r="O205" s="71">
        <v>93.924336564083049</v>
      </c>
      <c r="P205" s="71">
        <v>37.563742690624494</v>
      </c>
      <c r="Q205" s="71">
        <v>5.9362057891285502</v>
      </c>
      <c r="R205" s="71">
        <v>42.376756408462612</v>
      </c>
      <c r="S205" s="71">
        <v>10.447947538979999</v>
      </c>
      <c r="T205" s="72"/>
      <c r="U205" s="71">
        <v>118191280</v>
      </c>
      <c r="V205" s="71">
        <v>2148</v>
      </c>
      <c r="W205" s="71">
        <v>65</v>
      </c>
      <c r="X205" s="71">
        <v>15850</v>
      </c>
      <c r="Y205" s="71">
        <v>32681</v>
      </c>
      <c r="Z205" s="71">
        <v>48738</v>
      </c>
      <c r="AA205" s="71">
        <v>7591</v>
      </c>
      <c r="AB205" s="71">
        <v>84589</v>
      </c>
      <c r="AC205" s="71">
        <v>7387953.2000000002</v>
      </c>
      <c r="AD205" s="71">
        <v>10.447947538979999</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213.72800000000001</v>
      </c>
      <c r="BK205" s="71">
        <v>2540.7440000000001</v>
      </c>
      <c r="BL205" s="71">
        <v>30.489000000000001</v>
      </c>
      <c r="BM205" s="71">
        <v>0</v>
      </c>
      <c r="BN205" s="72"/>
      <c r="BO205" s="71">
        <v>0</v>
      </c>
      <c r="BP205" s="71">
        <v>0</v>
      </c>
      <c r="BQ205" s="71">
        <v>15</v>
      </c>
      <c r="BR205" s="71">
        <v>8</v>
      </c>
      <c r="BS205" s="71">
        <v>5</v>
      </c>
      <c r="BT205" s="71">
        <v>0</v>
      </c>
      <c r="BU205"/>
      <c r="BV205" s="70">
        <v>2760.9490000000001</v>
      </c>
      <c r="BW205" s="70">
        <v>0</v>
      </c>
      <c r="BX205" s="70">
        <v>8.4860000000000007</v>
      </c>
      <c r="BY205" s="70">
        <v>0.01</v>
      </c>
      <c r="BZ205" s="70">
        <v>15.516</v>
      </c>
      <c r="CA205" s="70">
        <v>0</v>
      </c>
      <c r="CB205" s="70">
        <v>0</v>
      </c>
      <c r="CC205" s="70">
        <v>0</v>
      </c>
      <c r="CD205" s="70">
        <v>0</v>
      </c>
    </row>
    <row r="206" spans="1:82">
      <c r="A206" s="70" t="s">
        <v>2021</v>
      </c>
      <c r="B206" s="70">
        <v>162</v>
      </c>
      <c r="C206" s="70">
        <v>9</v>
      </c>
      <c r="D206" s="70">
        <v>10</v>
      </c>
      <c r="E206" s="70">
        <v>2012</v>
      </c>
      <c r="F206" s="70" t="s">
        <v>179</v>
      </c>
      <c r="G206" s="70" t="s">
        <v>2012</v>
      </c>
      <c r="H206" s="70" t="s">
        <v>2013</v>
      </c>
      <c r="I206" s="148"/>
      <c r="J206" s="71">
        <v>1011.249655535837</v>
      </c>
      <c r="K206" s="71">
        <v>4.5246597741851264</v>
      </c>
      <c r="L206" s="71">
        <v>2.8686511041723608</v>
      </c>
      <c r="M206" s="71">
        <v>79.442050029550586</v>
      </c>
      <c r="N206" s="71">
        <v>127.07143461068451</v>
      </c>
      <c r="O206" s="71">
        <v>93.860154357052181</v>
      </c>
      <c r="P206" s="71">
        <v>37.429098925286695</v>
      </c>
      <c r="Q206" s="71">
        <v>6.5435792217089803</v>
      </c>
      <c r="R206" s="71">
        <v>46.950450337183483</v>
      </c>
      <c r="S206" s="71">
        <v>10.624343103919999</v>
      </c>
      <c r="T206" s="72"/>
      <c r="U206" s="71">
        <v>110385400</v>
      </c>
      <c r="V206" s="71">
        <v>2148</v>
      </c>
      <c r="W206" s="71">
        <v>65</v>
      </c>
      <c r="X206" s="71">
        <v>15850</v>
      </c>
      <c r="Y206" s="71">
        <v>33590</v>
      </c>
      <c r="Z206" s="71">
        <v>49091</v>
      </c>
      <c r="AA206" s="71">
        <v>7521</v>
      </c>
      <c r="AB206" s="71">
        <v>85822</v>
      </c>
      <c r="AC206" s="71">
        <v>7973323.2000000002</v>
      </c>
      <c r="AD206" s="71">
        <v>10.624343103919999</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227.339</v>
      </c>
      <c r="BK206" s="71">
        <v>2426.0880000000002</v>
      </c>
      <c r="BL206" s="71">
        <v>32.384999999999998</v>
      </c>
      <c r="BM206" s="71">
        <v>0</v>
      </c>
      <c r="BN206" s="72"/>
      <c r="BO206" s="71">
        <v>0</v>
      </c>
      <c r="BP206" s="71">
        <v>0</v>
      </c>
      <c r="BQ206" s="71">
        <v>16</v>
      </c>
      <c r="BR206" s="71">
        <v>8</v>
      </c>
      <c r="BS206" s="71">
        <v>5</v>
      </c>
      <c r="BT206" s="71">
        <v>0</v>
      </c>
      <c r="BU206"/>
      <c r="BV206" s="70">
        <v>2660.4740000000002</v>
      </c>
      <c r="BW206" s="70">
        <v>0</v>
      </c>
      <c r="BX206" s="70">
        <v>9.0380000000000003</v>
      </c>
      <c r="BY206" s="70">
        <v>0</v>
      </c>
      <c r="BZ206" s="70">
        <v>16.3</v>
      </c>
      <c r="CA206" s="70">
        <v>0</v>
      </c>
      <c r="CB206" s="70">
        <v>0</v>
      </c>
      <c r="CC206" s="70">
        <v>0</v>
      </c>
      <c r="CD206" s="70">
        <v>0</v>
      </c>
    </row>
    <row r="207" spans="1:82">
      <c r="A207" s="70" t="s">
        <v>2022</v>
      </c>
      <c r="B207" s="70">
        <v>163</v>
      </c>
      <c r="C207" s="70">
        <v>10</v>
      </c>
      <c r="D207" s="70">
        <v>10</v>
      </c>
      <c r="E207" s="70">
        <v>2013</v>
      </c>
      <c r="F207" s="70" t="s">
        <v>180</v>
      </c>
      <c r="G207" s="70" t="s">
        <v>2012</v>
      </c>
      <c r="H207" s="70" t="s">
        <v>2013</v>
      </c>
      <c r="I207" s="148"/>
      <c r="J207" s="71">
        <v>949.93504185593747</v>
      </c>
      <c r="K207" s="71">
        <v>3.8449698937507719</v>
      </c>
      <c r="L207" s="71">
        <v>2.646957013137472</v>
      </c>
      <c r="M207" s="71">
        <v>79.089771070468274</v>
      </c>
      <c r="N207" s="71">
        <v>115.7977032651046</v>
      </c>
      <c r="O207" s="71">
        <v>90.900971967453316</v>
      </c>
      <c r="P207" s="71">
        <v>37.010651282445231</v>
      </c>
      <c r="Q207" s="71">
        <v>6.6430835695847703</v>
      </c>
      <c r="R207" s="71">
        <v>46.856144073987529</v>
      </c>
      <c r="S207" s="71">
        <v>10.875899334885</v>
      </c>
      <c r="T207" s="72"/>
      <c r="U207" s="71">
        <v>106958597</v>
      </c>
      <c r="V207" s="71">
        <v>2148</v>
      </c>
      <c r="W207" s="71">
        <v>65</v>
      </c>
      <c r="X207" s="71">
        <v>15850</v>
      </c>
      <c r="Y207" s="71">
        <v>33874</v>
      </c>
      <c r="Z207" s="71">
        <v>49666</v>
      </c>
      <c r="AA207" s="71">
        <v>7409</v>
      </c>
      <c r="AB207" s="71">
        <v>85878</v>
      </c>
      <c r="AC207" s="71">
        <v>7767427.7999999998</v>
      </c>
      <c r="AD207" s="71">
        <v>10.875899334885</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233.32</v>
      </c>
      <c r="BK207" s="71">
        <v>2456.0450000000001</v>
      </c>
      <c r="BL207" s="71">
        <v>23.286999999999999</v>
      </c>
      <c r="BM207" s="71">
        <v>0</v>
      </c>
      <c r="BN207" s="72"/>
      <c r="BO207" s="71">
        <v>0</v>
      </c>
      <c r="BP207" s="71">
        <v>0</v>
      </c>
      <c r="BQ207" s="71">
        <v>16</v>
      </c>
      <c r="BR207" s="71">
        <v>8</v>
      </c>
      <c r="BS207" s="71">
        <v>4</v>
      </c>
      <c r="BT207" s="71">
        <v>0</v>
      </c>
      <c r="BU207"/>
      <c r="BV207" s="70">
        <v>2689.1239999999998</v>
      </c>
      <c r="BW207" s="70">
        <v>0</v>
      </c>
      <c r="BX207" s="70">
        <v>8.6110000000000007</v>
      </c>
      <c r="BY207" s="70">
        <v>0</v>
      </c>
      <c r="BZ207" s="70">
        <v>14.917</v>
      </c>
      <c r="CA207" s="70">
        <v>0</v>
      </c>
      <c r="CB207" s="70">
        <v>0</v>
      </c>
      <c r="CC207" s="70">
        <v>0</v>
      </c>
      <c r="CD207" s="70">
        <v>0</v>
      </c>
    </row>
    <row r="208" spans="1:82">
      <c r="A208" s="70" t="s">
        <v>2023</v>
      </c>
      <c r="B208" s="70">
        <v>164</v>
      </c>
      <c r="C208" s="70">
        <v>11</v>
      </c>
      <c r="D208" s="70">
        <v>10</v>
      </c>
      <c r="E208" s="70">
        <v>2014</v>
      </c>
      <c r="F208" s="70" t="s">
        <v>181</v>
      </c>
      <c r="G208" s="70" t="s">
        <v>2012</v>
      </c>
      <c r="H208" s="70" t="s">
        <v>2013</v>
      </c>
      <c r="I208" s="148"/>
      <c r="J208" s="71">
        <v>1075.622366556817</v>
      </c>
      <c r="K208" s="71">
        <v>3.7528247390154799</v>
      </c>
      <c r="L208" s="71">
        <v>1.90656367061382</v>
      </c>
      <c r="M208" s="71">
        <v>74.600720036133325</v>
      </c>
      <c r="N208" s="71">
        <v>112.12715506165441</v>
      </c>
      <c r="O208" s="71">
        <v>86.889617405457642</v>
      </c>
      <c r="P208" s="71">
        <v>37.263282943912984</v>
      </c>
      <c r="Q208" s="71">
        <v>6.3635494328273898</v>
      </c>
      <c r="R208" s="71">
        <v>47.397795638123959</v>
      </c>
      <c r="S208" s="71">
        <v>14.047580460600001</v>
      </c>
      <c r="T208" s="72"/>
      <c r="U208" s="71">
        <v>132248561</v>
      </c>
      <c r="V208" s="71">
        <v>1816</v>
      </c>
      <c r="W208" s="71">
        <v>40</v>
      </c>
      <c r="X208" s="71">
        <v>16016</v>
      </c>
      <c r="Y208" s="71">
        <v>34206</v>
      </c>
      <c r="Z208" s="71">
        <v>50001</v>
      </c>
      <c r="AA208" s="71">
        <v>7421</v>
      </c>
      <c r="AB208" s="71">
        <v>85742</v>
      </c>
      <c r="AC208" s="71">
        <v>7881924.4000000004</v>
      </c>
      <c r="AD208" s="71">
        <v>14.047580460600001</v>
      </c>
      <c r="AE208" s="72"/>
      <c r="AF208" s="71"/>
      <c r="AG208" s="71"/>
      <c r="AH208" s="71"/>
      <c r="AI208" s="71"/>
      <c r="AJ208" s="71"/>
      <c r="AK208" s="71"/>
      <c r="AL208" s="71"/>
      <c r="AM208" s="71"/>
      <c r="AN208" s="71"/>
      <c r="AO208" s="71"/>
      <c r="AP208" s="71"/>
      <c r="AQ208" s="72"/>
      <c r="AR208" s="71">
        <v>1783</v>
      </c>
      <c r="AS208" s="71">
        <v>215</v>
      </c>
      <c r="AT208" s="71">
        <v>1</v>
      </c>
      <c r="AU208" s="71">
        <v>0</v>
      </c>
      <c r="AV208" s="71">
        <v>0</v>
      </c>
      <c r="AW208" s="71">
        <v>0</v>
      </c>
      <c r="AX208" s="71"/>
      <c r="AY208" s="72"/>
      <c r="AZ208" s="71">
        <v>7079.3</v>
      </c>
      <c r="BA208" s="71">
        <v>4160.3</v>
      </c>
      <c r="BB208" s="71">
        <v>1700</v>
      </c>
      <c r="BC208" s="71">
        <v>0</v>
      </c>
      <c r="BD208" s="71">
        <v>0</v>
      </c>
      <c r="BE208" s="71">
        <v>0</v>
      </c>
      <c r="BF208" s="71"/>
      <c r="BG208" s="72"/>
      <c r="BH208" s="71">
        <v>0</v>
      </c>
      <c r="BI208" s="71">
        <v>0</v>
      </c>
      <c r="BJ208" s="71">
        <v>240.857</v>
      </c>
      <c r="BK208" s="71">
        <v>2292.84</v>
      </c>
      <c r="BL208" s="71">
        <v>32.766000000000005</v>
      </c>
      <c r="BM208" s="71">
        <v>0</v>
      </c>
      <c r="BN208" s="72"/>
      <c r="BO208" s="71">
        <v>0</v>
      </c>
      <c r="BP208" s="71">
        <v>0</v>
      </c>
      <c r="BQ208" s="71">
        <v>16</v>
      </c>
      <c r="BR208" s="71">
        <v>8</v>
      </c>
      <c r="BS208" s="71">
        <v>5</v>
      </c>
      <c r="BT208" s="71">
        <v>0</v>
      </c>
      <c r="BU208"/>
      <c r="BV208" s="70">
        <v>2537.5920000000001</v>
      </c>
      <c r="BW208" s="70">
        <v>0</v>
      </c>
      <c r="BX208" s="70">
        <v>11.981999999999999</v>
      </c>
      <c r="BY208" s="70">
        <v>8.9999999999999993E-3</v>
      </c>
      <c r="BZ208" s="70">
        <v>16.88</v>
      </c>
      <c r="CA208" s="70">
        <v>0</v>
      </c>
      <c r="CB208" s="70">
        <v>0</v>
      </c>
      <c r="CC208" s="70">
        <v>0</v>
      </c>
      <c r="CD208" s="70">
        <v>0</v>
      </c>
    </row>
    <row r="209" spans="1:82">
      <c r="A209" s="70" t="s">
        <v>2024</v>
      </c>
      <c r="B209" s="70">
        <v>165</v>
      </c>
      <c r="C209" s="70">
        <v>12</v>
      </c>
      <c r="D209" s="70">
        <v>10</v>
      </c>
      <c r="E209" s="70">
        <v>2015</v>
      </c>
      <c r="F209" s="70" t="s">
        <v>182</v>
      </c>
      <c r="G209" s="70" t="s">
        <v>2012</v>
      </c>
      <c r="H209" s="70" t="s">
        <v>2013</v>
      </c>
      <c r="I209" s="148"/>
      <c r="J209" s="71">
        <v>780.61404980244538</v>
      </c>
      <c r="K209" s="71">
        <v>3.6388935571795318</v>
      </c>
      <c r="L209" s="71">
        <v>2.2405660549991571</v>
      </c>
      <c r="M209" s="71">
        <v>71.112787082288662</v>
      </c>
      <c r="N209" s="71">
        <v>102.5354246271701</v>
      </c>
      <c r="O209" s="71">
        <v>86.505437758895241</v>
      </c>
      <c r="P209" s="71">
        <v>37.177141302316791</v>
      </c>
      <c r="Q209" s="71">
        <v>6.2543524614036299</v>
      </c>
      <c r="R209" s="71">
        <v>46.208244359190971</v>
      </c>
      <c r="S209" s="71">
        <v>10.59279795</v>
      </c>
      <c r="T209" s="72"/>
      <c r="U209" s="71">
        <v>110011208</v>
      </c>
      <c r="V209" s="71">
        <v>1816</v>
      </c>
      <c r="W209" s="71">
        <v>40</v>
      </c>
      <c r="X209" s="71">
        <v>16016</v>
      </c>
      <c r="Y209" s="71">
        <v>34784</v>
      </c>
      <c r="Z209" s="71">
        <v>50259</v>
      </c>
      <c r="AA209" s="71">
        <v>7398</v>
      </c>
      <c r="AB209" s="71">
        <v>86084</v>
      </c>
      <c r="AC209" s="71">
        <v>7898545.4000000004</v>
      </c>
      <c r="AD209" s="71">
        <v>10.59279795</v>
      </c>
      <c r="AE209" s="72"/>
      <c r="AF209" s="71">
        <v>580494473.0792917</v>
      </c>
      <c r="AG209" s="71">
        <v>3019164.4025499099</v>
      </c>
      <c r="AH209" s="71">
        <v>453940.41364452342</v>
      </c>
      <c r="AI209" s="71">
        <v>96260760.363397658</v>
      </c>
      <c r="AJ209" s="71">
        <v>152231306.84908271</v>
      </c>
      <c r="AK209" s="71">
        <v>0</v>
      </c>
      <c r="AL209" s="71">
        <v>0</v>
      </c>
      <c r="AM209" s="71">
        <v>11797451.091201561</v>
      </c>
      <c r="AN209" s="71">
        <v>0</v>
      </c>
      <c r="AO209" s="71">
        <v>0</v>
      </c>
      <c r="AP209" s="71">
        <v>844257096.19916797</v>
      </c>
      <c r="AQ209" s="72"/>
      <c r="AR209" s="71">
        <v>1995</v>
      </c>
      <c r="AS209" s="71">
        <v>283</v>
      </c>
      <c r="AT209" s="71">
        <v>1</v>
      </c>
      <c r="AU209" s="71">
        <v>0</v>
      </c>
      <c r="AV209" s="71">
        <v>0</v>
      </c>
      <c r="AW209" s="71">
        <v>0</v>
      </c>
      <c r="AX209" s="71"/>
      <c r="AY209" s="72"/>
      <c r="AZ209" s="71">
        <v>8117.5</v>
      </c>
      <c r="BA209" s="71">
        <v>15506.2</v>
      </c>
      <c r="BB209" s="71">
        <v>1700</v>
      </c>
      <c r="BC209" s="71">
        <v>0</v>
      </c>
      <c r="BD209" s="71">
        <v>0</v>
      </c>
      <c r="BE209" s="71">
        <v>0</v>
      </c>
      <c r="BF209" s="71"/>
      <c r="BG209" s="72"/>
      <c r="BH209" s="71">
        <v>0</v>
      </c>
      <c r="BI209" s="71">
        <v>0</v>
      </c>
      <c r="BJ209" s="71">
        <v>225.43299999999999</v>
      </c>
      <c r="BK209" s="71">
        <v>2271.3229999999999</v>
      </c>
      <c r="BL209" s="71">
        <v>27.792000000000002</v>
      </c>
      <c r="BM209" s="71">
        <v>0</v>
      </c>
      <c r="BN209" s="72"/>
      <c r="BO209" s="71">
        <v>0</v>
      </c>
      <c r="BP209" s="71">
        <v>0</v>
      </c>
      <c r="BQ209" s="71">
        <v>16</v>
      </c>
      <c r="BR209" s="71">
        <v>8</v>
      </c>
      <c r="BS209" s="71">
        <v>4</v>
      </c>
      <c r="BT209" s="71">
        <v>0</v>
      </c>
      <c r="BU209"/>
      <c r="BV209" s="70">
        <v>2499.0349999999999</v>
      </c>
      <c r="BW209" s="70">
        <v>0</v>
      </c>
      <c r="BX209" s="70">
        <v>9.0410000000000004</v>
      </c>
      <c r="BY209" s="70">
        <v>1.2E-2</v>
      </c>
      <c r="BZ209" s="70">
        <v>16.46</v>
      </c>
      <c r="CA209" s="70">
        <v>0</v>
      </c>
      <c r="CB209" s="70">
        <v>0</v>
      </c>
      <c r="CC209" s="70">
        <v>0</v>
      </c>
      <c r="CD209" s="70">
        <v>0</v>
      </c>
    </row>
    <row r="210" spans="1:82">
      <c r="A210" s="70" t="s">
        <v>2025</v>
      </c>
      <c r="B210" s="70">
        <v>166</v>
      </c>
      <c r="C210" s="70">
        <v>13</v>
      </c>
      <c r="D210" s="70">
        <v>10</v>
      </c>
      <c r="E210" s="70">
        <v>2016</v>
      </c>
      <c r="F210" s="70" t="s">
        <v>155</v>
      </c>
      <c r="G210" s="70" t="s">
        <v>2012</v>
      </c>
      <c r="H210" s="70" t="s">
        <v>2013</v>
      </c>
      <c r="I210" s="148"/>
      <c r="J210" s="71">
        <v>706.27852136714614</v>
      </c>
      <c r="K210" s="71">
        <v>3.6621418469432561</v>
      </c>
      <c r="L210" s="71">
        <v>2.3722915216883713</v>
      </c>
      <c r="M210" s="71">
        <v>61.693506737245144</v>
      </c>
      <c r="N210" s="71">
        <v>101.94352390987535</v>
      </c>
      <c r="O210" s="71">
        <v>86.041561243379661</v>
      </c>
      <c r="P210" s="71">
        <v>36.352957510642298</v>
      </c>
      <c r="Q210" s="71">
        <v>6.0797224293290215</v>
      </c>
      <c r="R210" s="71">
        <v>44.7302482295838</v>
      </c>
      <c r="S210" s="71">
        <v>10.1380546848</v>
      </c>
      <c r="T210" s="72"/>
      <c r="U210" s="71">
        <v>92269640</v>
      </c>
      <c r="V210" s="71">
        <v>1816</v>
      </c>
      <c r="W210" s="71">
        <v>40</v>
      </c>
      <c r="X210" s="71">
        <v>16016</v>
      </c>
      <c r="Y210" s="71">
        <v>35105</v>
      </c>
      <c r="Z210" s="71">
        <v>50604</v>
      </c>
      <c r="AA210" s="71">
        <v>7482</v>
      </c>
      <c r="AB210" s="71">
        <v>86076</v>
      </c>
      <c r="AC210" s="71">
        <v>7639486.0963069489</v>
      </c>
      <c r="AD210" s="71">
        <v>10.1380546848</v>
      </c>
      <c r="AE210" s="72"/>
      <c r="AF210" s="71">
        <v>497284166.57713121</v>
      </c>
      <c r="AG210" s="71">
        <v>2867121.5119248829</v>
      </c>
      <c r="AH210" s="71">
        <v>365089.29985950107</v>
      </c>
      <c r="AI210" s="71">
        <v>95437952.372326791</v>
      </c>
      <c r="AJ210" s="71">
        <v>146152204.6083979</v>
      </c>
      <c r="AK210" s="71">
        <v>0</v>
      </c>
      <c r="AL210" s="71">
        <v>0</v>
      </c>
      <c r="AM210" s="71">
        <v>11805519.33493349</v>
      </c>
      <c r="AN210" s="71">
        <v>0</v>
      </c>
      <c r="AO210" s="71">
        <v>0</v>
      </c>
      <c r="AP210" s="71">
        <v>753912053.70457387</v>
      </c>
      <c r="AQ210" s="72"/>
      <c r="AR210" s="71">
        <v>2157</v>
      </c>
      <c r="AS210" s="71">
        <v>315</v>
      </c>
      <c r="AT210" s="71">
        <v>1</v>
      </c>
      <c r="AU210" s="71">
        <v>0</v>
      </c>
      <c r="AV210" s="71">
        <v>0</v>
      </c>
      <c r="AW210" s="71">
        <v>0</v>
      </c>
      <c r="AX210" s="71"/>
      <c r="AY210" s="72"/>
      <c r="AZ210" s="71">
        <v>8878.6</v>
      </c>
      <c r="BA210" s="71">
        <v>21543.7</v>
      </c>
      <c r="BB210" s="71">
        <v>1700</v>
      </c>
      <c r="BC210" s="71">
        <v>0</v>
      </c>
      <c r="BD210" s="71">
        <v>0</v>
      </c>
      <c r="BE210" s="71">
        <v>0</v>
      </c>
      <c r="BF210" s="71"/>
      <c r="BG210" s="72"/>
      <c r="BH210" s="71">
        <v>0</v>
      </c>
      <c r="BI210" s="71">
        <v>0</v>
      </c>
      <c r="BJ210" s="71">
        <v>242.91900000000001</v>
      </c>
      <c r="BK210" s="71">
        <v>2305.8420000000001</v>
      </c>
      <c r="BL210" s="71">
        <v>23.129000000000001</v>
      </c>
      <c r="BM210" s="71">
        <v>0</v>
      </c>
      <c r="BN210" s="72"/>
      <c r="BO210" s="71">
        <v>0</v>
      </c>
      <c r="BP210" s="71">
        <v>0</v>
      </c>
      <c r="BQ210" s="71">
        <v>16</v>
      </c>
      <c r="BR210" s="71">
        <v>8</v>
      </c>
      <c r="BS210" s="71">
        <v>4</v>
      </c>
      <c r="BT210" s="71">
        <v>0</v>
      </c>
      <c r="BU210"/>
      <c r="BV210" s="70">
        <v>2549.143</v>
      </c>
      <c r="BW210" s="70">
        <v>0</v>
      </c>
      <c r="BX210" s="70">
        <v>7.2939999999999996</v>
      </c>
      <c r="BY210" s="70">
        <v>1.4999999999999999E-2</v>
      </c>
      <c r="BZ210" s="70">
        <v>15.438000000000001</v>
      </c>
      <c r="CA210" s="70">
        <v>0</v>
      </c>
      <c r="CB210" s="70">
        <v>0</v>
      </c>
      <c r="CC210" s="70">
        <v>0</v>
      </c>
      <c r="CD210" s="70">
        <v>0</v>
      </c>
    </row>
    <row r="211" spans="1:82">
      <c r="A211" s="70" t="s">
        <v>2026</v>
      </c>
      <c r="B211" s="70">
        <v>167</v>
      </c>
      <c r="C211" s="70">
        <v>14</v>
      </c>
      <c r="D211" s="70">
        <v>10</v>
      </c>
      <c r="E211" s="70">
        <v>2017</v>
      </c>
      <c r="F211" s="70" t="s">
        <v>156</v>
      </c>
      <c r="G211" s="70" t="s">
        <v>2012</v>
      </c>
      <c r="H211" s="70" t="s">
        <v>2013</v>
      </c>
      <c r="I211" s="148"/>
      <c r="J211" s="71">
        <v>729.22306232500102</v>
      </c>
      <c r="K211" s="71">
        <v>3.738890652450698</v>
      </c>
      <c r="L211" s="71">
        <v>2.2068576239318398</v>
      </c>
      <c r="M211" s="71">
        <v>61.140043266914979</v>
      </c>
      <c r="N211" s="71">
        <v>104.80851858594724</v>
      </c>
      <c r="O211" s="71">
        <v>84.910193138568474</v>
      </c>
      <c r="P211" s="71">
        <v>35.915072928363784</v>
      </c>
      <c r="Q211" s="71">
        <v>5.8568236179304298</v>
      </c>
      <c r="R211" s="71">
        <v>44.34942728488916</v>
      </c>
      <c r="S211" s="71">
        <v>9.1779771211199979</v>
      </c>
      <c r="T211" s="72"/>
      <c r="U211" s="71">
        <v>101503764</v>
      </c>
      <c r="V211" s="71">
        <v>1816</v>
      </c>
      <c r="W211" s="71">
        <v>40</v>
      </c>
      <c r="X211" s="71">
        <v>16016</v>
      </c>
      <c r="Y211" s="71">
        <v>35282</v>
      </c>
      <c r="Z211" s="71">
        <v>50767</v>
      </c>
      <c r="AA211" s="71">
        <v>7439</v>
      </c>
      <c r="AB211" s="71">
        <v>85748</v>
      </c>
      <c r="AC211" s="71">
        <v>7724738.3999999994</v>
      </c>
      <c r="AD211" s="71">
        <v>9.1779771211199979</v>
      </c>
      <c r="AE211" s="72"/>
      <c r="AF211" s="71">
        <v>547660709.85941315</v>
      </c>
      <c r="AG211" s="71">
        <v>2967372.3342616539</v>
      </c>
      <c r="AH211" s="71">
        <v>465260.52318977768</v>
      </c>
      <c r="AI211" s="71">
        <v>96975585.051099181</v>
      </c>
      <c r="AJ211" s="71">
        <v>155085509.4461692</v>
      </c>
      <c r="AK211" s="71">
        <v>0</v>
      </c>
      <c r="AL211" s="71">
        <v>0</v>
      </c>
      <c r="AM211" s="71">
        <v>11778935.41277869</v>
      </c>
      <c r="AN211" s="71">
        <v>0</v>
      </c>
      <c r="AO211" s="71">
        <v>0</v>
      </c>
      <c r="AP211" s="71">
        <v>814933372.62691176</v>
      </c>
      <c r="AQ211" s="72"/>
      <c r="AR211" s="71">
        <v>2274</v>
      </c>
      <c r="AS211" s="71">
        <v>361</v>
      </c>
      <c r="AT211" s="71">
        <v>1</v>
      </c>
      <c r="AU211" s="71">
        <v>1</v>
      </c>
      <c r="AV211" s="71">
        <v>0</v>
      </c>
      <c r="AW211" s="71">
        <v>0</v>
      </c>
      <c r="AX211" s="71"/>
      <c r="AY211" s="72"/>
      <c r="AZ211" s="71">
        <v>9416.7000000000007</v>
      </c>
      <c r="BA211" s="71">
        <v>22304.799999999999</v>
      </c>
      <c r="BB211" s="71">
        <v>1700</v>
      </c>
      <c r="BC211" s="71">
        <v>33.799999999999997</v>
      </c>
      <c r="BD211" s="71">
        <v>0</v>
      </c>
      <c r="BE211" s="71">
        <v>0</v>
      </c>
      <c r="BF211" s="71"/>
      <c r="BG211" s="72"/>
      <c r="BH211" s="71">
        <v>0</v>
      </c>
      <c r="BI211" s="71">
        <v>0</v>
      </c>
      <c r="BJ211" s="71">
        <v>242.571</v>
      </c>
      <c r="BK211" s="71">
        <v>2164.3679999999999</v>
      </c>
      <c r="BL211" s="71">
        <v>27.743000000000002</v>
      </c>
      <c r="BM211" s="71">
        <v>0</v>
      </c>
      <c r="BN211" s="72"/>
      <c r="BO211" s="71">
        <v>0</v>
      </c>
      <c r="BP211" s="71">
        <v>0</v>
      </c>
      <c r="BQ211" s="71">
        <v>16</v>
      </c>
      <c r="BR211" s="71">
        <v>9</v>
      </c>
      <c r="BS211" s="71">
        <v>4</v>
      </c>
      <c r="BT211" s="71">
        <v>0</v>
      </c>
      <c r="BU211"/>
      <c r="BV211" s="70">
        <v>2414.4140000000002</v>
      </c>
      <c r="BW211" s="70">
        <v>0</v>
      </c>
      <c r="BX211" s="70">
        <v>8.2899999999999991</v>
      </c>
      <c r="BY211" s="70">
        <v>0</v>
      </c>
      <c r="BZ211" s="70">
        <v>11.978</v>
      </c>
      <c r="CA211" s="70">
        <v>0</v>
      </c>
      <c r="CB211" s="70">
        <v>0</v>
      </c>
      <c r="CC211" s="70">
        <v>0</v>
      </c>
      <c r="CD211" s="70">
        <v>0</v>
      </c>
    </row>
    <row r="212" spans="1:82">
      <c r="A212" s="70" t="s">
        <v>2027</v>
      </c>
      <c r="B212" s="70">
        <v>168</v>
      </c>
      <c r="C212" s="70">
        <v>15</v>
      </c>
      <c r="D212" s="70">
        <v>10</v>
      </c>
      <c r="E212" s="70">
        <v>2018</v>
      </c>
      <c r="F212" s="70" t="s">
        <v>183</v>
      </c>
      <c r="G212" s="70" t="s">
        <v>2012</v>
      </c>
      <c r="H212" s="70" t="s">
        <v>2013</v>
      </c>
      <c r="I212" s="148"/>
      <c r="J212" s="71">
        <v>738.61745933093346</v>
      </c>
      <c r="K212" s="71">
        <v>3.4906286338870371</v>
      </c>
      <c r="L212" s="71">
        <v>2.0551060964958872</v>
      </c>
      <c r="M212" s="71">
        <v>62.091249747148716</v>
      </c>
      <c r="N212" s="71">
        <v>95.458242610920479</v>
      </c>
      <c r="O212" s="71">
        <v>83.730120162687598</v>
      </c>
      <c r="P212" s="71">
        <v>35.758320944817463</v>
      </c>
      <c r="Q212" s="71">
        <v>5.4114555540014102</v>
      </c>
      <c r="R212" s="71">
        <v>45.881623843512344</v>
      </c>
      <c r="S212" s="71">
        <v>11.255867718400001</v>
      </c>
      <c r="T212" s="72"/>
      <c r="U212" s="71">
        <v>107291713</v>
      </c>
      <c r="V212" s="71">
        <v>1816</v>
      </c>
      <c r="W212" s="71">
        <v>40</v>
      </c>
      <c r="X212" s="71">
        <v>16016</v>
      </c>
      <c r="Y212" s="71">
        <v>35425</v>
      </c>
      <c r="Z212" s="71">
        <v>51020</v>
      </c>
      <c r="AA212" s="71">
        <v>7481</v>
      </c>
      <c r="AB212" s="71">
        <v>85380</v>
      </c>
      <c r="AC212" s="71">
        <v>7960294.5999999996</v>
      </c>
      <c r="AD212" s="71">
        <v>11.255867718399999</v>
      </c>
      <c r="AE212" s="72"/>
      <c r="AF212" s="71">
        <v>558101194.95688951</v>
      </c>
      <c r="AG212" s="71">
        <v>2636222.9092139811</v>
      </c>
      <c r="AH212" s="71">
        <v>438769.6823768827</v>
      </c>
      <c r="AI212" s="71">
        <v>93569818.384002566</v>
      </c>
      <c r="AJ212" s="71">
        <v>139494043.1428031</v>
      </c>
      <c r="AK212" s="71">
        <v>0</v>
      </c>
      <c r="AL212" s="71">
        <v>0</v>
      </c>
      <c r="AM212" s="71">
        <v>11752651.83256058</v>
      </c>
      <c r="AN212" s="71">
        <v>0</v>
      </c>
      <c r="AO212" s="71">
        <v>0</v>
      </c>
      <c r="AP212" s="71">
        <v>805992700.90784657</v>
      </c>
      <c r="AQ212" s="72"/>
      <c r="AR212" s="71">
        <v>2402</v>
      </c>
      <c r="AS212" s="71">
        <v>415</v>
      </c>
      <c r="AT212" s="71">
        <v>1</v>
      </c>
      <c r="AU212" s="71">
        <v>1</v>
      </c>
      <c r="AV212" s="71">
        <v>0</v>
      </c>
      <c r="AW212" s="71">
        <v>1</v>
      </c>
      <c r="AX212" s="71"/>
      <c r="AY212" s="72"/>
      <c r="AZ212" s="71">
        <v>10091.399999999998</v>
      </c>
      <c r="BA212" s="71">
        <v>23803</v>
      </c>
      <c r="BB212" s="71">
        <v>1700</v>
      </c>
      <c r="BC212" s="71">
        <v>34</v>
      </c>
      <c r="BD212" s="71">
        <v>0</v>
      </c>
      <c r="BE212" s="71">
        <v>100</v>
      </c>
      <c r="BF212" s="71"/>
      <c r="BG212" s="72"/>
      <c r="BH212" s="71">
        <v>0</v>
      </c>
      <c r="BI212" s="71">
        <v>0</v>
      </c>
      <c r="BJ212" s="71">
        <v>246.59899999999999</v>
      </c>
      <c r="BK212" s="71">
        <v>2183.134</v>
      </c>
      <c r="BL212" s="71">
        <v>28.7</v>
      </c>
      <c r="BM212" s="71">
        <v>0</v>
      </c>
      <c r="BN212" s="72"/>
      <c r="BO212" s="71">
        <v>0</v>
      </c>
      <c r="BP212" s="71">
        <v>0</v>
      </c>
      <c r="BQ212" s="71">
        <v>16</v>
      </c>
      <c r="BR212" s="71">
        <v>9</v>
      </c>
      <c r="BS212" s="71">
        <v>4</v>
      </c>
      <c r="BT212" s="71">
        <v>0</v>
      </c>
      <c r="BU212"/>
      <c r="BV212" s="70">
        <v>2437.373</v>
      </c>
      <c r="BW212" s="70">
        <v>0</v>
      </c>
      <c r="BX212" s="70">
        <v>9.1989999999999998</v>
      </c>
      <c r="BY212" s="70">
        <v>1.2999999999999999E-2</v>
      </c>
      <c r="BZ212" s="70">
        <v>11.848000000000001</v>
      </c>
      <c r="CA212" s="70">
        <v>0</v>
      </c>
      <c r="CB212" s="70">
        <v>0</v>
      </c>
      <c r="CC212" s="70">
        <v>0</v>
      </c>
      <c r="CD212" s="70">
        <v>0</v>
      </c>
    </row>
    <row r="213" spans="1:82">
      <c r="A213" s="70" t="s">
        <v>2028</v>
      </c>
      <c r="B213" s="70">
        <v>169</v>
      </c>
      <c r="C213" s="70">
        <v>16</v>
      </c>
      <c r="D213" s="70">
        <v>10</v>
      </c>
      <c r="E213" s="70">
        <v>2019</v>
      </c>
      <c r="F213" s="70" t="s">
        <v>158</v>
      </c>
      <c r="G213" s="70" t="s">
        <v>2012</v>
      </c>
      <c r="H213" s="70" t="s">
        <v>2013</v>
      </c>
      <c r="I213" s="148"/>
      <c r="J213" s="71">
        <v>692.9509814267542</v>
      </c>
      <c r="K213" s="71">
        <v>3.131885517115911</v>
      </c>
      <c r="L213" s="71">
        <v>2.0661522915999404</v>
      </c>
      <c r="M213" s="71">
        <v>59.188965919413107</v>
      </c>
      <c r="N213" s="71">
        <v>93.926015707975651</v>
      </c>
      <c r="O213" s="71">
        <v>81.422593469470115</v>
      </c>
      <c r="P213" s="71">
        <v>35.652350241881869</v>
      </c>
      <c r="Q213" s="71">
        <v>5.2657947439068797</v>
      </c>
      <c r="R213" s="71">
        <v>46.938263091437854</v>
      </c>
      <c r="S213" s="71">
        <v>13.427993825050002</v>
      </c>
      <c r="T213" s="72"/>
      <c r="U213" s="71">
        <v>105336046</v>
      </c>
      <c r="V213" s="71">
        <v>1816</v>
      </c>
      <c r="W213" s="71">
        <v>40</v>
      </c>
      <c r="X213" s="71">
        <v>16016</v>
      </c>
      <c r="Y213" s="71">
        <v>35911</v>
      </c>
      <c r="Z213" s="71">
        <v>50976</v>
      </c>
      <c r="AA213" s="71">
        <v>7403</v>
      </c>
      <c r="AB213" s="71">
        <v>85331</v>
      </c>
      <c r="AC213" s="71">
        <v>8277000.3999999994</v>
      </c>
      <c r="AD213" s="71">
        <v>13.427993825050001</v>
      </c>
      <c r="AE213" s="72"/>
      <c r="AF213" s="71">
        <v>532450387.62976551</v>
      </c>
      <c r="AG213" s="71">
        <v>2541645.678021797</v>
      </c>
      <c r="AH213" s="71">
        <v>471274.27254643099</v>
      </c>
      <c r="AI213" s="71">
        <v>96599051.846142977</v>
      </c>
      <c r="AJ213" s="71">
        <v>152986935.63115641</v>
      </c>
      <c r="AK213" s="71">
        <v>0</v>
      </c>
      <c r="AL213" s="71">
        <v>0</v>
      </c>
      <c r="AM213" s="71">
        <v>11621439.828575922</v>
      </c>
      <c r="AN213" s="71">
        <v>0</v>
      </c>
      <c r="AO213" s="71">
        <v>0</v>
      </c>
      <c r="AP213" s="71">
        <v>796670734.88620913</v>
      </c>
      <c r="AQ213" s="72"/>
      <c r="AR213" s="71">
        <v>2566</v>
      </c>
      <c r="AS213" s="71">
        <v>456</v>
      </c>
      <c r="AT213" s="71">
        <v>1</v>
      </c>
      <c r="AU213" s="71">
        <v>1</v>
      </c>
      <c r="AV213" s="71">
        <v>0</v>
      </c>
      <c r="AW213" s="71">
        <v>1</v>
      </c>
      <c r="AX213" s="71"/>
      <c r="AY213" s="72"/>
      <c r="AZ213" s="71">
        <v>10937.99999999998</v>
      </c>
      <c r="BA213" s="71">
        <v>34717.300000000003</v>
      </c>
      <c r="BB213" s="71">
        <v>1700</v>
      </c>
      <c r="BC213" s="71">
        <v>33.799999999999997</v>
      </c>
      <c r="BD213" s="71">
        <v>0</v>
      </c>
      <c r="BE213" s="71">
        <v>100</v>
      </c>
      <c r="BF213" s="71"/>
      <c r="BG213" s="72"/>
      <c r="BH213" s="71">
        <v>0</v>
      </c>
      <c r="BI213" s="71">
        <v>0</v>
      </c>
      <c r="BJ213" s="71">
        <v>242.608</v>
      </c>
      <c r="BK213" s="71">
        <v>2755.2249999999999</v>
      </c>
      <c r="BL213" s="71">
        <v>31.41</v>
      </c>
      <c r="BM213" s="71">
        <v>0</v>
      </c>
      <c r="BN213" s="72"/>
      <c r="BO213" s="71">
        <v>0</v>
      </c>
      <c r="BP213" s="71">
        <v>0</v>
      </c>
      <c r="BQ213" s="71">
        <v>16</v>
      </c>
      <c r="BR213" s="71">
        <v>9</v>
      </c>
      <c r="BS213" s="71">
        <v>4</v>
      </c>
      <c r="BT213" s="71">
        <v>0</v>
      </c>
      <c r="BU213"/>
      <c r="BV213" s="70">
        <v>2997.4969999999998</v>
      </c>
      <c r="BW213" s="70">
        <v>0</v>
      </c>
      <c r="BX213" s="70">
        <v>12.007</v>
      </c>
      <c r="BY213" s="70">
        <v>1.2999999999999999E-2</v>
      </c>
      <c r="BZ213" s="70">
        <v>14.044</v>
      </c>
      <c r="CA213" s="70">
        <v>5.6820000000000004</v>
      </c>
      <c r="CB213" s="70">
        <v>0</v>
      </c>
      <c r="CC213" s="70">
        <v>0</v>
      </c>
      <c r="CD213" s="70">
        <v>0</v>
      </c>
    </row>
    <row r="214" spans="1:82">
      <c r="A214" s="70" t="s">
        <v>2029</v>
      </c>
      <c r="B214" s="70">
        <v>170</v>
      </c>
      <c r="C214" s="70">
        <v>17</v>
      </c>
      <c r="D214" s="70">
        <v>10</v>
      </c>
      <c r="E214" s="70">
        <v>2020</v>
      </c>
      <c r="F214" s="70" t="s">
        <v>159</v>
      </c>
      <c r="G214" s="70" t="s">
        <v>2012</v>
      </c>
      <c r="H214" s="70" t="s">
        <v>2013</v>
      </c>
      <c r="I214" s="148"/>
      <c r="J214" s="71">
        <v>593.24124369654749</v>
      </c>
      <c r="K214" s="71">
        <v>3.5238215175265539</v>
      </c>
      <c r="L214" s="71">
        <v>2.1942171105326929</v>
      </c>
      <c r="M214" s="71">
        <v>53.040112359131193</v>
      </c>
      <c r="N214" s="71">
        <v>94.122181124471723</v>
      </c>
      <c r="O214" s="71">
        <v>71.805115627220488</v>
      </c>
      <c r="P214" s="71">
        <v>33.891577512039071</v>
      </c>
      <c r="Q214" s="71">
        <v>5.0294676273746601</v>
      </c>
      <c r="R214" s="71">
        <v>43.502461517098737</v>
      </c>
      <c r="S214" s="71">
        <v>12.17267890562</v>
      </c>
      <c r="T214" s="72"/>
      <c r="U214" s="71">
        <v>88400048</v>
      </c>
      <c r="V214" s="71">
        <v>1905</v>
      </c>
      <c r="W214" s="71">
        <v>47</v>
      </c>
      <c r="X214" s="71">
        <v>16213</v>
      </c>
      <c r="Y214" s="71">
        <v>36337</v>
      </c>
      <c r="Z214" s="71">
        <v>51310</v>
      </c>
      <c r="AA214" s="71">
        <v>7480</v>
      </c>
      <c r="AB214" s="71">
        <v>85302</v>
      </c>
      <c r="AC214" s="71">
        <v>7711671.1999999993</v>
      </c>
      <c r="AD214" s="71">
        <v>12.17267890562</v>
      </c>
      <c r="AE214" s="72"/>
      <c r="AF214" s="71">
        <v>462443376.41468787</v>
      </c>
      <c r="AG214" s="71">
        <v>2717783.8200274119</v>
      </c>
      <c r="AH214" s="71">
        <v>527306.9740063065</v>
      </c>
      <c r="AI214" s="71">
        <v>90297455.269524619</v>
      </c>
      <c r="AJ214" s="71">
        <v>159543723.95153049</v>
      </c>
      <c r="AK214" s="71"/>
      <c r="AL214" s="71"/>
      <c r="AM214" s="71">
        <v>11132858.724986743</v>
      </c>
      <c r="AN214" s="71"/>
      <c r="AO214" s="71"/>
      <c r="AP214" s="71">
        <v>726662505.15476346</v>
      </c>
      <c r="AQ214" s="72"/>
      <c r="AR214" s="71">
        <v>2703</v>
      </c>
      <c r="AS214" s="71">
        <v>468</v>
      </c>
      <c r="AT214" s="71">
        <v>1</v>
      </c>
      <c r="AU214" s="71">
        <v>1</v>
      </c>
      <c r="AV214" s="71">
        <v>0</v>
      </c>
      <c r="AW214" s="71">
        <v>2</v>
      </c>
      <c r="AX214" s="71"/>
      <c r="AY214" s="72"/>
      <c r="AZ214" s="71">
        <v>11712.39999999998</v>
      </c>
      <c r="BA214" s="71">
        <v>35033.599999999977</v>
      </c>
      <c r="BB214" s="71">
        <v>1700</v>
      </c>
      <c r="BC214" s="71">
        <v>33.799999999999997</v>
      </c>
      <c r="BD214" s="71">
        <v>0</v>
      </c>
      <c r="BE214" s="71">
        <v>125</v>
      </c>
      <c r="BF214" s="71"/>
      <c r="BG214" s="72"/>
      <c r="BH214" s="71">
        <v>0</v>
      </c>
      <c r="BI214" s="71">
        <v>0</v>
      </c>
      <c r="BJ214" s="71">
        <v>227.185</v>
      </c>
      <c r="BK214" s="71">
        <v>2120.37</v>
      </c>
      <c r="BL214" s="71">
        <v>27.981000000000002</v>
      </c>
      <c r="BM214" s="71">
        <v>0</v>
      </c>
      <c r="BN214" s="72"/>
      <c r="BO214" s="71">
        <v>0</v>
      </c>
      <c r="BP214" s="71">
        <v>0</v>
      </c>
      <c r="BQ214" s="71">
        <v>16</v>
      </c>
      <c r="BR214" s="71">
        <v>9</v>
      </c>
      <c r="BS214" s="71">
        <v>4</v>
      </c>
      <c r="BT214" s="71">
        <v>0</v>
      </c>
      <c r="BU214"/>
      <c r="BV214" s="70">
        <v>2351.3820000000001</v>
      </c>
      <c r="BW214" s="70">
        <v>0</v>
      </c>
      <c r="BX214" s="70">
        <v>10.179</v>
      </c>
      <c r="BY214" s="70">
        <v>1.2E-2</v>
      </c>
      <c r="BZ214" s="70">
        <v>13.349</v>
      </c>
      <c r="CA214" s="70">
        <v>0.61399999999999999</v>
      </c>
      <c r="CB214" s="70">
        <v>0</v>
      </c>
      <c r="CC214" s="70">
        <v>0</v>
      </c>
      <c r="CD214" s="70">
        <v>0</v>
      </c>
    </row>
    <row r="215" spans="1:82">
      <c r="A215" s="70" t="s">
        <v>2030</v>
      </c>
      <c r="B215" s="70">
        <v>170</v>
      </c>
      <c r="C215" s="70">
        <v>18</v>
      </c>
      <c r="D215" s="70">
        <v>10</v>
      </c>
      <c r="E215" s="70">
        <v>2021</v>
      </c>
      <c r="F215" s="70" t="s">
        <v>160</v>
      </c>
      <c r="G215" s="70" t="s">
        <v>2012</v>
      </c>
      <c r="H215" s="70" t="s">
        <v>2013</v>
      </c>
      <c r="I215" s="148"/>
      <c r="J215" s="71">
        <v>565.7035409269206</v>
      </c>
      <c r="K215" s="71">
        <v>3.992853556821506</v>
      </c>
      <c r="L215" s="71">
        <v>2.0920347981380045</v>
      </c>
      <c r="M215" s="71">
        <v>60.030609401387508</v>
      </c>
      <c r="N215" s="71">
        <v>92.951034365527846</v>
      </c>
      <c r="O215" s="71">
        <v>69.542894686060407</v>
      </c>
      <c r="P215" s="71">
        <v>35.146957295913786</v>
      </c>
      <c r="Q215" s="71">
        <v>4.9464973516033801</v>
      </c>
      <c r="R215" s="71">
        <v>46.04057054145791</v>
      </c>
      <c r="S215" s="71">
        <v>8.6771227350000011</v>
      </c>
      <c r="T215" s="72"/>
      <c r="U215" s="71">
        <v>88776554</v>
      </c>
      <c r="V215" s="71">
        <v>1905</v>
      </c>
      <c r="W215" s="71">
        <v>47</v>
      </c>
      <c r="X215" s="71">
        <v>16213</v>
      </c>
      <c r="Y215" s="71">
        <v>36481</v>
      </c>
      <c r="Z215" s="71">
        <v>51167</v>
      </c>
      <c r="AA215" s="71">
        <v>7564</v>
      </c>
      <c r="AB215" s="71">
        <v>84719</v>
      </c>
      <c r="AC215" s="71">
        <v>7917710.3999999985</v>
      </c>
      <c r="AD215" s="71">
        <v>8.6771227350000011</v>
      </c>
      <c r="AE215" s="72"/>
      <c r="AF215" s="71">
        <v>435545335.82933015</v>
      </c>
      <c r="AG215" s="71">
        <v>3026436.4085513982</v>
      </c>
      <c r="AH215" s="71">
        <v>485147.24006985012</v>
      </c>
      <c r="AI215" s="71">
        <v>96352146.675688952</v>
      </c>
      <c r="AJ215" s="71">
        <v>146185044.93494281</v>
      </c>
      <c r="AK215" s="71">
        <v>0</v>
      </c>
      <c r="AL215" s="71">
        <v>0</v>
      </c>
      <c r="AM215" s="71">
        <v>11120545.311189255</v>
      </c>
      <c r="AN215" s="71">
        <v>0</v>
      </c>
      <c r="AO215" s="71">
        <v>0</v>
      </c>
      <c r="AP215" s="71">
        <v>692714656.39977252</v>
      </c>
      <c r="AQ215" s="72"/>
      <c r="AR215" s="71">
        <v>2873</v>
      </c>
      <c r="AS215" s="71">
        <v>469</v>
      </c>
      <c r="AT215" s="71">
        <v>1</v>
      </c>
      <c r="AU215" s="71">
        <v>1</v>
      </c>
      <c r="AV215" s="71">
        <v>0</v>
      </c>
      <c r="AW215" s="71">
        <v>2</v>
      </c>
      <c r="AX215" s="71"/>
      <c r="AY215" s="72"/>
      <c r="AZ215" s="71">
        <v>12727.69999999997</v>
      </c>
      <c r="BA215" s="71">
        <v>35050.899999999972</v>
      </c>
      <c r="BB215" s="71">
        <v>1700</v>
      </c>
      <c r="BC215" s="71">
        <v>33.799999999999997</v>
      </c>
      <c r="BD215" s="71">
        <v>0</v>
      </c>
      <c r="BE215" s="71">
        <v>125</v>
      </c>
      <c r="BF215" s="71"/>
      <c r="BG215" s="72"/>
      <c r="BH215" s="71">
        <v>0</v>
      </c>
      <c r="BI215" s="71">
        <v>0</v>
      </c>
      <c r="BJ215" s="71">
        <v>232.42</v>
      </c>
      <c r="BK215" s="71">
        <v>1373.009</v>
      </c>
      <c r="BL215" s="71">
        <v>26.841000000000001</v>
      </c>
      <c r="BM215" s="71">
        <v>0</v>
      </c>
      <c r="BN215" s="72"/>
      <c r="BO215" s="71">
        <v>0</v>
      </c>
      <c r="BP215" s="71">
        <v>0</v>
      </c>
      <c r="BQ215" s="71">
        <v>16</v>
      </c>
      <c r="BR215" s="71">
        <v>9</v>
      </c>
      <c r="BS215" s="71">
        <v>4</v>
      </c>
      <c r="BT215" s="71">
        <v>0</v>
      </c>
      <c r="BU215"/>
      <c r="BV215" s="70">
        <v>1613.279</v>
      </c>
      <c r="BW215" s="70">
        <v>0</v>
      </c>
      <c r="BX215" s="70">
        <v>7.5140000000000002</v>
      </c>
      <c r="BY215" s="70">
        <v>7.0000000000000001E-3</v>
      </c>
      <c r="BZ215" s="70">
        <v>11.461</v>
      </c>
      <c r="CA215" s="70">
        <v>8.9999999999999993E-3</v>
      </c>
      <c r="CB215" s="70">
        <v>0</v>
      </c>
      <c r="CC215" s="70">
        <v>0</v>
      </c>
      <c r="CD215" s="70">
        <v>0</v>
      </c>
    </row>
    <row r="216" spans="1:82">
      <c r="A216" s="70" t="s">
        <v>2031</v>
      </c>
      <c r="B216" s="70">
        <v>170</v>
      </c>
      <c r="C216" s="70">
        <v>19</v>
      </c>
      <c r="D216" s="70">
        <v>10</v>
      </c>
      <c r="E216" s="70">
        <v>2022</v>
      </c>
      <c r="F216" s="70" t="s">
        <v>161</v>
      </c>
      <c r="G216" s="1064" t="s">
        <v>2012</v>
      </c>
      <c r="H216" s="70" t="s">
        <v>2013</v>
      </c>
      <c r="I216" s="148"/>
      <c r="J216" s="71">
        <v>645.54419195993853</v>
      </c>
      <c r="K216" s="71">
        <v>3.59615303076784</v>
      </c>
      <c r="L216" s="71">
        <v>1.9572512056960472</v>
      </c>
      <c r="M216" s="71">
        <v>56.695325184908356</v>
      </c>
      <c r="N216" s="71">
        <v>92.113373948216022</v>
      </c>
      <c r="O216" s="71">
        <v>73.054546955125076</v>
      </c>
      <c r="P216" s="71">
        <v>34.527670740799238</v>
      </c>
      <c r="Q216" s="71">
        <v>4.9451845102800922</v>
      </c>
      <c r="R216" s="71">
        <v>43.755875819083101</v>
      </c>
      <c r="S216" s="71">
        <v>9.9606208995999985</v>
      </c>
      <c r="T216" s="72"/>
      <c r="U216" s="71">
        <v>122661583</v>
      </c>
      <c r="V216" s="71">
        <v>1905</v>
      </c>
      <c r="W216" s="71">
        <v>47</v>
      </c>
      <c r="X216" s="71">
        <v>16213</v>
      </c>
      <c r="Y216" s="71">
        <v>36656</v>
      </c>
      <c r="Z216" s="71">
        <v>51069</v>
      </c>
      <c r="AA216" s="71">
        <v>7544</v>
      </c>
      <c r="AB216" s="71">
        <v>84002</v>
      </c>
      <c r="AC216" s="71">
        <v>7619313.1999999974</v>
      </c>
      <c r="AD216" s="71">
        <v>9.9606208995999985</v>
      </c>
      <c r="AE216" s="72"/>
      <c r="AF216" s="71">
        <v>511414878.80273134</v>
      </c>
      <c r="AG216" s="71">
        <v>2908776.8608350391</v>
      </c>
      <c r="AH216" s="71">
        <v>533244.68899267295</v>
      </c>
      <c r="AI216" s="71">
        <v>94235278.314215362</v>
      </c>
      <c r="AJ216" s="71">
        <v>151871796.19323564</v>
      </c>
      <c r="AK216" s="71">
        <v>0</v>
      </c>
      <c r="AL216" s="71">
        <v>0</v>
      </c>
      <c r="AM216" s="71">
        <v>10846950.984786522</v>
      </c>
      <c r="AN216" s="71">
        <v>0</v>
      </c>
      <c r="AO216" s="71">
        <v>0</v>
      </c>
      <c r="AP216" s="71">
        <v>771810925.84479654</v>
      </c>
      <c r="AQ216" s="72"/>
      <c r="AR216" s="71">
        <v>3064</v>
      </c>
      <c r="AS216" s="71">
        <v>471</v>
      </c>
      <c r="AT216" s="71">
        <v>1</v>
      </c>
      <c r="AU216" s="71">
        <v>1</v>
      </c>
      <c r="AV216" s="71">
        <v>0</v>
      </c>
      <c r="AW216" s="71">
        <v>2</v>
      </c>
      <c r="AX216" s="71"/>
      <c r="AY216" s="72"/>
      <c r="AZ216" s="71">
        <v>13866.99999999996</v>
      </c>
      <c r="BA216" s="71">
        <v>35278.599999999969</v>
      </c>
      <c r="BB216" s="71">
        <v>1700</v>
      </c>
      <c r="BC216" s="71">
        <v>33.799999999999997</v>
      </c>
      <c r="BD216" s="71">
        <v>0</v>
      </c>
      <c r="BE216" s="71">
        <v>125</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2032</v>
      </c>
      <c r="B217" s="70">
        <v>170</v>
      </c>
      <c r="C217" s="70">
        <v>20</v>
      </c>
      <c r="D217" s="70">
        <v>10</v>
      </c>
      <c r="E217" s="70">
        <v>2023</v>
      </c>
      <c r="F217" s="70" t="s">
        <v>1539</v>
      </c>
      <c r="G217" s="1064" t="s">
        <v>2012</v>
      </c>
      <c r="H217" s="70" t="s">
        <v>2013</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3252</v>
      </c>
      <c r="AS217" s="71">
        <v>473</v>
      </c>
      <c r="AT217" s="71">
        <v>1</v>
      </c>
      <c r="AU217" s="71">
        <v>1</v>
      </c>
      <c r="AV217" s="71">
        <v>0</v>
      </c>
      <c r="AW217" s="71">
        <v>2</v>
      </c>
      <c r="AX217" s="71"/>
      <c r="AY217" s="72"/>
      <c r="AZ217" s="71">
        <v>14850.699999999957</v>
      </c>
      <c r="BA217" s="71">
        <v>35307.599999999969</v>
      </c>
      <c r="BB217" s="71">
        <v>1700</v>
      </c>
      <c r="BC217" s="71">
        <v>33.799999999999997</v>
      </c>
      <c r="BD217" s="71">
        <v>0</v>
      </c>
      <c r="BE217" s="71">
        <v>125</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2033</v>
      </c>
      <c r="B218" s="70">
        <v>170</v>
      </c>
      <c r="C218" s="70">
        <v>21</v>
      </c>
      <c r="D218" s="70">
        <v>10</v>
      </c>
      <c r="E218" s="70">
        <v>2024</v>
      </c>
      <c r="F218" s="70" t="s">
        <v>1554</v>
      </c>
      <c r="G218" s="70" t="s">
        <v>2012</v>
      </c>
      <c r="H218" s="70" t="s">
        <v>2013</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2034</v>
      </c>
      <c r="B219" s="70">
        <v>18</v>
      </c>
      <c r="C219" s="70">
        <v>1</v>
      </c>
      <c r="D219" s="70">
        <v>2</v>
      </c>
      <c r="E219" s="70">
        <v>1990</v>
      </c>
      <c r="F219" s="70" t="s">
        <v>787</v>
      </c>
      <c r="G219" s="70" t="s">
        <v>2035</v>
      </c>
      <c r="H219" s="70" t="s">
        <v>2036</v>
      </c>
      <c r="I219" s="148"/>
      <c r="J219" s="71">
        <v>149.74836832773531</v>
      </c>
      <c r="K219" s="71">
        <v>20.500511475823021</v>
      </c>
      <c r="L219" s="71">
        <v>46.431812857575331</v>
      </c>
      <c r="M219" s="71">
        <v>97.565638737407056</v>
      </c>
      <c r="N219" s="71">
        <v>100.473718499119</v>
      </c>
      <c r="O219" s="71">
        <v>74.542009056609274</v>
      </c>
      <c r="P219" s="71">
        <v>117.0539599329679</v>
      </c>
      <c r="Q219" s="71">
        <v>5.9038809020765202</v>
      </c>
      <c r="R219" s="71">
        <v>0</v>
      </c>
      <c r="S219" s="71">
        <v>5.8443546060410938</v>
      </c>
      <c r="T219" s="72"/>
      <c r="U219" s="71">
        <v>12522288</v>
      </c>
      <c r="V219" s="71">
        <v>5503</v>
      </c>
      <c r="W219" s="71">
        <v>614</v>
      </c>
      <c r="X219" s="71">
        <v>34331</v>
      </c>
      <c r="Y219" s="71">
        <v>28975</v>
      </c>
      <c r="Z219" s="71">
        <v>30660</v>
      </c>
      <c r="AA219" s="71">
        <v>28422</v>
      </c>
      <c r="AB219" s="71">
        <v>95859</v>
      </c>
      <c r="AC219" s="71">
        <v>0</v>
      </c>
      <c r="AD219" s="71">
        <v>5.8443546060410938</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2037</v>
      </c>
      <c r="B220" s="70">
        <v>19</v>
      </c>
      <c r="C220" s="70">
        <v>2</v>
      </c>
      <c r="D220" s="70">
        <v>2</v>
      </c>
      <c r="E220" s="70">
        <v>2005</v>
      </c>
      <c r="F220" s="70" t="s">
        <v>789</v>
      </c>
      <c r="G220" s="70" t="s">
        <v>2035</v>
      </c>
      <c r="H220" s="70" t="s">
        <v>2036</v>
      </c>
      <c r="I220" s="148"/>
      <c r="J220" s="71">
        <v>88.508367945812196</v>
      </c>
      <c r="K220" s="71">
        <v>15.15187610436832</v>
      </c>
      <c r="L220" s="71">
        <v>30.99658603544011</v>
      </c>
      <c r="M220" s="71">
        <v>180.99136017085789</v>
      </c>
      <c r="N220" s="71">
        <v>135.7588953883901</v>
      </c>
      <c r="O220" s="71">
        <v>112.2706115066847</v>
      </c>
      <c r="P220" s="71">
        <v>122.13617928313521</v>
      </c>
      <c r="Q220" s="71">
        <v>5.6436380769960399</v>
      </c>
      <c r="R220" s="71">
        <v>0</v>
      </c>
      <c r="S220" s="71">
        <v>11.10946979</v>
      </c>
      <c r="T220" s="72"/>
      <c r="U220" s="71">
        <v>7731788</v>
      </c>
      <c r="V220" s="71">
        <v>5511</v>
      </c>
      <c r="W220" s="71">
        <v>430</v>
      </c>
      <c r="X220" s="71">
        <v>33770</v>
      </c>
      <c r="Y220" s="71">
        <v>33479</v>
      </c>
      <c r="Z220" s="71">
        <v>53437</v>
      </c>
      <c r="AA220" s="71">
        <v>24288</v>
      </c>
      <c r="AB220" s="71">
        <v>95794</v>
      </c>
      <c r="AC220" s="71">
        <v>0</v>
      </c>
      <c r="AD220" s="71">
        <v>11.10946979</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2038</v>
      </c>
      <c r="B221" s="70">
        <v>20</v>
      </c>
      <c r="C221" s="70">
        <v>3</v>
      </c>
      <c r="D221" s="70">
        <v>2</v>
      </c>
      <c r="E221" s="70">
        <v>2006</v>
      </c>
      <c r="F221" s="70" t="s">
        <v>790</v>
      </c>
      <c r="G221" s="70" t="s">
        <v>2035</v>
      </c>
      <c r="H221" s="70" t="s">
        <v>2036</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2039</v>
      </c>
      <c r="B222" s="70">
        <v>21</v>
      </c>
      <c r="C222" s="70">
        <v>4</v>
      </c>
      <c r="D222" s="70">
        <v>2</v>
      </c>
      <c r="E222" s="70">
        <v>2007</v>
      </c>
      <c r="F222" s="70" t="s">
        <v>791</v>
      </c>
      <c r="G222" s="70" t="s">
        <v>2035</v>
      </c>
      <c r="H222" s="70" t="s">
        <v>2036</v>
      </c>
      <c r="I222" s="148"/>
      <c r="J222" s="71">
        <v>114.98110341030331</v>
      </c>
      <c r="K222" s="71">
        <v>14.2695983748169</v>
      </c>
      <c r="L222" s="71">
        <v>38.427047921257042</v>
      </c>
      <c r="M222" s="71">
        <v>168.01866536042809</v>
      </c>
      <c r="N222" s="71">
        <v>144.00021871000499</v>
      </c>
      <c r="O222" s="71">
        <v>108.065768677633</v>
      </c>
      <c r="P222" s="71">
        <v>120.25300171322191</v>
      </c>
      <c r="Q222" s="71">
        <v>5.8827212837014997</v>
      </c>
      <c r="R222" s="71">
        <v>0</v>
      </c>
      <c r="S222" s="71">
        <v>6.3866111952600004</v>
      </c>
      <c r="T222" s="72"/>
      <c r="U222" s="71">
        <v>12339289</v>
      </c>
      <c r="V222" s="71">
        <v>5117</v>
      </c>
      <c r="W222" s="71">
        <v>646</v>
      </c>
      <c r="X222" s="71">
        <v>37640</v>
      </c>
      <c r="Y222" s="71">
        <v>33560</v>
      </c>
      <c r="Z222" s="71">
        <v>53470</v>
      </c>
      <c r="AA222" s="71">
        <v>23549</v>
      </c>
      <c r="AB222" s="71">
        <v>94572</v>
      </c>
      <c r="AC222" s="71">
        <v>0</v>
      </c>
      <c r="AD222" s="71">
        <v>6.3866111952600004</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2040</v>
      </c>
      <c r="B223" s="70">
        <v>22</v>
      </c>
      <c r="C223" s="70">
        <v>5</v>
      </c>
      <c r="D223" s="70">
        <v>2</v>
      </c>
      <c r="E223" s="70">
        <v>2008</v>
      </c>
      <c r="F223" s="70" t="s">
        <v>792</v>
      </c>
      <c r="G223" s="70" t="s">
        <v>2035</v>
      </c>
      <c r="H223" s="70" t="s">
        <v>2036</v>
      </c>
      <c r="I223" s="148"/>
      <c r="J223" s="71">
        <v>99.376010566081987</v>
      </c>
      <c r="K223" s="71">
        <v>10.619173458568859</v>
      </c>
      <c r="L223" s="71">
        <v>33.250977752040527</v>
      </c>
      <c r="M223" s="71">
        <v>178.02617579361771</v>
      </c>
      <c r="N223" s="71">
        <v>149.41808199349671</v>
      </c>
      <c r="O223" s="71">
        <v>104.2686887453563</v>
      </c>
      <c r="P223" s="71">
        <v>117.14225813064721</v>
      </c>
      <c r="Q223" s="71">
        <v>5.74732230616676</v>
      </c>
      <c r="R223" s="71">
        <v>0</v>
      </c>
      <c r="S223" s="71">
        <v>8.5510536472399998</v>
      </c>
      <c r="T223" s="72"/>
      <c r="U223" s="71">
        <v>11578318</v>
      </c>
      <c r="V223" s="71">
        <v>5117</v>
      </c>
      <c r="W223" s="71">
        <v>646</v>
      </c>
      <c r="X223" s="71">
        <v>37640</v>
      </c>
      <c r="Y223" s="71">
        <v>33685</v>
      </c>
      <c r="Z223" s="71">
        <v>53402</v>
      </c>
      <c r="AA223" s="71">
        <v>22966</v>
      </c>
      <c r="AB223" s="71">
        <v>93915</v>
      </c>
      <c r="AC223" s="71">
        <v>0</v>
      </c>
      <c r="AD223" s="71">
        <v>8.5510536472399998</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2041</v>
      </c>
      <c r="B224" s="70">
        <v>23</v>
      </c>
      <c r="C224" s="70">
        <v>6</v>
      </c>
      <c r="D224" s="70">
        <v>2</v>
      </c>
      <c r="E224" s="70">
        <v>2009</v>
      </c>
      <c r="F224" s="70" t="s">
        <v>176</v>
      </c>
      <c r="G224" s="70" t="s">
        <v>2035</v>
      </c>
      <c r="H224" s="70" t="s">
        <v>2036</v>
      </c>
      <c r="I224" s="148"/>
      <c r="J224" s="71">
        <v>104.59893363187059</v>
      </c>
      <c r="K224" s="71">
        <v>10.043430840113921</v>
      </c>
      <c r="L224" s="71">
        <v>32.498682796609501</v>
      </c>
      <c r="M224" s="71">
        <v>178.05121590736559</v>
      </c>
      <c r="N224" s="71">
        <v>137.92820106545139</v>
      </c>
      <c r="O224" s="71">
        <v>105.7713484298452</v>
      </c>
      <c r="P224" s="71">
        <v>110.5084178889051</v>
      </c>
      <c r="Q224" s="71">
        <v>5.4480047331404604</v>
      </c>
      <c r="R224" s="71">
        <v>0</v>
      </c>
      <c r="S224" s="71">
        <v>7.6624271604918999</v>
      </c>
      <c r="T224" s="72"/>
      <c r="U224" s="71">
        <v>10585570</v>
      </c>
      <c r="V224" s="71">
        <v>4744</v>
      </c>
      <c r="W224" s="71">
        <v>838</v>
      </c>
      <c r="X224" s="71">
        <v>38584</v>
      </c>
      <c r="Y224" s="71">
        <v>33798</v>
      </c>
      <c r="Z224" s="71">
        <v>53470</v>
      </c>
      <c r="AA224" s="71">
        <v>22242</v>
      </c>
      <c r="AB224" s="71">
        <v>93452</v>
      </c>
      <c r="AC224" s="71">
        <v>0</v>
      </c>
      <c r="AD224" s="71">
        <v>7.6624271604918999</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39.32</v>
      </c>
      <c r="BK224" s="71">
        <v>0</v>
      </c>
      <c r="BL224" s="71">
        <v>23.824000000000002</v>
      </c>
      <c r="BM224" s="71">
        <v>0</v>
      </c>
      <c r="BN224" s="72"/>
      <c r="BO224" s="71">
        <v>0</v>
      </c>
      <c r="BP224" s="71">
        <v>0</v>
      </c>
      <c r="BQ224" s="71">
        <v>3</v>
      </c>
      <c r="BR224" s="71">
        <v>0</v>
      </c>
      <c r="BS224" s="71">
        <v>5</v>
      </c>
      <c r="BT224" s="71">
        <v>0</v>
      </c>
      <c r="BU224"/>
      <c r="BV224" s="70">
        <v>63.143999999999998</v>
      </c>
      <c r="BW224" s="70">
        <v>0</v>
      </c>
      <c r="BX224" s="70">
        <v>0</v>
      </c>
      <c r="BY224" s="70">
        <v>0</v>
      </c>
      <c r="BZ224" s="70">
        <v>0</v>
      </c>
      <c r="CA224" s="70">
        <v>0</v>
      </c>
      <c r="CB224" s="70">
        <v>0</v>
      </c>
      <c r="CC224" s="70">
        <v>0</v>
      </c>
      <c r="CD224" s="70">
        <v>0</v>
      </c>
    </row>
    <row r="225" spans="1:82">
      <c r="A225" s="70" t="s">
        <v>2042</v>
      </c>
      <c r="B225" s="70">
        <v>24</v>
      </c>
      <c r="C225" s="70">
        <v>7</v>
      </c>
      <c r="D225" s="70">
        <v>2</v>
      </c>
      <c r="E225" s="70">
        <v>2010</v>
      </c>
      <c r="F225" s="70" t="s">
        <v>177</v>
      </c>
      <c r="G225" s="70" t="s">
        <v>2035</v>
      </c>
      <c r="H225" s="70" t="s">
        <v>2036</v>
      </c>
      <c r="I225" s="148"/>
      <c r="J225" s="71">
        <v>109.0758836057241</v>
      </c>
      <c r="K225" s="71">
        <v>10.630316343017331</v>
      </c>
      <c r="L225" s="71">
        <v>38.704161678013143</v>
      </c>
      <c r="M225" s="71">
        <v>182.04693367677379</v>
      </c>
      <c r="N225" s="71">
        <v>155.32545869752681</v>
      </c>
      <c r="O225" s="71">
        <v>105.4002631635794</v>
      </c>
      <c r="P225" s="71">
        <v>110.7859550354971</v>
      </c>
      <c r="Q225" s="71">
        <v>5.6563812046091799</v>
      </c>
      <c r="R225" s="71">
        <v>0</v>
      </c>
      <c r="S225" s="71">
        <v>7.0862013896400002</v>
      </c>
      <c r="T225" s="72"/>
      <c r="U225" s="71">
        <v>10355962</v>
      </c>
      <c r="V225" s="71">
        <v>4744</v>
      </c>
      <c r="W225" s="71">
        <v>838</v>
      </c>
      <c r="X225" s="71">
        <v>38584</v>
      </c>
      <c r="Y225" s="71">
        <v>33988</v>
      </c>
      <c r="Z225" s="71">
        <v>53530</v>
      </c>
      <c r="AA225" s="71">
        <v>21741</v>
      </c>
      <c r="AB225" s="71">
        <v>92973</v>
      </c>
      <c r="AC225" s="71">
        <v>0</v>
      </c>
      <c r="AD225" s="71">
        <v>7.0862013896400002</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45.843000000000004</v>
      </c>
      <c r="BK225" s="71">
        <v>0</v>
      </c>
      <c r="BL225" s="71">
        <v>23.887</v>
      </c>
      <c r="BM225" s="71">
        <v>0</v>
      </c>
      <c r="BN225" s="72"/>
      <c r="BO225" s="71">
        <v>0</v>
      </c>
      <c r="BP225" s="71">
        <v>0</v>
      </c>
      <c r="BQ225" s="71">
        <v>3</v>
      </c>
      <c r="BR225" s="71">
        <v>0</v>
      </c>
      <c r="BS225" s="71">
        <v>5</v>
      </c>
      <c r="BT225" s="71">
        <v>0</v>
      </c>
      <c r="BU225"/>
      <c r="BV225" s="70">
        <v>69.73</v>
      </c>
      <c r="BW225" s="70">
        <v>0</v>
      </c>
      <c r="BX225" s="70">
        <v>0</v>
      </c>
      <c r="BY225" s="70">
        <v>0</v>
      </c>
      <c r="BZ225" s="70">
        <v>0</v>
      </c>
      <c r="CA225" s="70">
        <v>0</v>
      </c>
      <c r="CB225" s="70">
        <v>0</v>
      </c>
      <c r="CC225" s="70">
        <v>0</v>
      </c>
      <c r="CD225" s="70">
        <v>0</v>
      </c>
    </row>
    <row r="226" spans="1:82">
      <c r="A226" s="70" t="s">
        <v>2043</v>
      </c>
      <c r="B226" s="70">
        <v>25</v>
      </c>
      <c r="C226" s="70">
        <v>8</v>
      </c>
      <c r="D226" s="70">
        <v>2</v>
      </c>
      <c r="E226" s="70">
        <v>2011</v>
      </c>
      <c r="F226" s="70" t="s">
        <v>178</v>
      </c>
      <c r="G226" s="70" t="s">
        <v>2035</v>
      </c>
      <c r="H226" s="70" t="s">
        <v>2036</v>
      </c>
      <c r="I226" s="148"/>
      <c r="J226" s="71">
        <v>79.681900422254529</v>
      </c>
      <c r="K226" s="71">
        <v>13.857852780151999</v>
      </c>
      <c r="L226" s="71">
        <v>32.623172591982133</v>
      </c>
      <c r="M226" s="71">
        <v>208.3946511649074</v>
      </c>
      <c r="N226" s="71">
        <v>154.71671738411899</v>
      </c>
      <c r="O226" s="71">
        <v>104.01284864732357</v>
      </c>
      <c r="P226" s="71">
        <v>106.68380037770696</v>
      </c>
      <c r="Q226" s="71">
        <v>6.4924290224642398</v>
      </c>
      <c r="R226" s="71">
        <v>0</v>
      </c>
      <c r="S226" s="71">
        <v>7.2404544767903998</v>
      </c>
      <c r="T226" s="72"/>
      <c r="U226" s="71">
        <v>7520455</v>
      </c>
      <c r="V226" s="71">
        <v>4744</v>
      </c>
      <c r="W226" s="71">
        <v>838</v>
      </c>
      <c r="X226" s="71">
        <v>38584</v>
      </c>
      <c r="Y226" s="71">
        <v>34235</v>
      </c>
      <c r="Z226" s="71">
        <v>53973</v>
      </c>
      <c r="AA226" s="71">
        <v>21559</v>
      </c>
      <c r="AB226" s="71">
        <v>92515</v>
      </c>
      <c r="AC226" s="71">
        <v>0</v>
      </c>
      <c r="AD226" s="71">
        <v>7.2404544767903998</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47.82</v>
      </c>
      <c r="BK226" s="71">
        <v>0</v>
      </c>
      <c r="BL226" s="71">
        <v>22.419999999999998</v>
      </c>
      <c r="BM226" s="71">
        <v>0</v>
      </c>
      <c r="BN226" s="72"/>
      <c r="BO226" s="71">
        <v>0</v>
      </c>
      <c r="BP226" s="71">
        <v>0</v>
      </c>
      <c r="BQ226" s="71">
        <v>3</v>
      </c>
      <c r="BR226" s="71">
        <v>0</v>
      </c>
      <c r="BS226" s="71">
        <v>5</v>
      </c>
      <c r="BT226" s="71">
        <v>0</v>
      </c>
      <c r="BU226"/>
      <c r="BV226" s="70">
        <v>70.239999999999995</v>
      </c>
      <c r="BW226" s="70">
        <v>0</v>
      </c>
      <c r="BX226" s="70">
        <v>0</v>
      </c>
      <c r="BY226" s="70">
        <v>0</v>
      </c>
      <c r="BZ226" s="70">
        <v>0</v>
      </c>
      <c r="CA226" s="70">
        <v>0</v>
      </c>
      <c r="CB226" s="70">
        <v>0</v>
      </c>
      <c r="CC226" s="70">
        <v>0</v>
      </c>
      <c r="CD226" s="70">
        <v>0</v>
      </c>
    </row>
    <row r="227" spans="1:82">
      <c r="A227" s="70" t="s">
        <v>2044</v>
      </c>
      <c r="B227" s="70">
        <v>26</v>
      </c>
      <c r="C227" s="70">
        <v>9</v>
      </c>
      <c r="D227" s="70">
        <v>2</v>
      </c>
      <c r="E227" s="70">
        <v>2012</v>
      </c>
      <c r="F227" s="70" t="s">
        <v>179</v>
      </c>
      <c r="G227" s="70" t="s">
        <v>2035</v>
      </c>
      <c r="H227" s="70" t="s">
        <v>2036</v>
      </c>
      <c r="I227" s="148"/>
      <c r="J227" s="71">
        <v>116.5886118026726</v>
      </c>
      <c r="K227" s="71">
        <v>12.50814862504078</v>
      </c>
      <c r="L227" s="71">
        <v>31.695960053481439</v>
      </c>
      <c r="M227" s="71">
        <v>202.56376865174721</v>
      </c>
      <c r="N227" s="71">
        <v>150.72144160748979</v>
      </c>
      <c r="O227" s="71">
        <v>103.98782007234226</v>
      </c>
      <c r="P227" s="71">
        <v>105.79779471515354</v>
      </c>
      <c r="Q227" s="71">
        <v>7.03948282752095</v>
      </c>
      <c r="R227" s="71">
        <v>0</v>
      </c>
      <c r="S227" s="71">
        <v>9.7706706798478002</v>
      </c>
      <c r="T227" s="72"/>
      <c r="U227" s="71">
        <v>11898399</v>
      </c>
      <c r="V227" s="71">
        <v>4744</v>
      </c>
      <c r="W227" s="71">
        <v>838</v>
      </c>
      <c r="X227" s="71">
        <v>38584</v>
      </c>
      <c r="Y227" s="71">
        <v>34685</v>
      </c>
      <c r="Z227" s="71">
        <v>54388</v>
      </c>
      <c r="AA227" s="71">
        <v>21259</v>
      </c>
      <c r="AB227" s="71">
        <v>92326</v>
      </c>
      <c r="AC227" s="71">
        <v>0</v>
      </c>
      <c r="AD227" s="71">
        <v>9.7706706798478002</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52.155999999999999</v>
      </c>
      <c r="BK227" s="71">
        <v>0</v>
      </c>
      <c r="BL227" s="71">
        <v>23.27</v>
      </c>
      <c r="BM227" s="71">
        <v>0</v>
      </c>
      <c r="BN227" s="72"/>
      <c r="BO227" s="71">
        <v>0</v>
      </c>
      <c r="BP227" s="71">
        <v>0</v>
      </c>
      <c r="BQ227" s="71">
        <v>3</v>
      </c>
      <c r="BR227" s="71">
        <v>0</v>
      </c>
      <c r="BS227" s="71">
        <v>5</v>
      </c>
      <c r="BT227" s="71">
        <v>0</v>
      </c>
      <c r="BU227"/>
      <c r="BV227" s="70">
        <v>75.426000000000002</v>
      </c>
      <c r="BW227" s="70">
        <v>0</v>
      </c>
      <c r="BX227" s="70">
        <v>0</v>
      </c>
      <c r="BY227" s="70">
        <v>0</v>
      </c>
      <c r="BZ227" s="70">
        <v>0</v>
      </c>
      <c r="CA227" s="70">
        <v>0</v>
      </c>
      <c r="CB227" s="70">
        <v>0</v>
      </c>
      <c r="CC227" s="70">
        <v>0</v>
      </c>
      <c r="CD227" s="70">
        <v>0</v>
      </c>
    </row>
    <row r="228" spans="1:82">
      <c r="A228" s="70" t="s">
        <v>2045</v>
      </c>
      <c r="B228" s="70">
        <v>27</v>
      </c>
      <c r="C228" s="70">
        <v>10</v>
      </c>
      <c r="D228" s="70">
        <v>2</v>
      </c>
      <c r="E228" s="70">
        <v>2013</v>
      </c>
      <c r="F228" s="70" t="s">
        <v>180</v>
      </c>
      <c r="G228" s="70" t="s">
        <v>2035</v>
      </c>
      <c r="H228" s="70" t="s">
        <v>2036</v>
      </c>
      <c r="I228" s="148"/>
      <c r="J228" s="71">
        <v>134.41145264688481</v>
      </c>
      <c r="K228" s="71">
        <v>10.098290511352999</v>
      </c>
      <c r="L228" s="71">
        <v>30.72839498922281</v>
      </c>
      <c r="M228" s="71">
        <v>206.4916141818874</v>
      </c>
      <c r="N228" s="71">
        <v>142.0502424855793</v>
      </c>
      <c r="O228" s="71">
        <v>100.44021140478199</v>
      </c>
      <c r="P228" s="71">
        <v>105.43714625706188</v>
      </c>
      <c r="Q228" s="71">
        <v>7.1339777256268802</v>
      </c>
      <c r="R228" s="71">
        <v>0</v>
      </c>
      <c r="S228" s="71">
        <v>9.7540695345239996</v>
      </c>
      <c r="T228" s="72"/>
      <c r="U228" s="71">
        <v>12042054</v>
      </c>
      <c r="V228" s="71">
        <v>4744</v>
      </c>
      <c r="W228" s="71">
        <v>838</v>
      </c>
      <c r="X228" s="71">
        <v>38584</v>
      </c>
      <c r="Y228" s="71">
        <v>34917</v>
      </c>
      <c r="Z228" s="71">
        <v>54878</v>
      </c>
      <c r="AA228" s="71">
        <v>21107</v>
      </c>
      <c r="AB228" s="71">
        <v>92224</v>
      </c>
      <c r="AC228" s="71">
        <v>0</v>
      </c>
      <c r="AD228" s="71">
        <v>9.7540695345239996</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53.832999999999998</v>
      </c>
      <c r="BK228" s="71">
        <v>0</v>
      </c>
      <c r="BL228" s="71">
        <v>27.646000000000001</v>
      </c>
      <c r="BM228" s="71">
        <v>0</v>
      </c>
      <c r="BN228" s="72"/>
      <c r="BO228" s="71">
        <v>0</v>
      </c>
      <c r="BP228" s="71">
        <v>0</v>
      </c>
      <c r="BQ228" s="71">
        <v>3</v>
      </c>
      <c r="BR228" s="71">
        <v>0</v>
      </c>
      <c r="BS228" s="71">
        <v>6</v>
      </c>
      <c r="BT228" s="71">
        <v>0</v>
      </c>
      <c r="BU228"/>
      <c r="BV228" s="70">
        <v>81.478999999999999</v>
      </c>
      <c r="BW228" s="70">
        <v>0</v>
      </c>
      <c r="BX228" s="70">
        <v>0</v>
      </c>
      <c r="BY228" s="70">
        <v>0</v>
      </c>
      <c r="BZ228" s="70">
        <v>0</v>
      </c>
      <c r="CA228" s="70">
        <v>0</v>
      </c>
      <c r="CB228" s="70">
        <v>0</v>
      </c>
      <c r="CC228" s="70">
        <v>0</v>
      </c>
      <c r="CD228" s="70">
        <v>0</v>
      </c>
    </row>
    <row r="229" spans="1:82">
      <c r="A229" s="70" t="s">
        <v>2046</v>
      </c>
      <c r="B229" s="70">
        <v>28</v>
      </c>
      <c r="C229" s="70">
        <v>11</v>
      </c>
      <c r="D229" s="70">
        <v>2</v>
      </c>
      <c r="E229" s="70">
        <v>2014</v>
      </c>
      <c r="F229" s="70" t="s">
        <v>181</v>
      </c>
      <c r="G229" s="70" t="s">
        <v>2035</v>
      </c>
      <c r="H229" s="70" t="s">
        <v>2036</v>
      </c>
      <c r="I229" s="148"/>
      <c r="J229" s="71">
        <v>113.9216633961323</v>
      </c>
      <c r="K229" s="71">
        <v>9.8265233917210661</v>
      </c>
      <c r="L229" s="71">
        <v>26.158172540256189</v>
      </c>
      <c r="M229" s="71">
        <v>186.79011896101679</v>
      </c>
      <c r="N229" s="71">
        <v>140.74013404026829</v>
      </c>
      <c r="O229" s="71">
        <v>95.698310644158155</v>
      </c>
      <c r="P229" s="71">
        <v>105.10645985473475</v>
      </c>
      <c r="Q229" s="71">
        <v>6.7961627337061996</v>
      </c>
      <c r="R229" s="71">
        <v>0</v>
      </c>
      <c r="S229" s="71">
        <v>10.441116306906</v>
      </c>
      <c r="T229" s="72"/>
      <c r="U229" s="71">
        <v>12374170</v>
      </c>
      <c r="V229" s="71">
        <v>3963</v>
      </c>
      <c r="W229" s="71">
        <v>899</v>
      </c>
      <c r="X229" s="71">
        <v>37353</v>
      </c>
      <c r="Y229" s="71">
        <v>35063</v>
      </c>
      <c r="Z229" s="71">
        <v>55070</v>
      </c>
      <c r="AA229" s="71">
        <v>20932</v>
      </c>
      <c r="AB229" s="71">
        <v>91571</v>
      </c>
      <c r="AC229" s="71">
        <v>0</v>
      </c>
      <c r="AD229" s="71">
        <v>10.441116306906</v>
      </c>
      <c r="AE229" s="72"/>
      <c r="AF229" s="71"/>
      <c r="AG229" s="71"/>
      <c r="AH229" s="71"/>
      <c r="AI229" s="71"/>
      <c r="AJ229" s="71"/>
      <c r="AK229" s="71"/>
      <c r="AL229" s="71"/>
      <c r="AM229" s="71"/>
      <c r="AN229" s="71"/>
      <c r="AO229" s="71"/>
      <c r="AP229" s="71"/>
      <c r="AQ229" s="72"/>
      <c r="AR229" s="71">
        <v>744</v>
      </c>
      <c r="AS229" s="71">
        <v>234</v>
      </c>
      <c r="AT229" s="71">
        <v>0</v>
      </c>
      <c r="AU229" s="71">
        <v>1</v>
      </c>
      <c r="AV229" s="71">
        <v>0</v>
      </c>
      <c r="AW229" s="71">
        <v>0</v>
      </c>
      <c r="AX229" s="71"/>
      <c r="AY229" s="72"/>
      <c r="AZ229" s="71">
        <v>3375.1</v>
      </c>
      <c r="BA229" s="71">
        <v>8583.7999999999993</v>
      </c>
      <c r="BB229" s="71">
        <v>0</v>
      </c>
      <c r="BC229" s="71">
        <v>199.5</v>
      </c>
      <c r="BD229" s="71">
        <v>0</v>
      </c>
      <c r="BE229" s="71">
        <v>0</v>
      </c>
      <c r="BF229" s="71"/>
      <c r="BG229" s="72"/>
      <c r="BH229" s="71">
        <v>0</v>
      </c>
      <c r="BI229" s="71">
        <v>0</v>
      </c>
      <c r="BJ229" s="71">
        <v>54.069000000000003</v>
      </c>
      <c r="BK229" s="71">
        <v>0</v>
      </c>
      <c r="BL229" s="71">
        <v>26.102</v>
      </c>
      <c r="BM229" s="71">
        <v>0</v>
      </c>
      <c r="BN229" s="72"/>
      <c r="BO229" s="71">
        <v>0</v>
      </c>
      <c r="BP229" s="71">
        <v>0</v>
      </c>
      <c r="BQ229" s="71">
        <v>3</v>
      </c>
      <c r="BR229" s="71">
        <v>0</v>
      </c>
      <c r="BS229" s="71">
        <v>6</v>
      </c>
      <c r="BT229" s="71">
        <v>0</v>
      </c>
      <c r="BU229"/>
      <c r="BV229" s="70">
        <v>80.171000000000006</v>
      </c>
      <c r="BW229" s="70">
        <v>0</v>
      </c>
      <c r="BX229" s="70">
        <v>0</v>
      </c>
      <c r="BY229" s="70">
        <v>0</v>
      </c>
      <c r="BZ229" s="70">
        <v>0</v>
      </c>
      <c r="CA229" s="70">
        <v>0</v>
      </c>
      <c r="CB229" s="70">
        <v>0</v>
      </c>
      <c r="CC229" s="70">
        <v>0</v>
      </c>
      <c r="CD229" s="70">
        <v>0</v>
      </c>
    </row>
    <row r="230" spans="1:82">
      <c r="A230" s="70" t="s">
        <v>2047</v>
      </c>
      <c r="B230" s="70">
        <v>29</v>
      </c>
      <c r="C230" s="70">
        <v>12</v>
      </c>
      <c r="D230" s="70">
        <v>2</v>
      </c>
      <c r="E230" s="70">
        <v>2015</v>
      </c>
      <c r="F230" s="70" t="s">
        <v>182</v>
      </c>
      <c r="G230" s="70" t="s">
        <v>2035</v>
      </c>
      <c r="H230" s="70" t="s">
        <v>2036</v>
      </c>
      <c r="I230" s="148"/>
      <c r="J230" s="71">
        <v>130.7569294511199</v>
      </c>
      <c r="K230" s="71">
        <v>9.6774602657059425</v>
      </c>
      <c r="L230" s="71">
        <v>23.341544263580079</v>
      </c>
      <c r="M230" s="71">
        <v>243.6534278260394</v>
      </c>
      <c r="N230" s="71">
        <v>134.4599821835566</v>
      </c>
      <c r="O230" s="71">
        <v>94.954774075941273</v>
      </c>
      <c r="P230" s="71">
        <v>104.9985388443643</v>
      </c>
      <c r="Q230" s="71">
        <v>6.5943008277307902</v>
      </c>
      <c r="R230" s="71">
        <v>0</v>
      </c>
      <c r="S230" s="71">
        <v>13.3006708730966</v>
      </c>
      <c r="T230" s="72"/>
      <c r="U230" s="71">
        <v>15363749</v>
      </c>
      <c r="V230" s="71">
        <v>3963</v>
      </c>
      <c r="W230" s="71">
        <v>899</v>
      </c>
      <c r="X230" s="71">
        <v>37353</v>
      </c>
      <c r="Y230" s="71">
        <v>35243</v>
      </c>
      <c r="Z230" s="71">
        <v>55168</v>
      </c>
      <c r="AA230" s="71">
        <v>20894</v>
      </c>
      <c r="AB230" s="71">
        <v>90763</v>
      </c>
      <c r="AC230" s="71">
        <v>0</v>
      </c>
      <c r="AD230" s="71">
        <v>13.3006708730966</v>
      </c>
      <c r="AE230" s="72"/>
      <c r="AF230" s="71">
        <v>147249207.57517809</v>
      </c>
      <c r="AG230" s="71">
        <v>7430415.7135657221</v>
      </c>
      <c r="AH230" s="71">
        <v>4852555.06937123</v>
      </c>
      <c r="AI230" s="71">
        <v>240335208.60674539</v>
      </c>
      <c r="AJ230" s="71">
        <v>200881199.6054275</v>
      </c>
      <c r="AK230" s="71">
        <v>0</v>
      </c>
      <c r="AL230" s="71">
        <v>0</v>
      </c>
      <c r="AM230" s="71">
        <v>12438688.41353477</v>
      </c>
      <c r="AN230" s="71">
        <v>0</v>
      </c>
      <c r="AO230" s="71">
        <v>0</v>
      </c>
      <c r="AP230" s="71">
        <v>613187274.9838227</v>
      </c>
      <c r="AQ230" s="72"/>
      <c r="AR230" s="71">
        <v>803</v>
      </c>
      <c r="AS230" s="71">
        <v>368</v>
      </c>
      <c r="AT230" s="71">
        <v>0</v>
      </c>
      <c r="AU230" s="71">
        <v>1</v>
      </c>
      <c r="AV230" s="71">
        <v>0</v>
      </c>
      <c r="AW230" s="71">
        <v>0</v>
      </c>
      <c r="AX230" s="71"/>
      <c r="AY230" s="72"/>
      <c r="AZ230" s="71">
        <v>3716.7</v>
      </c>
      <c r="BA230" s="71">
        <v>14001.3</v>
      </c>
      <c r="BB230" s="71">
        <v>0</v>
      </c>
      <c r="BC230" s="71">
        <v>199.5</v>
      </c>
      <c r="BD230" s="71">
        <v>0</v>
      </c>
      <c r="BE230" s="71">
        <v>0</v>
      </c>
      <c r="BF230" s="71"/>
      <c r="BG230" s="72"/>
      <c r="BH230" s="71">
        <v>0</v>
      </c>
      <c r="BI230" s="71">
        <v>0</v>
      </c>
      <c r="BJ230" s="71">
        <v>54.658999999999999</v>
      </c>
      <c r="BK230" s="71">
        <v>0</v>
      </c>
      <c r="BL230" s="71">
        <v>25.295000000000002</v>
      </c>
      <c r="BM230" s="71">
        <v>0</v>
      </c>
      <c r="BN230" s="72"/>
      <c r="BO230" s="71">
        <v>0</v>
      </c>
      <c r="BP230" s="71">
        <v>0</v>
      </c>
      <c r="BQ230" s="71">
        <v>3</v>
      </c>
      <c r="BR230" s="71">
        <v>0</v>
      </c>
      <c r="BS230" s="71">
        <v>6</v>
      </c>
      <c r="BT230" s="71">
        <v>0</v>
      </c>
      <c r="BU230"/>
      <c r="BV230" s="70">
        <v>79.953999999999994</v>
      </c>
      <c r="BW230" s="70">
        <v>0</v>
      </c>
      <c r="BX230" s="70">
        <v>0</v>
      </c>
      <c r="BY230" s="70">
        <v>0</v>
      </c>
      <c r="BZ230" s="70">
        <v>0</v>
      </c>
      <c r="CA230" s="70">
        <v>0</v>
      </c>
      <c r="CB230" s="70">
        <v>0</v>
      </c>
      <c r="CC230" s="70">
        <v>0</v>
      </c>
      <c r="CD230" s="70">
        <v>0</v>
      </c>
    </row>
    <row r="231" spans="1:82">
      <c r="A231" s="70" t="s">
        <v>2048</v>
      </c>
      <c r="B231" s="70">
        <v>30</v>
      </c>
      <c r="C231" s="70">
        <v>13</v>
      </c>
      <c r="D231" s="70">
        <v>2</v>
      </c>
      <c r="E231" s="70">
        <v>2016</v>
      </c>
      <c r="F231" s="70" t="s">
        <v>155</v>
      </c>
      <c r="G231" s="70" t="s">
        <v>2035</v>
      </c>
      <c r="H231" s="70" t="s">
        <v>2036</v>
      </c>
      <c r="I231" s="148"/>
      <c r="J231" s="71">
        <v>127.21702881019844</v>
      </c>
      <c r="K231" s="71">
        <v>9.6211623773340786</v>
      </c>
      <c r="L231" s="71">
        <v>22.186876808621363</v>
      </c>
      <c r="M231" s="71">
        <v>162.12961268006072</v>
      </c>
      <c r="N231" s="71">
        <v>132.04303563440712</v>
      </c>
      <c r="O231" s="71">
        <v>94.021030196726841</v>
      </c>
      <c r="P231" s="71">
        <v>105.68206078775468</v>
      </c>
      <c r="Q231" s="71">
        <v>6.3507375201944836</v>
      </c>
      <c r="R231" s="71">
        <v>0</v>
      </c>
      <c r="S231" s="71">
        <v>7.444003520944201</v>
      </c>
      <c r="T231" s="72"/>
      <c r="U231" s="71">
        <v>14709104</v>
      </c>
      <c r="V231" s="71">
        <v>3963</v>
      </c>
      <c r="W231" s="71">
        <v>899</v>
      </c>
      <c r="X231" s="71">
        <v>37353</v>
      </c>
      <c r="Y231" s="71">
        <v>35257</v>
      </c>
      <c r="Z231" s="71">
        <v>55297</v>
      </c>
      <c r="AA231" s="71">
        <v>21751</v>
      </c>
      <c r="AB231" s="71">
        <v>89913</v>
      </c>
      <c r="AC231" s="71">
        <v>0</v>
      </c>
      <c r="AD231" s="71">
        <v>7.444003520944201</v>
      </c>
      <c r="AE231" s="72"/>
      <c r="AF231" s="71">
        <v>146769150.60828149</v>
      </c>
      <c r="AG231" s="71">
        <v>7120948.1697561201</v>
      </c>
      <c r="AH231" s="71">
        <v>3541070.3072104221</v>
      </c>
      <c r="AI231" s="71">
        <v>238807788.40405649</v>
      </c>
      <c r="AJ231" s="71">
        <v>197719740.39712319</v>
      </c>
      <c r="AK231" s="71">
        <v>0</v>
      </c>
      <c r="AL231" s="71">
        <v>0</v>
      </c>
      <c r="AM231" s="71">
        <v>12331772.61910259</v>
      </c>
      <c r="AN231" s="71">
        <v>0</v>
      </c>
      <c r="AO231" s="71">
        <v>0</v>
      </c>
      <c r="AP231" s="71">
        <v>606290470.50553036</v>
      </c>
      <c r="AQ231" s="72"/>
      <c r="AR231" s="71">
        <v>874</v>
      </c>
      <c r="AS231" s="71">
        <v>494</v>
      </c>
      <c r="AT231" s="71">
        <v>0</v>
      </c>
      <c r="AU231" s="71">
        <v>2</v>
      </c>
      <c r="AV231" s="71">
        <v>0</v>
      </c>
      <c r="AW231" s="71">
        <v>0</v>
      </c>
      <c r="AX231" s="71"/>
      <c r="AY231" s="72"/>
      <c r="AZ231" s="71">
        <v>4101.3</v>
      </c>
      <c r="BA231" s="71">
        <v>20045.7</v>
      </c>
      <c r="BB231" s="71">
        <v>0</v>
      </c>
      <c r="BC231" s="71">
        <v>487.7</v>
      </c>
      <c r="BD231" s="71">
        <v>0</v>
      </c>
      <c r="BE231" s="71">
        <v>0</v>
      </c>
      <c r="BF231" s="71"/>
      <c r="BG231" s="72"/>
      <c r="BH231" s="71">
        <v>0</v>
      </c>
      <c r="BI231" s="71">
        <v>0</v>
      </c>
      <c r="BJ231" s="71">
        <v>54.212000000000003</v>
      </c>
      <c r="BK231" s="71">
        <v>0</v>
      </c>
      <c r="BL231" s="71">
        <v>25.151999999999997</v>
      </c>
      <c r="BM231" s="71">
        <v>0</v>
      </c>
      <c r="BN231" s="72"/>
      <c r="BO231" s="71">
        <v>0</v>
      </c>
      <c r="BP231" s="71">
        <v>0</v>
      </c>
      <c r="BQ231" s="71">
        <v>3</v>
      </c>
      <c r="BR231" s="71">
        <v>0</v>
      </c>
      <c r="BS231" s="71">
        <v>6</v>
      </c>
      <c r="BT231" s="71">
        <v>0</v>
      </c>
      <c r="BU231"/>
      <c r="BV231" s="70">
        <v>79.364000000000004</v>
      </c>
      <c r="BW231" s="70">
        <v>0</v>
      </c>
      <c r="BX231" s="70">
        <v>0</v>
      </c>
      <c r="BY231" s="70">
        <v>0</v>
      </c>
      <c r="BZ231" s="70">
        <v>0</v>
      </c>
      <c r="CA231" s="70">
        <v>0</v>
      </c>
      <c r="CB231" s="70">
        <v>0</v>
      </c>
      <c r="CC231" s="70">
        <v>0</v>
      </c>
      <c r="CD231" s="70">
        <v>0</v>
      </c>
    </row>
    <row r="232" spans="1:82">
      <c r="A232" s="70" t="s">
        <v>2049</v>
      </c>
      <c r="B232" s="70">
        <v>31</v>
      </c>
      <c r="C232" s="70">
        <v>14</v>
      </c>
      <c r="D232" s="70">
        <v>2</v>
      </c>
      <c r="E232" s="70">
        <v>2017</v>
      </c>
      <c r="F232" s="70" t="s">
        <v>156</v>
      </c>
      <c r="G232" s="70" t="s">
        <v>2035</v>
      </c>
      <c r="H232" s="70" t="s">
        <v>2036</v>
      </c>
      <c r="I232" s="148"/>
      <c r="J232" s="71">
        <v>119.14108314620692</v>
      </c>
      <c r="K232" s="71">
        <v>9.5775029431928651</v>
      </c>
      <c r="L232" s="71">
        <v>23.818090410594614</v>
      </c>
      <c r="M232" s="71">
        <v>143.5639331129839</v>
      </c>
      <c r="N232" s="71">
        <v>128.23811385247001</v>
      </c>
      <c r="O232" s="71">
        <v>92.715969949837586</v>
      </c>
      <c r="P232" s="71">
        <v>104.59739951512319</v>
      </c>
      <c r="Q232" s="71">
        <v>6.093151109161</v>
      </c>
      <c r="R232" s="71">
        <v>0</v>
      </c>
      <c r="S232" s="71">
        <v>9.6277731508406017</v>
      </c>
      <c r="T232" s="72"/>
      <c r="U232" s="71">
        <v>14013754</v>
      </c>
      <c r="V232" s="71">
        <v>3963</v>
      </c>
      <c r="W232" s="71">
        <v>899</v>
      </c>
      <c r="X232" s="71">
        <v>37353</v>
      </c>
      <c r="Y232" s="71">
        <v>35436</v>
      </c>
      <c r="Z232" s="71">
        <v>55434</v>
      </c>
      <c r="AA232" s="71">
        <v>21665</v>
      </c>
      <c r="AB232" s="71">
        <v>89208</v>
      </c>
      <c r="AC232" s="71">
        <v>0</v>
      </c>
      <c r="AD232" s="71">
        <v>9.6277731508406017</v>
      </c>
      <c r="AE232" s="72"/>
      <c r="AF232" s="71">
        <v>139310352.59560081</v>
      </c>
      <c r="AG232" s="71">
        <v>7166858.856579232</v>
      </c>
      <c r="AH232" s="71">
        <v>4879715.4873770978</v>
      </c>
      <c r="AI232" s="71">
        <v>225487622.19130999</v>
      </c>
      <c r="AJ232" s="71">
        <v>185483545.7616058</v>
      </c>
      <c r="AK232" s="71">
        <v>0</v>
      </c>
      <c r="AL232" s="71">
        <v>0</v>
      </c>
      <c r="AM232" s="71">
        <v>12254224.82510568</v>
      </c>
      <c r="AN232" s="71">
        <v>0</v>
      </c>
      <c r="AO232" s="71">
        <v>0</v>
      </c>
      <c r="AP232" s="71">
        <v>574582319.71757865</v>
      </c>
      <c r="AQ232" s="72"/>
      <c r="AR232" s="71">
        <v>908</v>
      </c>
      <c r="AS232" s="71">
        <v>552</v>
      </c>
      <c r="AT232" s="71">
        <v>0</v>
      </c>
      <c r="AU232" s="71">
        <v>2</v>
      </c>
      <c r="AV232" s="71">
        <v>1</v>
      </c>
      <c r="AW232" s="71">
        <v>1</v>
      </c>
      <c r="AX232" s="71"/>
      <c r="AY232" s="72"/>
      <c r="AZ232" s="71">
        <v>4286.1000000000004</v>
      </c>
      <c r="BA232" s="71">
        <v>25251.3</v>
      </c>
      <c r="BB232" s="71">
        <v>0</v>
      </c>
      <c r="BC232" s="71">
        <v>487.7</v>
      </c>
      <c r="BD232" s="71">
        <v>78.900000000000006</v>
      </c>
      <c r="BE232" s="71">
        <v>181.5</v>
      </c>
      <c r="BF232" s="71"/>
      <c r="BG232" s="72"/>
      <c r="BH232" s="71">
        <v>0</v>
      </c>
      <c r="BI232" s="71">
        <v>0</v>
      </c>
      <c r="BJ232" s="71">
        <v>53.655999999999999</v>
      </c>
      <c r="BK232" s="71">
        <v>0</v>
      </c>
      <c r="BL232" s="71">
        <v>24.823</v>
      </c>
      <c r="BM232" s="71">
        <v>0</v>
      </c>
      <c r="BN232" s="72"/>
      <c r="BO232" s="71">
        <v>0</v>
      </c>
      <c r="BP232" s="71">
        <v>0</v>
      </c>
      <c r="BQ232" s="71">
        <v>3</v>
      </c>
      <c r="BR232" s="71">
        <v>0</v>
      </c>
      <c r="BS232" s="71">
        <v>6</v>
      </c>
      <c r="BT232" s="71">
        <v>0</v>
      </c>
      <c r="BU232"/>
      <c r="BV232" s="70">
        <v>78.478999999999999</v>
      </c>
      <c r="BW232" s="70">
        <v>0</v>
      </c>
      <c r="BX232" s="70">
        <v>0</v>
      </c>
      <c r="BY232" s="70">
        <v>0</v>
      </c>
      <c r="BZ232" s="70">
        <v>0</v>
      </c>
      <c r="CA232" s="70">
        <v>0</v>
      </c>
      <c r="CB232" s="70">
        <v>0</v>
      </c>
      <c r="CC232" s="70">
        <v>0</v>
      </c>
      <c r="CD232" s="70">
        <v>0</v>
      </c>
    </row>
    <row r="233" spans="1:82">
      <c r="A233" s="70" t="s">
        <v>2050</v>
      </c>
      <c r="B233" s="70">
        <v>32</v>
      </c>
      <c r="C233" s="70">
        <v>15</v>
      </c>
      <c r="D233" s="70">
        <v>2</v>
      </c>
      <c r="E233" s="70">
        <v>2018</v>
      </c>
      <c r="F233" s="70" t="s">
        <v>183</v>
      </c>
      <c r="G233" s="70" t="s">
        <v>2035</v>
      </c>
      <c r="H233" s="70" t="s">
        <v>2036</v>
      </c>
      <c r="I233" s="148"/>
      <c r="J233" s="71">
        <v>108.20117338964735</v>
      </c>
      <c r="K233" s="71">
        <v>9.0219538362066078</v>
      </c>
      <c r="L233" s="71">
        <v>21.100635050921845</v>
      </c>
      <c r="M233" s="71">
        <v>148.442168080389</v>
      </c>
      <c r="N233" s="71">
        <v>115.8177250611959</v>
      </c>
      <c r="O233" s="71">
        <v>90.939575628675172</v>
      </c>
      <c r="P233" s="71">
        <v>103.35067711119413</v>
      </c>
      <c r="Q233" s="71">
        <v>5.6080628991467796</v>
      </c>
      <c r="R233" s="71">
        <v>0</v>
      </c>
      <c r="S233" s="71">
        <v>9.3023384004824017</v>
      </c>
      <c r="T233" s="72"/>
      <c r="U233" s="71">
        <v>13572628</v>
      </c>
      <c r="V233" s="71">
        <v>3963</v>
      </c>
      <c r="W233" s="71">
        <v>899</v>
      </c>
      <c r="X233" s="71">
        <v>37353</v>
      </c>
      <c r="Y233" s="71">
        <v>35650</v>
      </c>
      <c r="Z233" s="71">
        <v>55413</v>
      </c>
      <c r="AA233" s="71">
        <v>21622</v>
      </c>
      <c r="AB233" s="71">
        <v>88482</v>
      </c>
      <c r="AC233" s="71">
        <v>0</v>
      </c>
      <c r="AD233" s="71">
        <v>9.3023384004824017</v>
      </c>
      <c r="AE233" s="72"/>
      <c r="AF233" s="71">
        <v>128490231.15329599</v>
      </c>
      <c r="AG233" s="71">
        <v>6395072.5293045528</v>
      </c>
      <c r="AH233" s="71">
        <v>4598134.1226105262</v>
      </c>
      <c r="AI233" s="71">
        <v>229641647.4404557</v>
      </c>
      <c r="AJ233" s="71">
        <v>177123765.0911448</v>
      </c>
      <c r="AK233" s="71">
        <v>0</v>
      </c>
      <c r="AL233" s="71">
        <v>0</v>
      </c>
      <c r="AM233" s="71">
        <v>12179645.57798812</v>
      </c>
      <c r="AN233" s="71">
        <v>0</v>
      </c>
      <c r="AO233" s="71">
        <v>0</v>
      </c>
      <c r="AP233" s="71">
        <v>558428495.91479969</v>
      </c>
      <c r="AQ233" s="72"/>
      <c r="AR233" s="71">
        <v>952</v>
      </c>
      <c r="AS233" s="71">
        <v>587</v>
      </c>
      <c r="AT233" s="71">
        <v>0</v>
      </c>
      <c r="AU233" s="71">
        <v>2</v>
      </c>
      <c r="AV233" s="71">
        <v>1</v>
      </c>
      <c r="AW233" s="71">
        <v>1</v>
      </c>
      <c r="AX233" s="71"/>
      <c r="AY233" s="72"/>
      <c r="AZ233" s="71">
        <v>4535.2000000000007</v>
      </c>
      <c r="BA233" s="71">
        <v>26690</v>
      </c>
      <c r="BB233" s="71">
        <v>0</v>
      </c>
      <c r="BC233" s="71">
        <v>488</v>
      </c>
      <c r="BD233" s="71">
        <v>79</v>
      </c>
      <c r="BE233" s="71">
        <v>182</v>
      </c>
      <c r="BF233" s="71"/>
      <c r="BG233" s="72"/>
      <c r="BH233" s="71">
        <v>0</v>
      </c>
      <c r="BI233" s="71">
        <v>0</v>
      </c>
      <c r="BJ233" s="71">
        <v>49.643000000000001</v>
      </c>
      <c r="BK233" s="71">
        <v>0</v>
      </c>
      <c r="BL233" s="71">
        <v>20.684999999999999</v>
      </c>
      <c r="BM233" s="71">
        <v>0</v>
      </c>
      <c r="BN233" s="72"/>
      <c r="BO233" s="71">
        <v>0</v>
      </c>
      <c r="BP233" s="71">
        <v>0</v>
      </c>
      <c r="BQ233" s="71">
        <v>3</v>
      </c>
      <c r="BR233" s="71">
        <v>0</v>
      </c>
      <c r="BS233" s="71">
        <v>5</v>
      </c>
      <c r="BT233" s="71">
        <v>0</v>
      </c>
      <c r="BU233"/>
      <c r="BV233" s="70">
        <v>70.328000000000003</v>
      </c>
      <c r="BW233" s="70">
        <v>0</v>
      </c>
      <c r="BX233" s="70">
        <v>0</v>
      </c>
      <c r="BY233" s="70">
        <v>0</v>
      </c>
      <c r="BZ233" s="70">
        <v>0</v>
      </c>
      <c r="CA233" s="70">
        <v>0</v>
      </c>
      <c r="CB233" s="70">
        <v>0</v>
      </c>
      <c r="CC233" s="70">
        <v>0</v>
      </c>
      <c r="CD233" s="70">
        <v>0</v>
      </c>
    </row>
    <row r="234" spans="1:82">
      <c r="A234" s="70" t="s">
        <v>2051</v>
      </c>
      <c r="B234" s="70">
        <v>33</v>
      </c>
      <c r="C234" s="70">
        <v>16</v>
      </c>
      <c r="D234" s="70">
        <v>2</v>
      </c>
      <c r="E234" s="70">
        <v>2019</v>
      </c>
      <c r="F234" s="70" t="s">
        <v>158</v>
      </c>
      <c r="G234" s="70" t="s">
        <v>2035</v>
      </c>
      <c r="H234" s="70" t="s">
        <v>2036</v>
      </c>
      <c r="I234" s="148"/>
      <c r="J234" s="71">
        <v>101.37411857517856</v>
      </c>
      <c r="K234" s="71">
        <v>8.2027433751755634</v>
      </c>
      <c r="L234" s="71">
        <v>21.196749581642546</v>
      </c>
      <c r="M234" s="71">
        <v>152.41658366281686</v>
      </c>
      <c r="N234" s="71">
        <v>110.40078166009054</v>
      </c>
      <c r="O234" s="71">
        <v>88.405871456140773</v>
      </c>
      <c r="P234" s="71">
        <v>99.338245095136742</v>
      </c>
      <c r="Q234" s="71">
        <v>5.4055066809544297</v>
      </c>
      <c r="R234" s="71">
        <v>0</v>
      </c>
      <c r="S234" s="71">
        <v>9.1861291811400001</v>
      </c>
      <c r="T234" s="72"/>
      <c r="U234" s="71">
        <v>13366221</v>
      </c>
      <c r="V234" s="71">
        <v>3963</v>
      </c>
      <c r="W234" s="71">
        <v>899</v>
      </c>
      <c r="X234" s="71">
        <v>37353</v>
      </c>
      <c r="Y234" s="71">
        <v>35771</v>
      </c>
      <c r="Z234" s="71">
        <v>55348</v>
      </c>
      <c r="AA234" s="71">
        <v>20627</v>
      </c>
      <c r="AB234" s="71">
        <v>87595</v>
      </c>
      <c r="AC234" s="71">
        <v>0</v>
      </c>
      <c r="AD234" s="71">
        <v>9.1861291811400001</v>
      </c>
      <c r="AE234" s="72"/>
      <c r="AF234" s="71">
        <v>127292535.7982631</v>
      </c>
      <c r="AG234" s="71">
        <v>6206666.6603069389</v>
      </c>
      <c r="AH234" s="71">
        <v>4846879.9456637949</v>
      </c>
      <c r="AI234" s="71">
        <v>254939611.83372051</v>
      </c>
      <c r="AJ234" s="71">
        <v>165330694.06269029</v>
      </c>
      <c r="AK234" s="71">
        <v>0</v>
      </c>
      <c r="AL234" s="71">
        <v>0</v>
      </c>
      <c r="AM234" s="71">
        <v>11929779.585193047</v>
      </c>
      <c r="AN234" s="71">
        <v>0</v>
      </c>
      <c r="AO234" s="71">
        <v>0</v>
      </c>
      <c r="AP234" s="71">
        <v>570546167.88583767</v>
      </c>
      <c r="AQ234" s="72"/>
      <c r="AR234" s="71">
        <v>990</v>
      </c>
      <c r="AS234" s="71">
        <v>603</v>
      </c>
      <c r="AT234" s="71">
        <v>0</v>
      </c>
      <c r="AU234" s="71">
        <v>8</v>
      </c>
      <c r="AV234" s="71">
        <v>1</v>
      </c>
      <c r="AW234" s="71">
        <v>1</v>
      </c>
      <c r="AX234" s="71"/>
      <c r="AY234" s="72"/>
      <c r="AZ234" s="71">
        <v>4769.1999999999989</v>
      </c>
      <c r="BA234" s="71">
        <v>28105.900000000009</v>
      </c>
      <c r="BB234" s="71">
        <v>0</v>
      </c>
      <c r="BC234" s="71">
        <v>20378.599999999999</v>
      </c>
      <c r="BD234" s="71">
        <v>78.900000000000006</v>
      </c>
      <c r="BE234" s="71">
        <v>181.5</v>
      </c>
      <c r="BF234" s="71"/>
      <c r="BG234" s="72"/>
      <c r="BH234" s="71">
        <v>0</v>
      </c>
      <c r="BI234" s="71">
        <v>0</v>
      </c>
      <c r="BJ234" s="71">
        <v>45.866999999999997</v>
      </c>
      <c r="BK234" s="71">
        <v>0</v>
      </c>
      <c r="BL234" s="71">
        <v>19.673000000000002</v>
      </c>
      <c r="BM234" s="71">
        <v>0</v>
      </c>
      <c r="BN234" s="72"/>
      <c r="BO234" s="71">
        <v>0</v>
      </c>
      <c r="BP234" s="71">
        <v>0</v>
      </c>
      <c r="BQ234" s="71">
        <v>3</v>
      </c>
      <c r="BR234" s="71">
        <v>0</v>
      </c>
      <c r="BS234" s="71">
        <v>5</v>
      </c>
      <c r="BT234" s="71">
        <v>0</v>
      </c>
      <c r="BU234"/>
      <c r="BV234" s="70">
        <v>65.540000000000006</v>
      </c>
      <c r="BW234" s="70">
        <v>0</v>
      </c>
      <c r="BX234" s="70">
        <v>0</v>
      </c>
      <c r="BY234" s="70">
        <v>0</v>
      </c>
      <c r="BZ234" s="70">
        <v>0</v>
      </c>
      <c r="CA234" s="70">
        <v>0</v>
      </c>
      <c r="CB234" s="70">
        <v>0</v>
      </c>
      <c r="CC234" s="70">
        <v>0</v>
      </c>
      <c r="CD234" s="70">
        <v>0</v>
      </c>
    </row>
    <row r="235" spans="1:82">
      <c r="A235" s="70" t="s">
        <v>2052</v>
      </c>
      <c r="B235" s="70">
        <v>34</v>
      </c>
      <c r="C235" s="70">
        <v>17</v>
      </c>
      <c r="D235" s="70">
        <v>2</v>
      </c>
      <c r="E235" s="70">
        <v>2020</v>
      </c>
      <c r="F235" s="70" t="s">
        <v>159</v>
      </c>
      <c r="G235" s="1064" t="s">
        <v>2035</v>
      </c>
      <c r="H235" s="70" t="s">
        <v>2036</v>
      </c>
      <c r="I235" s="148"/>
      <c r="J235" s="71">
        <v>105.2436951213068</v>
      </c>
      <c r="K235" s="71">
        <v>8.6482433741298088</v>
      </c>
      <c r="L235" s="71">
        <v>18.764885577704764</v>
      </c>
      <c r="M235" s="71">
        <v>126.16240783276889</v>
      </c>
      <c r="N235" s="71">
        <v>107.37219008539903</v>
      </c>
      <c r="O235" s="71">
        <v>77.225135366534971</v>
      </c>
      <c r="P235" s="71">
        <v>93.509943408216884</v>
      </c>
      <c r="Q235" s="71">
        <v>5.1108923863885698</v>
      </c>
      <c r="R235" s="71">
        <v>0</v>
      </c>
      <c r="S235" s="71">
        <v>8.0103360647289001</v>
      </c>
      <c r="T235" s="72"/>
      <c r="U235" s="71">
        <v>13321614</v>
      </c>
      <c r="V235" s="71">
        <v>3790</v>
      </c>
      <c r="W235" s="71">
        <v>939</v>
      </c>
      <c r="X235" s="71">
        <v>35184</v>
      </c>
      <c r="Y235" s="71">
        <v>35851</v>
      </c>
      <c r="Z235" s="71">
        <v>55183</v>
      </c>
      <c r="AA235" s="71">
        <v>20638</v>
      </c>
      <c r="AB235" s="71">
        <v>86683</v>
      </c>
      <c r="AC235" s="71">
        <v>0</v>
      </c>
      <c r="AD235" s="71">
        <v>8.0103360647289001</v>
      </c>
      <c r="AE235" s="72"/>
      <c r="AF235" s="71">
        <v>132139800.9133765</v>
      </c>
      <c r="AG235" s="71">
        <v>6381609.4312392874</v>
      </c>
      <c r="AH235" s="71">
        <v>4554922.6656467123</v>
      </c>
      <c r="AI235" s="71">
        <v>222730145.95174825</v>
      </c>
      <c r="AJ235" s="71">
        <v>193923337.20561561</v>
      </c>
      <c r="AK235" s="71"/>
      <c r="AL235" s="71"/>
      <c r="AM235" s="71">
        <v>11313094.568216758</v>
      </c>
      <c r="AN235" s="71"/>
      <c r="AO235" s="71"/>
      <c r="AP235" s="71">
        <v>571042910.73584318</v>
      </c>
      <c r="AQ235" s="72"/>
      <c r="AR235" s="71">
        <v>1049</v>
      </c>
      <c r="AS235" s="71">
        <v>614</v>
      </c>
      <c r="AT235" s="71">
        <v>0</v>
      </c>
      <c r="AU235" s="71">
        <v>11</v>
      </c>
      <c r="AV235" s="71">
        <v>3</v>
      </c>
      <c r="AW235" s="71">
        <v>1</v>
      </c>
      <c r="AX235" s="71"/>
      <c r="AY235" s="72"/>
      <c r="AZ235" s="71">
        <v>5150.7000000000007</v>
      </c>
      <c r="BA235" s="71">
        <v>28551.3</v>
      </c>
      <c r="BB235" s="71">
        <v>0</v>
      </c>
      <c r="BC235" s="71">
        <v>21418.6</v>
      </c>
      <c r="BD235" s="71">
        <v>378.9</v>
      </c>
      <c r="BE235" s="71">
        <v>181.5</v>
      </c>
      <c r="BF235" s="71"/>
      <c r="BG235" s="72"/>
      <c r="BH235" s="71">
        <v>0</v>
      </c>
      <c r="BI235" s="71">
        <v>0</v>
      </c>
      <c r="BJ235" s="71">
        <v>43.901000000000003</v>
      </c>
      <c r="BK235" s="71">
        <v>0</v>
      </c>
      <c r="BL235" s="71">
        <v>16.551000000000002</v>
      </c>
      <c r="BM235" s="71">
        <v>0</v>
      </c>
      <c r="BN235" s="72"/>
      <c r="BO235" s="71">
        <v>0</v>
      </c>
      <c r="BP235" s="71">
        <v>0</v>
      </c>
      <c r="BQ235" s="71">
        <v>3</v>
      </c>
      <c r="BR235" s="71">
        <v>0</v>
      </c>
      <c r="BS235" s="71">
        <v>5</v>
      </c>
      <c r="BT235" s="71">
        <v>0</v>
      </c>
      <c r="BU235"/>
      <c r="BV235" s="70">
        <v>60.451999999999998</v>
      </c>
      <c r="BW235" s="70">
        <v>0</v>
      </c>
      <c r="BX235" s="70">
        <v>0</v>
      </c>
      <c r="BY235" s="70">
        <v>0</v>
      </c>
      <c r="BZ235" s="70">
        <v>0</v>
      </c>
      <c r="CA235" s="70">
        <v>0</v>
      </c>
      <c r="CB235" s="70">
        <v>0</v>
      </c>
      <c r="CC235" s="70">
        <v>0</v>
      </c>
      <c r="CD235" s="70">
        <v>0</v>
      </c>
    </row>
    <row r="236" spans="1:82">
      <c r="A236" s="70" t="s">
        <v>2053</v>
      </c>
      <c r="B236" s="70">
        <v>34</v>
      </c>
      <c r="C236" s="70">
        <v>18</v>
      </c>
      <c r="D236" s="70">
        <v>2</v>
      </c>
      <c r="E236" s="70">
        <v>2021</v>
      </c>
      <c r="F236" s="70" t="s">
        <v>160</v>
      </c>
      <c r="G236" s="1064" t="s">
        <v>2035</v>
      </c>
      <c r="H236" s="70" t="s">
        <v>2036</v>
      </c>
      <c r="I236" s="148"/>
      <c r="J236" s="71">
        <v>98.796500084672033</v>
      </c>
      <c r="K236" s="71">
        <v>9.4290232099511275</v>
      </c>
      <c r="L236" s="71">
        <v>21.12930039620862</v>
      </c>
      <c r="M236" s="71">
        <v>144.0739280053574</v>
      </c>
      <c r="N236" s="71">
        <v>111.33639000589102</v>
      </c>
      <c r="O236" s="71">
        <v>74.76469391962587</v>
      </c>
      <c r="P236" s="71">
        <v>96.2870503815343</v>
      </c>
      <c r="Q236" s="71">
        <v>4.9899373595070697</v>
      </c>
      <c r="R236" s="71">
        <v>0</v>
      </c>
      <c r="S236" s="71">
        <v>6.3745758879769996</v>
      </c>
      <c r="T236" s="72"/>
      <c r="U236" s="71">
        <v>13430495</v>
      </c>
      <c r="V236" s="71">
        <v>3790</v>
      </c>
      <c r="W236" s="71">
        <v>939</v>
      </c>
      <c r="X236" s="71">
        <v>35184</v>
      </c>
      <c r="Y236" s="71">
        <v>35815</v>
      </c>
      <c r="Z236" s="71">
        <v>55009</v>
      </c>
      <c r="AA236" s="71">
        <v>20722</v>
      </c>
      <c r="AB236" s="71">
        <v>85463</v>
      </c>
      <c r="AC236" s="71">
        <v>0</v>
      </c>
      <c r="AD236" s="71">
        <v>6.3745758879769996</v>
      </c>
      <c r="AE236" s="72"/>
      <c r="AF236" s="71">
        <v>120457074.28192635</v>
      </c>
      <c r="AG236" s="71">
        <v>6506183.3205083041</v>
      </c>
      <c r="AH236" s="71">
        <v>4900737.6257920228</v>
      </c>
      <c r="AI236" s="71">
        <v>221130327.06709245</v>
      </c>
      <c r="AJ236" s="71">
        <v>187475678.66659951</v>
      </c>
      <c r="AK236" s="71">
        <v>0</v>
      </c>
      <c r="AL236" s="71">
        <v>0</v>
      </c>
      <c r="AM236" s="71">
        <v>11218205.643718259</v>
      </c>
      <c r="AN236" s="71">
        <v>0</v>
      </c>
      <c r="AO236" s="71">
        <v>0</v>
      </c>
      <c r="AP236" s="71">
        <v>551688206.60563684</v>
      </c>
      <c r="AQ236" s="72"/>
      <c r="AR236" s="71">
        <v>1116</v>
      </c>
      <c r="AS236" s="71">
        <v>625</v>
      </c>
      <c r="AT236" s="71">
        <v>0</v>
      </c>
      <c r="AU236" s="71">
        <v>13</v>
      </c>
      <c r="AV236" s="71">
        <v>4</v>
      </c>
      <c r="AW236" s="71">
        <v>1</v>
      </c>
      <c r="AX236" s="71"/>
      <c r="AY236" s="72"/>
      <c r="AZ236" s="71">
        <v>5558.0000000000009</v>
      </c>
      <c r="BA236" s="71">
        <v>36966.300000000003</v>
      </c>
      <c r="BB236" s="71">
        <v>0</v>
      </c>
      <c r="BC236" s="71">
        <v>21667.5</v>
      </c>
      <c r="BD236" s="71">
        <v>428.8</v>
      </c>
      <c r="BE236" s="71">
        <v>181.5</v>
      </c>
      <c r="BF236" s="71"/>
      <c r="BG236" s="72"/>
      <c r="BH236" s="71">
        <v>0</v>
      </c>
      <c r="BI236" s="71">
        <v>0</v>
      </c>
      <c r="BJ236" s="71">
        <v>41.533000000000001</v>
      </c>
      <c r="BK236" s="71">
        <v>0</v>
      </c>
      <c r="BL236" s="71">
        <v>17.317</v>
      </c>
      <c r="BM236" s="71">
        <v>0</v>
      </c>
      <c r="BN236" s="72"/>
      <c r="BO236" s="71">
        <v>0</v>
      </c>
      <c r="BP236" s="71">
        <v>0</v>
      </c>
      <c r="BQ236" s="71">
        <v>3</v>
      </c>
      <c r="BR236" s="71">
        <v>0</v>
      </c>
      <c r="BS236" s="71">
        <v>5</v>
      </c>
      <c r="BT236" s="71">
        <v>0</v>
      </c>
      <c r="BU236"/>
      <c r="BV236" s="70">
        <v>58.85</v>
      </c>
      <c r="BW236" s="70">
        <v>0</v>
      </c>
      <c r="BX236" s="70">
        <v>0</v>
      </c>
      <c r="BY236" s="70">
        <v>0</v>
      </c>
      <c r="BZ236" s="70">
        <v>0</v>
      </c>
      <c r="CA236" s="70">
        <v>0</v>
      </c>
      <c r="CB236" s="70">
        <v>0</v>
      </c>
      <c r="CC236" s="70">
        <v>0</v>
      </c>
      <c r="CD236" s="70">
        <v>0</v>
      </c>
    </row>
    <row r="237" spans="1:82">
      <c r="A237" s="70" t="s">
        <v>2054</v>
      </c>
      <c r="B237" s="70">
        <v>34</v>
      </c>
      <c r="C237" s="70">
        <v>19</v>
      </c>
      <c r="D237" s="70">
        <v>2</v>
      </c>
      <c r="E237" s="70">
        <v>2022</v>
      </c>
      <c r="F237" s="70" t="s">
        <v>161</v>
      </c>
      <c r="G237" s="70" t="s">
        <v>2035</v>
      </c>
      <c r="H237" s="70" t="s">
        <v>2036</v>
      </c>
      <c r="I237" s="148"/>
      <c r="J237" s="71">
        <v>77.243277658870937</v>
      </c>
      <c r="K237" s="71">
        <v>8.9907817288603571</v>
      </c>
      <c r="L237" s="71">
        <v>17.930773476141979</v>
      </c>
      <c r="M237" s="71">
        <v>130.19760411273919</v>
      </c>
      <c r="N237" s="71">
        <v>118.6620569074511</v>
      </c>
      <c r="O237" s="71">
        <v>78.521943584440081</v>
      </c>
      <c r="P237" s="71">
        <v>96.076996843963101</v>
      </c>
      <c r="Q237" s="71">
        <v>4.9649647773624723</v>
      </c>
      <c r="R237" s="71">
        <v>0</v>
      </c>
      <c r="S237" s="71">
        <v>9.2411840344120009</v>
      </c>
      <c r="T237" s="72"/>
      <c r="U237" s="71">
        <v>11845836</v>
      </c>
      <c r="V237" s="71">
        <v>3790</v>
      </c>
      <c r="W237" s="71">
        <v>939</v>
      </c>
      <c r="X237" s="71">
        <v>35184</v>
      </c>
      <c r="Y237" s="71">
        <v>35965</v>
      </c>
      <c r="Z237" s="71">
        <v>54891</v>
      </c>
      <c r="AA237" s="71">
        <v>20992</v>
      </c>
      <c r="AB237" s="71">
        <v>84338</v>
      </c>
      <c r="AC237" s="71">
        <v>0</v>
      </c>
      <c r="AD237" s="71">
        <v>9.2411840344120009</v>
      </c>
      <c r="AE237" s="72"/>
      <c r="AF237" s="71">
        <v>94265964.145243034</v>
      </c>
      <c r="AG237" s="71">
        <v>6598165.0512352865</v>
      </c>
      <c r="AH237" s="71">
        <v>5179524.6227112003</v>
      </c>
      <c r="AI237" s="71">
        <v>213200254.14830944</v>
      </c>
      <c r="AJ237" s="71">
        <v>201813391.22049585</v>
      </c>
      <c r="AK237" s="71">
        <v>0</v>
      </c>
      <c r="AL237" s="71">
        <v>0</v>
      </c>
      <c r="AM237" s="71">
        <v>10890337.755707312</v>
      </c>
      <c r="AN237" s="71">
        <v>0</v>
      </c>
      <c r="AO237" s="71">
        <v>0</v>
      </c>
      <c r="AP237" s="71">
        <v>531947636.94370216</v>
      </c>
      <c r="AQ237" s="72"/>
      <c r="AR237" s="71">
        <v>1157</v>
      </c>
      <c r="AS237" s="71">
        <v>635</v>
      </c>
      <c r="AT237" s="71">
        <v>0</v>
      </c>
      <c r="AU237" s="71">
        <v>14</v>
      </c>
      <c r="AV237" s="71">
        <v>5</v>
      </c>
      <c r="AW237" s="71">
        <v>1</v>
      </c>
      <c r="AX237" s="71"/>
      <c r="AY237" s="72"/>
      <c r="AZ237" s="71">
        <v>5797.3000000000011</v>
      </c>
      <c r="BA237" s="71">
        <v>65131.8</v>
      </c>
      <c r="BB237" s="71">
        <v>0</v>
      </c>
      <c r="BC237" s="71">
        <v>21687.399999999998</v>
      </c>
      <c r="BD237" s="71">
        <v>2426.8000000000002</v>
      </c>
      <c r="BE237" s="71">
        <v>181.5</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2055</v>
      </c>
      <c r="B238" s="70">
        <v>34</v>
      </c>
      <c r="C238" s="70">
        <v>20</v>
      </c>
      <c r="D238" s="70">
        <v>2</v>
      </c>
      <c r="E238" s="70">
        <v>2023</v>
      </c>
      <c r="F238" s="70" t="s">
        <v>1539</v>
      </c>
      <c r="G238" s="70" t="s">
        <v>2035</v>
      </c>
      <c r="H238" s="70" t="s">
        <v>2036</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1200</v>
      </c>
      <c r="AS238" s="71">
        <v>639</v>
      </c>
      <c r="AT238" s="71">
        <v>0</v>
      </c>
      <c r="AU238" s="71">
        <v>16</v>
      </c>
      <c r="AV238" s="71">
        <v>5</v>
      </c>
      <c r="AW238" s="71">
        <v>1</v>
      </c>
      <c r="AX238" s="71"/>
      <c r="AY238" s="72"/>
      <c r="AZ238" s="71">
        <v>6117.3000000000029</v>
      </c>
      <c r="BA238" s="71">
        <v>65302.3</v>
      </c>
      <c r="BB238" s="71">
        <v>0</v>
      </c>
      <c r="BC238" s="71">
        <v>48021.4</v>
      </c>
      <c r="BD238" s="71">
        <v>2426.8000000000002</v>
      </c>
      <c r="BE238" s="71">
        <v>181.5</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2056</v>
      </c>
      <c r="B239" s="70">
        <v>34</v>
      </c>
      <c r="C239" s="70">
        <v>21</v>
      </c>
      <c r="D239" s="70">
        <v>2</v>
      </c>
      <c r="E239" s="70">
        <v>2024</v>
      </c>
      <c r="F239" s="70" t="s">
        <v>1554</v>
      </c>
      <c r="G239" s="70" t="s">
        <v>2035</v>
      </c>
      <c r="H239" s="70" t="s">
        <v>2036</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2057</v>
      </c>
      <c r="B240" s="70">
        <v>86</v>
      </c>
      <c r="C240" s="70">
        <v>1</v>
      </c>
      <c r="D240" s="70">
        <v>6</v>
      </c>
      <c r="E240" s="70">
        <v>1990</v>
      </c>
      <c r="F240" s="70" t="s">
        <v>787</v>
      </c>
      <c r="G240" s="70" t="s">
        <v>2058</v>
      </c>
      <c r="H240" s="70" t="s">
        <v>2059</v>
      </c>
      <c r="I240" s="148"/>
      <c r="J240" s="71">
        <v>308.80856959865861</v>
      </c>
      <c r="K240" s="71">
        <v>4.2160188283270967</v>
      </c>
      <c r="L240" s="71">
        <v>5.2807921659862096</v>
      </c>
      <c r="M240" s="71">
        <v>52.774288991141283</v>
      </c>
      <c r="N240" s="71">
        <v>77.250159158940065</v>
      </c>
      <c r="O240" s="71">
        <v>62.847714746032281</v>
      </c>
      <c r="P240" s="71">
        <v>55.199290161901658</v>
      </c>
      <c r="Q240" s="71">
        <v>5.7246562760628699</v>
      </c>
      <c r="R240" s="71">
        <v>0</v>
      </c>
      <c r="S240" s="71">
        <v>7.1774425259454686</v>
      </c>
      <c r="T240" s="72"/>
      <c r="U240" s="71">
        <v>86730392</v>
      </c>
      <c r="V240" s="71">
        <v>1780</v>
      </c>
      <c r="W240" s="71">
        <v>61</v>
      </c>
      <c r="X240" s="71">
        <v>20158</v>
      </c>
      <c r="Y240" s="71">
        <v>28224</v>
      </c>
      <c r="Z240" s="71">
        <v>25850</v>
      </c>
      <c r="AA240" s="71">
        <v>13403</v>
      </c>
      <c r="AB240" s="71">
        <v>92949</v>
      </c>
      <c r="AC240" s="71">
        <v>0</v>
      </c>
      <c r="AD240" s="71">
        <v>7.1774425259454686</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2060</v>
      </c>
      <c r="B241" s="70">
        <v>87</v>
      </c>
      <c r="C241" s="70">
        <v>2</v>
      </c>
      <c r="D241" s="70">
        <v>6</v>
      </c>
      <c r="E241" s="70">
        <v>2005</v>
      </c>
      <c r="F241" s="70" t="s">
        <v>789</v>
      </c>
      <c r="G241" s="70" t="s">
        <v>2058</v>
      </c>
      <c r="H241" s="70" t="s">
        <v>2059</v>
      </c>
      <c r="I241" s="148"/>
      <c r="J241" s="71">
        <v>390.35726375792859</v>
      </c>
      <c r="K241" s="71">
        <v>2.9050836208011699</v>
      </c>
      <c r="L241" s="71">
        <v>1.1632097359786091</v>
      </c>
      <c r="M241" s="71">
        <v>94.899106884924194</v>
      </c>
      <c r="N241" s="71">
        <v>104.0865487539841</v>
      </c>
      <c r="O241" s="71">
        <v>90.00641871636455</v>
      </c>
      <c r="P241" s="71">
        <v>60.162930210121417</v>
      </c>
      <c r="Q241" s="71">
        <v>5.4539928907646402</v>
      </c>
      <c r="R241" s="71">
        <v>0</v>
      </c>
      <c r="S241" s="71">
        <v>12.794994239999999</v>
      </c>
      <c r="T241" s="72"/>
      <c r="U241" s="71">
        <v>70533611</v>
      </c>
      <c r="V241" s="71">
        <v>1443</v>
      </c>
      <c r="W241" s="71">
        <v>15</v>
      </c>
      <c r="X241" s="71">
        <v>19693</v>
      </c>
      <c r="Y241" s="71">
        <v>34946</v>
      </c>
      <c r="Z241" s="71">
        <v>42840</v>
      </c>
      <c r="AA241" s="71">
        <v>11964</v>
      </c>
      <c r="AB241" s="71">
        <v>92575</v>
      </c>
      <c r="AC241" s="71">
        <v>0</v>
      </c>
      <c r="AD241" s="71">
        <v>12.794994239999999</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2061</v>
      </c>
      <c r="B242" s="70">
        <v>88</v>
      </c>
      <c r="C242" s="70">
        <v>3</v>
      </c>
      <c r="D242" s="70">
        <v>6</v>
      </c>
      <c r="E242" s="70">
        <v>2006</v>
      </c>
      <c r="F242" s="70" t="s">
        <v>790</v>
      </c>
      <c r="G242" s="70" t="s">
        <v>2058</v>
      </c>
      <c r="H242" s="70" t="s">
        <v>2059</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2062</v>
      </c>
      <c r="B243" s="70">
        <v>89</v>
      </c>
      <c r="C243" s="70">
        <v>4</v>
      </c>
      <c r="D243" s="70">
        <v>6</v>
      </c>
      <c r="E243" s="70">
        <v>2007</v>
      </c>
      <c r="F243" s="70" t="s">
        <v>791</v>
      </c>
      <c r="G243" s="70" t="s">
        <v>2058</v>
      </c>
      <c r="H243" s="70" t="s">
        <v>2059</v>
      </c>
      <c r="I243" s="148"/>
      <c r="J243" s="71">
        <v>320.82693131713069</v>
      </c>
      <c r="K243" s="71">
        <v>2.4933533771695</v>
      </c>
      <c r="L243" s="71">
        <v>2.683171170549147</v>
      </c>
      <c r="M243" s="71">
        <v>95.709564275495723</v>
      </c>
      <c r="N243" s="71">
        <v>101.45751962100231</v>
      </c>
      <c r="O243" s="71">
        <v>86.121162051455002</v>
      </c>
      <c r="P243" s="71">
        <v>59.66436247897088</v>
      </c>
      <c r="Q243" s="71">
        <v>5.6701092912757201</v>
      </c>
      <c r="R243" s="71">
        <v>0</v>
      </c>
      <c r="S243" s="71">
        <v>12.492702561108</v>
      </c>
      <c r="T243" s="72"/>
      <c r="U243" s="71">
        <v>83331005</v>
      </c>
      <c r="V243" s="71">
        <v>1263</v>
      </c>
      <c r="W243" s="71">
        <v>34</v>
      </c>
      <c r="X243" s="71">
        <v>23788</v>
      </c>
      <c r="Y243" s="71">
        <v>35349</v>
      </c>
      <c r="Z243" s="71">
        <v>42612</v>
      </c>
      <c r="AA243" s="71">
        <v>11684</v>
      </c>
      <c r="AB243" s="71">
        <v>91154</v>
      </c>
      <c r="AC243" s="71">
        <v>0</v>
      </c>
      <c r="AD243" s="71">
        <v>12.492702561108</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2063</v>
      </c>
      <c r="B244" s="70">
        <v>90</v>
      </c>
      <c r="C244" s="70">
        <v>5</v>
      </c>
      <c r="D244" s="70">
        <v>6</v>
      </c>
      <c r="E244" s="70">
        <v>2008</v>
      </c>
      <c r="F244" s="70" t="s">
        <v>792</v>
      </c>
      <c r="G244" s="70" t="s">
        <v>2058</v>
      </c>
      <c r="H244" s="70" t="s">
        <v>2059</v>
      </c>
      <c r="I244" s="148"/>
      <c r="J244" s="71">
        <v>242.24163508971799</v>
      </c>
      <c r="K244" s="71">
        <v>1.8405761653190691</v>
      </c>
      <c r="L244" s="71">
        <v>2.3751723247007712</v>
      </c>
      <c r="M244" s="71">
        <v>104.72415090467049</v>
      </c>
      <c r="N244" s="71">
        <v>106.5845136299525</v>
      </c>
      <c r="O244" s="71">
        <v>83.413779481861525</v>
      </c>
      <c r="P244" s="71">
        <v>56.428842710935733</v>
      </c>
      <c r="Q244" s="71">
        <v>5.5428629138981904</v>
      </c>
      <c r="R244" s="71">
        <v>0</v>
      </c>
      <c r="S244" s="71">
        <v>10.179128028999999</v>
      </c>
      <c r="T244" s="72"/>
      <c r="U244" s="71">
        <v>67741268</v>
      </c>
      <c r="V244" s="71">
        <v>1263</v>
      </c>
      <c r="W244" s="71">
        <v>34</v>
      </c>
      <c r="X244" s="71">
        <v>23788</v>
      </c>
      <c r="Y244" s="71">
        <v>35579</v>
      </c>
      <c r="Z244" s="71">
        <v>42721</v>
      </c>
      <c r="AA244" s="71">
        <v>11063</v>
      </c>
      <c r="AB244" s="71">
        <v>90574</v>
      </c>
      <c r="AC244" s="71">
        <v>0</v>
      </c>
      <c r="AD244" s="71">
        <v>10.179128028999999</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2064</v>
      </c>
      <c r="B245" s="70">
        <v>91</v>
      </c>
      <c r="C245" s="70">
        <v>6</v>
      </c>
      <c r="D245" s="70">
        <v>6</v>
      </c>
      <c r="E245" s="70">
        <v>2009</v>
      </c>
      <c r="F245" s="70" t="s">
        <v>176</v>
      </c>
      <c r="G245" s="70" t="s">
        <v>2058</v>
      </c>
      <c r="H245" s="70" t="s">
        <v>2059</v>
      </c>
      <c r="I245" s="148"/>
      <c r="J245" s="71">
        <v>197.37013519927731</v>
      </c>
      <c r="K245" s="71">
        <v>1.7898711849924429</v>
      </c>
      <c r="L245" s="71">
        <v>2.08448939034959</v>
      </c>
      <c r="M245" s="71">
        <v>101.675656323466</v>
      </c>
      <c r="N245" s="71">
        <v>98.061355186715033</v>
      </c>
      <c r="O245" s="71">
        <v>83.857471528670231</v>
      </c>
      <c r="P245" s="71">
        <v>52.953813409763093</v>
      </c>
      <c r="Q245" s="71">
        <v>5.2654757041259703</v>
      </c>
      <c r="R245" s="71">
        <v>0</v>
      </c>
      <c r="S245" s="71">
        <v>15.593425297268</v>
      </c>
      <c r="T245" s="72"/>
      <c r="U245" s="71">
        <v>54266536</v>
      </c>
      <c r="V245" s="71">
        <v>1281</v>
      </c>
      <c r="W245" s="71">
        <v>48</v>
      </c>
      <c r="X245" s="71">
        <v>27847</v>
      </c>
      <c r="Y245" s="71">
        <v>35946</v>
      </c>
      <c r="Z245" s="71">
        <v>42392</v>
      </c>
      <c r="AA245" s="71">
        <v>10658</v>
      </c>
      <c r="AB245" s="71">
        <v>90321</v>
      </c>
      <c r="AC245" s="71">
        <v>0</v>
      </c>
      <c r="AD245" s="71">
        <v>15.593425297268</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131.93600000000001</v>
      </c>
      <c r="BK245" s="71">
        <v>0</v>
      </c>
      <c r="BL245" s="71">
        <v>31.490000000000002</v>
      </c>
      <c r="BM245" s="71">
        <v>0</v>
      </c>
      <c r="BN245" s="72"/>
      <c r="BO245" s="71">
        <v>0</v>
      </c>
      <c r="BP245" s="71">
        <v>0</v>
      </c>
      <c r="BQ245" s="71">
        <v>17</v>
      </c>
      <c r="BR245" s="71">
        <v>0</v>
      </c>
      <c r="BS245" s="71">
        <v>3</v>
      </c>
      <c r="BT245" s="71">
        <v>0</v>
      </c>
      <c r="BU245"/>
      <c r="BV245" s="70">
        <v>152.52600000000001</v>
      </c>
      <c r="BW245" s="70">
        <v>0</v>
      </c>
      <c r="BX245" s="70">
        <v>0</v>
      </c>
      <c r="BY245" s="70">
        <v>0</v>
      </c>
      <c r="BZ245" s="70">
        <v>10.9</v>
      </c>
      <c r="CA245" s="70">
        <v>0</v>
      </c>
      <c r="CB245" s="70">
        <v>0</v>
      </c>
      <c r="CC245" s="70">
        <v>0</v>
      </c>
      <c r="CD245" s="70">
        <v>0</v>
      </c>
    </row>
    <row r="246" spans="1:82">
      <c r="A246" s="70" t="s">
        <v>2065</v>
      </c>
      <c r="B246" s="70">
        <v>92</v>
      </c>
      <c r="C246" s="70">
        <v>7</v>
      </c>
      <c r="D246" s="70">
        <v>6</v>
      </c>
      <c r="E246" s="70">
        <v>2010</v>
      </c>
      <c r="F246" s="70" t="s">
        <v>177</v>
      </c>
      <c r="G246" s="70" t="s">
        <v>2058</v>
      </c>
      <c r="H246" s="70" t="s">
        <v>2059</v>
      </c>
      <c r="I246" s="148"/>
      <c r="J246" s="71">
        <v>212.73683119734679</v>
      </c>
      <c r="K246" s="71">
        <v>1.9983141344086399</v>
      </c>
      <c r="L246" s="71">
        <v>2.012842903988501</v>
      </c>
      <c r="M246" s="71">
        <v>110.2258687482155</v>
      </c>
      <c r="N246" s="71">
        <v>96.840473615146351</v>
      </c>
      <c r="O246" s="71">
        <v>83.692101359386143</v>
      </c>
      <c r="P246" s="71">
        <v>53.377621958365872</v>
      </c>
      <c r="Q246" s="71">
        <v>5.4561601668415598</v>
      </c>
      <c r="R246" s="71">
        <v>0</v>
      </c>
      <c r="S246" s="71">
        <v>13.0016132104122</v>
      </c>
      <c r="T246" s="72"/>
      <c r="U246" s="71">
        <v>54945021</v>
      </c>
      <c r="V246" s="71">
        <v>1281</v>
      </c>
      <c r="W246" s="71">
        <v>48</v>
      </c>
      <c r="X246" s="71">
        <v>27847</v>
      </c>
      <c r="Y246" s="71">
        <v>36092</v>
      </c>
      <c r="Z246" s="71">
        <v>42505</v>
      </c>
      <c r="AA246" s="71">
        <v>10475</v>
      </c>
      <c r="AB246" s="71">
        <v>89682</v>
      </c>
      <c r="AC246" s="71">
        <v>0</v>
      </c>
      <c r="AD246" s="71">
        <v>13.0016132104122</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123.68600000000001</v>
      </c>
      <c r="BK246" s="71">
        <v>0</v>
      </c>
      <c r="BL246" s="71">
        <v>27.488999999999997</v>
      </c>
      <c r="BM246" s="71">
        <v>0</v>
      </c>
      <c r="BN246" s="72"/>
      <c r="BO246" s="71">
        <v>0</v>
      </c>
      <c r="BP246" s="71">
        <v>0</v>
      </c>
      <c r="BQ246" s="71">
        <v>17</v>
      </c>
      <c r="BR246" s="71">
        <v>0</v>
      </c>
      <c r="BS246" s="71">
        <v>3</v>
      </c>
      <c r="BT246" s="71">
        <v>0</v>
      </c>
      <c r="BU246"/>
      <c r="BV246" s="70">
        <v>140.67500000000001</v>
      </c>
      <c r="BW246" s="70">
        <v>0</v>
      </c>
      <c r="BX246" s="70">
        <v>0</v>
      </c>
      <c r="BY246" s="70">
        <v>0</v>
      </c>
      <c r="BZ246" s="70">
        <v>10.5</v>
      </c>
      <c r="CA246" s="70">
        <v>0</v>
      </c>
      <c r="CB246" s="70">
        <v>0</v>
      </c>
      <c r="CC246" s="70">
        <v>0</v>
      </c>
      <c r="CD246" s="70">
        <v>0</v>
      </c>
    </row>
    <row r="247" spans="1:82">
      <c r="A247" s="70" t="s">
        <v>2066</v>
      </c>
      <c r="B247" s="70">
        <v>93</v>
      </c>
      <c r="C247" s="70">
        <v>8</v>
      </c>
      <c r="D247" s="70">
        <v>6</v>
      </c>
      <c r="E247" s="70">
        <v>2011</v>
      </c>
      <c r="F247" s="70" t="s">
        <v>178</v>
      </c>
      <c r="G247" s="70" t="s">
        <v>2058</v>
      </c>
      <c r="H247" s="70" t="s">
        <v>2059</v>
      </c>
      <c r="I247" s="148"/>
      <c r="J247" s="71">
        <v>209.2853663674347</v>
      </c>
      <c r="K247" s="71">
        <v>2.8561883764455471</v>
      </c>
      <c r="L247" s="71">
        <v>1.619227524830551</v>
      </c>
      <c r="M247" s="71">
        <v>134.88187258309381</v>
      </c>
      <c r="N247" s="71">
        <v>123.4487507664639</v>
      </c>
      <c r="O247" s="71">
        <v>82.153442236588717</v>
      </c>
      <c r="P247" s="71">
        <v>52.384373616513095</v>
      </c>
      <c r="Q247" s="71">
        <v>6.2668800101073296</v>
      </c>
      <c r="R247" s="71">
        <v>0</v>
      </c>
      <c r="S247" s="71">
        <v>15.339805784445449</v>
      </c>
      <c r="T247" s="72"/>
      <c r="U247" s="71">
        <v>43656152</v>
      </c>
      <c r="V247" s="71">
        <v>1281</v>
      </c>
      <c r="W247" s="71">
        <v>48</v>
      </c>
      <c r="X247" s="71">
        <v>27847</v>
      </c>
      <c r="Y247" s="71">
        <v>36357</v>
      </c>
      <c r="Z247" s="71">
        <v>42630</v>
      </c>
      <c r="AA247" s="71">
        <v>10586</v>
      </c>
      <c r="AB247" s="71">
        <v>89301</v>
      </c>
      <c r="AC247" s="71">
        <v>0</v>
      </c>
      <c r="AD247" s="71">
        <v>15.339805784445449</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119.233</v>
      </c>
      <c r="BK247" s="71">
        <v>0</v>
      </c>
      <c r="BL247" s="71">
        <v>31.145</v>
      </c>
      <c r="BM247" s="71">
        <v>0</v>
      </c>
      <c r="BN247" s="72"/>
      <c r="BO247" s="71">
        <v>0</v>
      </c>
      <c r="BP247" s="71">
        <v>0</v>
      </c>
      <c r="BQ247" s="71">
        <v>17</v>
      </c>
      <c r="BR247" s="71">
        <v>0</v>
      </c>
      <c r="BS247" s="71">
        <v>4</v>
      </c>
      <c r="BT247" s="71">
        <v>0</v>
      </c>
      <c r="BU247"/>
      <c r="BV247" s="70">
        <v>139.578</v>
      </c>
      <c r="BW247" s="70">
        <v>0</v>
      </c>
      <c r="BX247" s="70">
        <v>0</v>
      </c>
      <c r="BY247" s="70">
        <v>0</v>
      </c>
      <c r="BZ247" s="70">
        <v>10.8</v>
      </c>
      <c r="CA247" s="70">
        <v>0</v>
      </c>
      <c r="CB247" s="70">
        <v>0</v>
      </c>
      <c r="CC247" s="70">
        <v>0</v>
      </c>
      <c r="CD247" s="70">
        <v>0</v>
      </c>
    </row>
    <row r="248" spans="1:82">
      <c r="A248" s="70" t="s">
        <v>2067</v>
      </c>
      <c r="B248" s="70">
        <v>94</v>
      </c>
      <c r="C248" s="70">
        <v>9</v>
      </c>
      <c r="D248" s="70">
        <v>6</v>
      </c>
      <c r="E248" s="70">
        <v>2012</v>
      </c>
      <c r="F248" s="70" t="s">
        <v>179</v>
      </c>
      <c r="G248" s="70" t="s">
        <v>2058</v>
      </c>
      <c r="H248" s="70" t="s">
        <v>2059</v>
      </c>
      <c r="I248" s="148"/>
      <c r="J248" s="71">
        <v>201.41024307979009</v>
      </c>
      <c r="K248" s="71">
        <v>2.7786356973970179</v>
      </c>
      <c r="L248" s="71">
        <v>1.597776958488452</v>
      </c>
      <c r="M248" s="71">
        <v>138.35920788697709</v>
      </c>
      <c r="N248" s="71">
        <v>142.28328252200171</v>
      </c>
      <c r="O248" s="71">
        <v>82.097760647317486</v>
      </c>
      <c r="P248" s="71">
        <v>51.587560093009152</v>
      </c>
      <c r="Q248" s="71">
        <v>6.8340000142270902</v>
      </c>
      <c r="R248" s="71">
        <v>0</v>
      </c>
      <c r="S248" s="71">
        <v>17.542406291871998</v>
      </c>
      <c r="T248" s="72"/>
      <c r="U248" s="71">
        <v>42076486</v>
      </c>
      <c r="V248" s="71">
        <v>1281</v>
      </c>
      <c r="W248" s="71">
        <v>48</v>
      </c>
      <c r="X248" s="71">
        <v>27847</v>
      </c>
      <c r="Y248" s="71">
        <v>36960</v>
      </c>
      <c r="Z248" s="71">
        <v>42939</v>
      </c>
      <c r="AA248" s="71">
        <v>10366</v>
      </c>
      <c r="AB248" s="71">
        <v>89631</v>
      </c>
      <c r="AC248" s="71">
        <v>0</v>
      </c>
      <c r="AD248" s="71">
        <v>17.542406291871998</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143.23099999999999</v>
      </c>
      <c r="BK248" s="71">
        <v>0</v>
      </c>
      <c r="BL248" s="71">
        <v>40.934000000000005</v>
      </c>
      <c r="BM248" s="71">
        <v>0</v>
      </c>
      <c r="BN248" s="72"/>
      <c r="BO248" s="71">
        <v>0</v>
      </c>
      <c r="BP248" s="71">
        <v>0</v>
      </c>
      <c r="BQ248" s="71">
        <v>19</v>
      </c>
      <c r="BR248" s="71">
        <v>0</v>
      </c>
      <c r="BS248" s="71">
        <v>4</v>
      </c>
      <c r="BT248" s="71">
        <v>0</v>
      </c>
      <c r="BU248"/>
      <c r="BV248" s="70">
        <v>172.36500000000001</v>
      </c>
      <c r="BW248" s="70">
        <v>0</v>
      </c>
      <c r="BX248" s="70">
        <v>0</v>
      </c>
      <c r="BY248" s="70">
        <v>0</v>
      </c>
      <c r="BZ248" s="70">
        <v>11.8</v>
      </c>
      <c r="CA248" s="70">
        <v>0</v>
      </c>
      <c r="CB248" s="70">
        <v>0</v>
      </c>
      <c r="CC248" s="70">
        <v>0</v>
      </c>
      <c r="CD248" s="70">
        <v>0</v>
      </c>
    </row>
    <row r="249" spans="1:82">
      <c r="A249" s="70" t="s">
        <v>2068</v>
      </c>
      <c r="B249" s="70">
        <v>95</v>
      </c>
      <c r="C249" s="70">
        <v>10</v>
      </c>
      <c r="D249" s="70">
        <v>6</v>
      </c>
      <c r="E249" s="70">
        <v>2013</v>
      </c>
      <c r="F249" s="70" t="s">
        <v>180</v>
      </c>
      <c r="G249" s="70" t="s">
        <v>2058</v>
      </c>
      <c r="H249" s="70" t="s">
        <v>2059</v>
      </c>
      <c r="I249" s="148"/>
      <c r="J249" s="71">
        <v>205.6126945925412</v>
      </c>
      <c r="K249" s="71">
        <v>2.2925802696879289</v>
      </c>
      <c r="L249" s="71">
        <v>1.4710592676269081</v>
      </c>
      <c r="M249" s="71">
        <v>141.81650758358191</v>
      </c>
      <c r="N249" s="71">
        <v>147.0333216614641</v>
      </c>
      <c r="O249" s="71">
        <v>79.011697334896297</v>
      </c>
      <c r="P249" s="71">
        <v>51.866863580190156</v>
      </c>
      <c r="Q249" s="71">
        <v>6.9170746034172899</v>
      </c>
      <c r="R249" s="71">
        <v>0</v>
      </c>
      <c r="S249" s="71">
        <v>13.0062274447848</v>
      </c>
      <c r="T249" s="72"/>
      <c r="U249" s="71">
        <v>42737699</v>
      </c>
      <c r="V249" s="71">
        <v>1281</v>
      </c>
      <c r="W249" s="71">
        <v>48</v>
      </c>
      <c r="X249" s="71">
        <v>27847</v>
      </c>
      <c r="Y249" s="71">
        <v>37116</v>
      </c>
      <c r="Z249" s="71">
        <v>43170</v>
      </c>
      <c r="AA249" s="71">
        <v>10383</v>
      </c>
      <c r="AB249" s="71">
        <v>89420</v>
      </c>
      <c r="AC249" s="71">
        <v>0</v>
      </c>
      <c r="AD249" s="71">
        <v>13.0062274447848</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155.001</v>
      </c>
      <c r="BK249" s="71">
        <v>0</v>
      </c>
      <c r="BL249" s="71">
        <v>41.454999999999998</v>
      </c>
      <c r="BM249" s="71">
        <v>0</v>
      </c>
      <c r="BN249" s="72"/>
      <c r="BO249" s="71">
        <v>0</v>
      </c>
      <c r="BP249" s="71">
        <v>0</v>
      </c>
      <c r="BQ249" s="71">
        <v>19</v>
      </c>
      <c r="BR249" s="71">
        <v>0</v>
      </c>
      <c r="BS249" s="71">
        <v>4</v>
      </c>
      <c r="BT249" s="71">
        <v>0</v>
      </c>
      <c r="BU249"/>
      <c r="BV249" s="70">
        <v>185.05600000000001</v>
      </c>
      <c r="BW249" s="70">
        <v>0</v>
      </c>
      <c r="BX249" s="70">
        <v>0</v>
      </c>
      <c r="BY249" s="70">
        <v>0</v>
      </c>
      <c r="BZ249" s="70">
        <v>11.4</v>
      </c>
      <c r="CA249" s="70">
        <v>0</v>
      </c>
      <c r="CB249" s="70">
        <v>0</v>
      </c>
      <c r="CC249" s="70">
        <v>0</v>
      </c>
      <c r="CD249" s="70">
        <v>0</v>
      </c>
    </row>
    <row r="250" spans="1:82">
      <c r="A250" s="70" t="s">
        <v>2069</v>
      </c>
      <c r="B250" s="70">
        <v>96</v>
      </c>
      <c r="C250" s="70">
        <v>11</v>
      </c>
      <c r="D250" s="70">
        <v>6</v>
      </c>
      <c r="E250" s="70">
        <v>2014</v>
      </c>
      <c r="F250" s="70" t="s">
        <v>181</v>
      </c>
      <c r="G250" s="70" t="s">
        <v>2058</v>
      </c>
      <c r="H250" s="70" t="s">
        <v>2059</v>
      </c>
      <c r="I250" s="148"/>
      <c r="J250" s="71">
        <v>190.47580528483331</v>
      </c>
      <c r="K250" s="71">
        <v>2.492294000813386</v>
      </c>
      <c r="L250" s="71">
        <v>1.639110550875907</v>
      </c>
      <c r="M250" s="71">
        <v>151.059140620329</v>
      </c>
      <c r="N250" s="71">
        <v>144.721827500393</v>
      </c>
      <c r="O250" s="71">
        <v>75.594193051235223</v>
      </c>
      <c r="P250" s="71">
        <v>51.845222530103975</v>
      </c>
      <c r="Q250" s="71">
        <v>6.5854594979548002</v>
      </c>
      <c r="R250" s="71">
        <v>0</v>
      </c>
      <c r="S250" s="71">
        <v>14.257924345201801</v>
      </c>
      <c r="T250" s="72"/>
      <c r="U250" s="71">
        <v>44066961</v>
      </c>
      <c r="V250" s="71">
        <v>1172</v>
      </c>
      <c r="W250" s="71">
        <v>43</v>
      </c>
      <c r="X250" s="71">
        <v>29643</v>
      </c>
      <c r="Y250" s="71">
        <v>37276</v>
      </c>
      <c r="Z250" s="71">
        <v>43501</v>
      </c>
      <c r="AA250" s="71">
        <v>10325</v>
      </c>
      <c r="AB250" s="71">
        <v>88732</v>
      </c>
      <c r="AC250" s="71">
        <v>0</v>
      </c>
      <c r="AD250" s="71">
        <v>14.257924345201801</v>
      </c>
      <c r="AE250" s="72"/>
      <c r="AF250" s="71"/>
      <c r="AG250" s="71"/>
      <c r="AH250" s="71"/>
      <c r="AI250" s="71"/>
      <c r="AJ250" s="71"/>
      <c r="AK250" s="71"/>
      <c r="AL250" s="71"/>
      <c r="AM250" s="71"/>
      <c r="AN250" s="71"/>
      <c r="AO250" s="71"/>
      <c r="AP250" s="71"/>
      <c r="AQ250" s="72"/>
      <c r="AR250" s="71">
        <v>1617</v>
      </c>
      <c r="AS250" s="71">
        <v>201</v>
      </c>
      <c r="AT250" s="71">
        <v>0</v>
      </c>
      <c r="AU250" s="71">
        <v>0</v>
      </c>
      <c r="AV250" s="71">
        <v>0</v>
      </c>
      <c r="AW250" s="71">
        <v>0</v>
      </c>
      <c r="AX250" s="71"/>
      <c r="AY250" s="72"/>
      <c r="AZ250" s="71">
        <v>6126.7999999999993</v>
      </c>
      <c r="BA250" s="71">
        <v>6427.0999999999995</v>
      </c>
      <c r="BB250" s="71">
        <v>0</v>
      </c>
      <c r="BC250" s="71">
        <v>0</v>
      </c>
      <c r="BD250" s="71">
        <v>0</v>
      </c>
      <c r="BE250" s="71">
        <v>0</v>
      </c>
      <c r="BF250" s="71"/>
      <c r="BG250" s="72"/>
      <c r="BH250" s="71">
        <v>0</v>
      </c>
      <c r="BI250" s="71">
        <v>0</v>
      </c>
      <c r="BJ250" s="71">
        <v>153.202</v>
      </c>
      <c r="BK250" s="71">
        <v>0</v>
      </c>
      <c r="BL250" s="71">
        <v>43.596000000000004</v>
      </c>
      <c r="BM250" s="71">
        <v>0</v>
      </c>
      <c r="BN250" s="72"/>
      <c r="BO250" s="71">
        <v>0</v>
      </c>
      <c r="BP250" s="71">
        <v>0</v>
      </c>
      <c r="BQ250" s="71">
        <v>19</v>
      </c>
      <c r="BR250" s="71">
        <v>0</v>
      </c>
      <c r="BS250" s="71">
        <v>4</v>
      </c>
      <c r="BT250" s="71">
        <v>0</v>
      </c>
      <c r="BU250"/>
      <c r="BV250" s="70">
        <v>186.09800000000001</v>
      </c>
      <c r="BW250" s="70">
        <v>0</v>
      </c>
      <c r="BX250" s="70">
        <v>0</v>
      </c>
      <c r="BY250" s="70">
        <v>0</v>
      </c>
      <c r="BZ250" s="70">
        <v>10.7</v>
      </c>
      <c r="CA250" s="70">
        <v>0</v>
      </c>
      <c r="CB250" s="70">
        <v>0</v>
      </c>
      <c r="CC250" s="70">
        <v>0</v>
      </c>
      <c r="CD250" s="70">
        <v>0</v>
      </c>
    </row>
    <row r="251" spans="1:82">
      <c r="A251" s="70" t="s">
        <v>2070</v>
      </c>
      <c r="B251" s="70">
        <v>97</v>
      </c>
      <c r="C251" s="70">
        <v>12</v>
      </c>
      <c r="D251" s="70">
        <v>6</v>
      </c>
      <c r="E251" s="70">
        <v>2015</v>
      </c>
      <c r="F251" s="70" t="s">
        <v>182</v>
      </c>
      <c r="G251" s="70" t="s">
        <v>2058</v>
      </c>
      <c r="H251" s="70" t="s">
        <v>2059</v>
      </c>
      <c r="I251" s="148"/>
      <c r="J251" s="71">
        <v>218.9993818755301</v>
      </c>
      <c r="K251" s="71">
        <v>2.6023471965844909</v>
      </c>
      <c r="L251" s="71">
        <v>1.980198345055098</v>
      </c>
      <c r="M251" s="71">
        <v>156.42553469916029</v>
      </c>
      <c r="N251" s="71">
        <v>133.69087373937859</v>
      </c>
      <c r="O251" s="71">
        <v>74.68256320974281</v>
      </c>
      <c r="P251" s="71">
        <v>51.549488440006165</v>
      </c>
      <c r="Q251" s="71">
        <v>6.4130289375862599</v>
      </c>
      <c r="R251" s="71">
        <v>0</v>
      </c>
      <c r="S251" s="71">
        <v>13.2181695848048</v>
      </c>
      <c r="T251" s="72"/>
      <c r="U251" s="71">
        <v>46814270</v>
      </c>
      <c r="V251" s="71">
        <v>1172</v>
      </c>
      <c r="W251" s="71">
        <v>43</v>
      </c>
      <c r="X251" s="71">
        <v>29643</v>
      </c>
      <c r="Y251" s="71">
        <v>37485</v>
      </c>
      <c r="Z251" s="71">
        <v>43390</v>
      </c>
      <c r="AA251" s="71">
        <v>10258</v>
      </c>
      <c r="AB251" s="71">
        <v>88268</v>
      </c>
      <c r="AC251" s="71">
        <v>0</v>
      </c>
      <c r="AD251" s="71">
        <v>13.2181695848048</v>
      </c>
      <c r="AE251" s="72"/>
      <c r="AF251" s="71">
        <v>290430632.70301467</v>
      </c>
      <c r="AG251" s="71">
        <v>1924939.097897311</v>
      </c>
      <c r="AH251" s="71">
        <v>420725.21074632369</v>
      </c>
      <c r="AI251" s="71">
        <v>191390305.91490021</v>
      </c>
      <c r="AJ251" s="71">
        <v>209107437.95585671</v>
      </c>
      <c r="AK251" s="71">
        <v>0</v>
      </c>
      <c r="AL251" s="71">
        <v>0</v>
      </c>
      <c r="AM251" s="71">
        <v>12096759.129666129</v>
      </c>
      <c r="AN251" s="71">
        <v>0</v>
      </c>
      <c r="AO251" s="71">
        <v>0</v>
      </c>
      <c r="AP251" s="71">
        <v>705370800.01208127</v>
      </c>
      <c r="AQ251" s="72"/>
      <c r="AR251" s="71">
        <v>1772</v>
      </c>
      <c r="AS251" s="71">
        <v>275</v>
      </c>
      <c r="AT251" s="71">
        <v>0</v>
      </c>
      <c r="AU251" s="71">
        <v>0</v>
      </c>
      <c r="AV251" s="71">
        <v>0</v>
      </c>
      <c r="AW251" s="71">
        <v>0</v>
      </c>
      <c r="AX251" s="71"/>
      <c r="AY251" s="72"/>
      <c r="AZ251" s="71">
        <v>6802.2</v>
      </c>
      <c r="BA251" s="71">
        <v>9966.4000000000015</v>
      </c>
      <c r="BB251" s="71">
        <v>0</v>
      </c>
      <c r="BC251" s="71">
        <v>0</v>
      </c>
      <c r="BD251" s="71">
        <v>0</v>
      </c>
      <c r="BE251" s="71">
        <v>0</v>
      </c>
      <c r="BF251" s="71"/>
      <c r="BG251" s="72"/>
      <c r="BH251" s="71">
        <v>0</v>
      </c>
      <c r="BI251" s="71">
        <v>0</v>
      </c>
      <c r="BJ251" s="71">
        <v>154.28700000000001</v>
      </c>
      <c r="BK251" s="71">
        <v>0</v>
      </c>
      <c r="BL251" s="71">
        <v>44.259</v>
      </c>
      <c r="BM251" s="71">
        <v>0</v>
      </c>
      <c r="BN251" s="72"/>
      <c r="BO251" s="71">
        <v>0</v>
      </c>
      <c r="BP251" s="71">
        <v>0</v>
      </c>
      <c r="BQ251" s="71">
        <v>19</v>
      </c>
      <c r="BR251" s="71">
        <v>0</v>
      </c>
      <c r="BS251" s="71">
        <v>4</v>
      </c>
      <c r="BT251" s="71">
        <v>0</v>
      </c>
      <c r="BU251"/>
      <c r="BV251" s="70">
        <v>187.74600000000001</v>
      </c>
      <c r="BW251" s="70">
        <v>0</v>
      </c>
      <c r="BX251" s="70">
        <v>0</v>
      </c>
      <c r="BY251" s="70">
        <v>0</v>
      </c>
      <c r="BZ251" s="70">
        <v>10.8</v>
      </c>
      <c r="CA251" s="70">
        <v>0</v>
      </c>
      <c r="CB251" s="70">
        <v>0</v>
      </c>
      <c r="CC251" s="70">
        <v>0</v>
      </c>
      <c r="CD251" s="70">
        <v>0</v>
      </c>
    </row>
    <row r="252" spans="1:82">
      <c r="A252" s="70" t="s">
        <v>2071</v>
      </c>
      <c r="B252" s="70">
        <v>98</v>
      </c>
      <c r="C252" s="70">
        <v>13</v>
      </c>
      <c r="D252" s="70">
        <v>6</v>
      </c>
      <c r="E252" s="70">
        <v>2016</v>
      </c>
      <c r="F252" s="70" t="s">
        <v>155</v>
      </c>
      <c r="G252" s="70" t="s">
        <v>2058</v>
      </c>
      <c r="H252" s="70" t="s">
        <v>2059</v>
      </c>
      <c r="I252" s="148"/>
      <c r="J252" s="71">
        <v>210.05724889137466</v>
      </c>
      <c r="K252" s="71">
        <v>2.5782347473556948</v>
      </c>
      <c r="L252" s="71">
        <v>2.108400483987412</v>
      </c>
      <c r="M252" s="71">
        <v>137.29231211375142</v>
      </c>
      <c r="N252" s="71">
        <v>138.4380671973345</v>
      </c>
      <c r="O252" s="71">
        <v>73.867472663374173</v>
      </c>
      <c r="P252" s="71">
        <v>50.491838338758988</v>
      </c>
      <c r="Q252" s="71">
        <v>6.1973953877292978</v>
      </c>
      <c r="R252" s="71">
        <v>0</v>
      </c>
      <c r="S252" s="71">
        <v>13.721264557156003</v>
      </c>
      <c r="T252" s="72"/>
      <c r="U252" s="71">
        <v>47549484</v>
      </c>
      <c r="V252" s="71">
        <v>1172</v>
      </c>
      <c r="W252" s="71">
        <v>43</v>
      </c>
      <c r="X252" s="71">
        <v>29643</v>
      </c>
      <c r="Y252" s="71">
        <v>37687</v>
      </c>
      <c r="Z252" s="71">
        <v>43444</v>
      </c>
      <c r="AA252" s="71">
        <v>10392</v>
      </c>
      <c r="AB252" s="71">
        <v>87742</v>
      </c>
      <c r="AC252" s="71">
        <v>0</v>
      </c>
      <c r="AD252" s="71">
        <v>13.721264557155999</v>
      </c>
      <c r="AE252" s="72"/>
      <c r="AF252" s="71">
        <v>292317378.50705582</v>
      </c>
      <c r="AG252" s="71">
        <v>1833715.341245312</v>
      </c>
      <c r="AH252" s="71">
        <v>351142.07002267288</v>
      </c>
      <c r="AI252" s="71">
        <v>203153225.82201809</v>
      </c>
      <c r="AJ252" s="71">
        <v>203362669.298329</v>
      </c>
      <c r="AK252" s="71">
        <v>0</v>
      </c>
      <c r="AL252" s="71">
        <v>0</v>
      </c>
      <c r="AM252" s="71">
        <v>12034015.027251899</v>
      </c>
      <c r="AN252" s="71">
        <v>0</v>
      </c>
      <c r="AO252" s="71">
        <v>0</v>
      </c>
      <c r="AP252" s="71">
        <v>713052146.06592274</v>
      </c>
      <c r="AQ252" s="72"/>
      <c r="AR252" s="71">
        <v>1889</v>
      </c>
      <c r="AS252" s="71">
        <v>314</v>
      </c>
      <c r="AT252" s="71">
        <v>0</v>
      </c>
      <c r="AU252" s="71">
        <v>0</v>
      </c>
      <c r="AV252" s="71">
        <v>0</v>
      </c>
      <c r="AW252" s="71">
        <v>0</v>
      </c>
      <c r="AX252" s="71"/>
      <c r="AY252" s="72"/>
      <c r="AZ252" s="71">
        <v>7344.7999999999993</v>
      </c>
      <c r="BA252" s="71">
        <v>11908.9</v>
      </c>
      <c r="BB252" s="71">
        <v>0</v>
      </c>
      <c r="BC252" s="71">
        <v>0</v>
      </c>
      <c r="BD252" s="71">
        <v>0</v>
      </c>
      <c r="BE252" s="71">
        <v>0</v>
      </c>
      <c r="BF252" s="71"/>
      <c r="BG252" s="72"/>
      <c r="BH252" s="71">
        <v>0</v>
      </c>
      <c r="BI252" s="71">
        <v>0</v>
      </c>
      <c r="BJ252" s="71">
        <v>146.50200000000001</v>
      </c>
      <c r="BK252" s="71">
        <v>0</v>
      </c>
      <c r="BL252" s="71">
        <v>43.878</v>
      </c>
      <c r="BM252" s="71">
        <v>0</v>
      </c>
      <c r="BN252" s="72"/>
      <c r="BO252" s="71">
        <v>0</v>
      </c>
      <c r="BP252" s="71">
        <v>0</v>
      </c>
      <c r="BQ252" s="71">
        <v>18</v>
      </c>
      <c r="BR252" s="71">
        <v>0</v>
      </c>
      <c r="BS252" s="71">
        <v>5</v>
      </c>
      <c r="BT252" s="71">
        <v>0</v>
      </c>
      <c r="BU252"/>
      <c r="BV252" s="70">
        <v>181.1</v>
      </c>
      <c r="BW252" s="70">
        <v>0</v>
      </c>
      <c r="BX252" s="70">
        <v>0</v>
      </c>
      <c r="BY252" s="70">
        <v>0</v>
      </c>
      <c r="BZ252" s="70">
        <v>9.2799999999999994</v>
      </c>
      <c r="CA252" s="70">
        <v>0</v>
      </c>
      <c r="CB252" s="70">
        <v>0</v>
      </c>
      <c r="CC252" s="70">
        <v>0</v>
      </c>
      <c r="CD252" s="70">
        <v>0</v>
      </c>
    </row>
    <row r="253" spans="1:82">
      <c r="A253" s="70" t="s">
        <v>2072</v>
      </c>
      <c r="B253" s="70">
        <v>99</v>
      </c>
      <c r="C253" s="70">
        <v>14</v>
      </c>
      <c r="D253" s="70">
        <v>6</v>
      </c>
      <c r="E253" s="70">
        <v>2017</v>
      </c>
      <c r="F253" s="70" t="s">
        <v>156</v>
      </c>
      <c r="G253" s="70" t="s">
        <v>2058</v>
      </c>
      <c r="H253" s="70" t="s">
        <v>2059</v>
      </c>
      <c r="I253" s="148"/>
      <c r="J253" s="71">
        <v>165.16754786417272</v>
      </c>
      <c r="K253" s="71">
        <v>2.5414461184593611</v>
      </c>
      <c r="L253" s="71">
        <v>1.8055763286102393</v>
      </c>
      <c r="M253" s="71">
        <v>123.56050759979705</v>
      </c>
      <c r="N253" s="71">
        <v>121.3305985467819</v>
      </c>
      <c r="O253" s="71">
        <v>72.712307926529562</v>
      </c>
      <c r="P253" s="71">
        <v>50.746515869072688</v>
      </c>
      <c r="Q253" s="71">
        <v>5.9575018613043804</v>
      </c>
      <c r="R253" s="71">
        <v>0</v>
      </c>
      <c r="S253" s="71">
        <v>13.156870633536</v>
      </c>
      <c r="T253" s="72"/>
      <c r="U253" s="71">
        <v>47693630</v>
      </c>
      <c r="V253" s="71">
        <v>1172</v>
      </c>
      <c r="W253" s="71">
        <v>43</v>
      </c>
      <c r="X253" s="71">
        <v>29643</v>
      </c>
      <c r="Y253" s="71">
        <v>37868</v>
      </c>
      <c r="Z253" s="71">
        <v>43474</v>
      </c>
      <c r="AA253" s="71">
        <v>10511</v>
      </c>
      <c r="AB253" s="71">
        <v>87222</v>
      </c>
      <c r="AC253" s="71">
        <v>0</v>
      </c>
      <c r="AD253" s="71">
        <v>13.156870633536</v>
      </c>
      <c r="AE253" s="72"/>
      <c r="AF253" s="71">
        <v>256460496.12923941</v>
      </c>
      <c r="AG253" s="71">
        <v>1886489.0021986831</v>
      </c>
      <c r="AH253" s="71">
        <v>404466.66553986969</v>
      </c>
      <c r="AI253" s="71">
        <v>213242470.20967159</v>
      </c>
      <c r="AJ253" s="71">
        <v>204893051.25637659</v>
      </c>
      <c r="AK253" s="71">
        <v>0</v>
      </c>
      <c r="AL253" s="71">
        <v>0</v>
      </c>
      <c r="AM253" s="71">
        <v>11981414.197105279</v>
      </c>
      <c r="AN253" s="71">
        <v>0</v>
      </c>
      <c r="AO253" s="71">
        <v>0</v>
      </c>
      <c r="AP253" s="71">
        <v>688868387.46013141</v>
      </c>
      <c r="AQ253" s="72"/>
      <c r="AR253" s="71">
        <v>1979</v>
      </c>
      <c r="AS253" s="71">
        <v>346</v>
      </c>
      <c r="AT253" s="71">
        <v>0</v>
      </c>
      <c r="AU253" s="71">
        <v>0</v>
      </c>
      <c r="AV253" s="71">
        <v>0</v>
      </c>
      <c r="AW253" s="71">
        <v>0</v>
      </c>
      <c r="AX253" s="71"/>
      <c r="AY253" s="72"/>
      <c r="AZ253" s="71">
        <v>7757.0999999999995</v>
      </c>
      <c r="BA253" s="71">
        <v>13003.5</v>
      </c>
      <c r="BB253" s="71">
        <v>0</v>
      </c>
      <c r="BC253" s="71">
        <v>0</v>
      </c>
      <c r="BD253" s="71">
        <v>0</v>
      </c>
      <c r="BE253" s="71">
        <v>0</v>
      </c>
      <c r="BF253" s="71"/>
      <c r="BG253" s="72"/>
      <c r="BH253" s="71">
        <v>0</v>
      </c>
      <c r="BI253" s="71">
        <v>0</v>
      </c>
      <c r="BJ253" s="71">
        <v>149.81399999999999</v>
      </c>
      <c r="BK253" s="71">
        <v>0</v>
      </c>
      <c r="BL253" s="71">
        <v>41.361000000000004</v>
      </c>
      <c r="BM253" s="71">
        <v>0</v>
      </c>
      <c r="BN253" s="72"/>
      <c r="BO253" s="71">
        <v>0</v>
      </c>
      <c r="BP253" s="71">
        <v>0</v>
      </c>
      <c r="BQ253" s="71">
        <v>18</v>
      </c>
      <c r="BR253" s="71">
        <v>0</v>
      </c>
      <c r="BS253" s="71">
        <v>5</v>
      </c>
      <c r="BT253" s="71">
        <v>0</v>
      </c>
      <c r="BU253"/>
      <c r="BV253" s="70">
        <v>181.405</v>
      </c>
      <c r="BW253" s="70">
        <v>0</v>
      </c>
      <c r="BX253" s="70">
        <v>0</v>
      </c>
      <c r="BY253" s="70">
        <v>0</v>
      </c>
      <c r="BZ253" s="70">
        <v>9.77</v>
      </c>
      <c r="CA253" s="70">
        <v>0</v>
      </c>
      <c r="CB253" s="70">
        <v>0</v>
      </c>
      <c r="CC253" s="70">
        <v>0</v>
      </c>
      <c r="CD253" s="70">
        <v>0</v>
      </c>
    </row>
    <row r="254" spans="1:82">
      <c r="A254" s="70" t="s">
        <v>2073</v>
      </c>
      <c r="B254" s="70">
        <v>100</v>
      </c>
      <c r="C254" s="70">
        <v>15</v>
      </c>
      <c r="D254" s="70">
        <v>6</v>
      </c>
      <c r="E254" s="70">
        <v>2018</v>
      </c>
      <c r="F254" s="70" t="s">
        <v>183</v>
      </c>
      <c r="G254" s="1064" t="s">
        <v>2058</v>
      </c>
      <c r="H254" s="70" t="s">
        <v>2059</v>
      </c>
      <c r="I254" s="148"/>
      <c r="J254" s="71">
        <v>146.56556026897312</v>
      </c>
      <c r="K254" s="71">
        <v>2.2676867976826749</v>
      </c>
      <c r="L254" s="71">
        <v>1.5990429163168038</v>
      </c>
      <c r="M254" s="71">
        <v>109.42346027251845</v>
      </c>
      <c r="N254" s="71">
        <v>94.00801636765253</v>
      </c>
      <c r="O254" s="71">
        <v>70.898175639911145</v>
      </c>
      <c r="P254" s="71">
        <v>50.805399454947846</v>
      </c>
      <c r="Q254" s="71">
        <v>5.48472379738892</v>
      </c>
      <c r="R254" s="71">
        <v>0</v>
      </c>
      <c r="S254" s="71">
        <v>13.579678305377502</v>
      </c>
      <c r="T254" s="72"/>
      <c r="U254" s="71">
        <v>49153599</v>
      </c>
      <c r="V254" s="71">
        <v>1172</v>
      </c>
      <c r="W254" s="71">
        <v>43</v>
      </c>
      <c r="X254" s="71">
        <v>29643</v>
      </c>
      <c r="Y254" s="71">
        <v>38020</v>
      </c>
      <c r="Z254" s="71">
        <v>43201</v>
      </c>
      <c r="AA254" s="71">
        <v>10629</v>
      </c>
      <c r="AB254" s="71">
        <v>86536</v>
      </c>
      <c r="AC254" s="71">
        <v>0</v>
      </c>
      <c r="AD254" s="71">
        <v>13.579678305377501</v>
      </c>
      <c r="AE254" s="72"/>
      <c r="AF254" s="71">
        <v>257562625.91940489</v>
      </c>
      <c r="AG254" s="71">
        <v>1656587.07766324</v>
      </c>
      <c r="AH254" s="71">
        <v>378051.47081155633</v>
      </c>
      <c r="AI254" s="71">
        <v>209585395.6991863</v>
      </c>
      <c r="AJ254" s="71">
        <v>177572685.7355628</v>
      </c>
      <c r="AK254" s="71">
        <v>0</v>
      </c>
      <c r="AL254" s="71">
        <v>0</v>
      </c>
      <c r="AM254" s="71">
        <v>11911776.516543239</v>
      </c>
      <c r="AN254" s="71">
        <v>0</v>
      </c>
      <c r="AO254" s="71">
        <v>0</v>
      </c>
      <c r="AP254" s="71">
        <v>658667122.41917205</v>
      </c>
      <c r="AQ254" s="72"/>
      <c r="AR254" s="71">
        <v>2076</v>
      </c>
      <c r="AS254" s="71">
        <v>382</v>
      </c>
      <c r="AT254" s="71">
        <v>0</v>
      </c>
      <c r="AU254" s="71">
        <v>0</v>
      </c>
      <c r="AV254" s="71">
        <v>0</v>
      </c>
      <c r="AW254" s="71">
        <v>0</v>
      </c>
      <c r="AX254" s="71"/>
      <c r="AY254" s="72"/>
      <c r="AZ254" s="71">
        <v>8208.1000000000022</v>
      </c>
      <c r="BA254" s="71">
        <v>16604.2</v>
      </c>
      <c r="BB254" s="71">
        <v>0</v>
      </c>
      <c r="BC254" s="71">
        <v>0</v>
      </c>
      <c r="BD254" s="71">
        <v>0</v>
      </c>
      <c r="BE254" s="71">
        <v>0</v>
      </c>
      <c r="BF254" s="71"/>
      <c r="BG254" s="72"/>
      <c r="BH254" s="71">
        <v>0</v>
      </c>
      <c r="BI254" s="71">
        <v>0</v>
      </c>
      <c r="BJ254" s="71">
        <v>142.892</v>
      </c>
      <c r="BK254" s="71">
        <v>0</v>
      </c>
      <c r="BL254" s="71">
        <v>37.969000000000001</v>
      </c>
      <c r="BM254" s="71">
        <v>0</v>
      </c>
      <c r="BN254" s="72"/>
      <c r="BO254" s="71">
        <v>0</v>
      </c>
      <c r="BP254" s="71">
        <v>0</v>
      </c>
      <c r="BQ254" s="71">
        <v>18</v>
      </c>
      <c r="BR254" s="71">
        <v>0</v>
      </c>
      <c r="BS254" s="71">
        <v>3</v>
      </c>
      <c r="BT254" s="71">
        <v>0</v>
      </c>
      <c r="BU254"/>
      <c r="BV254" s="70">
        <v>171.32</v>
      </c>
      <c r="BW254" s="70">
        <v>0</v>
      </c>
      <c r="BX254" s="70">
        <v>0</v>
      </c>
      <c r="BY254" s="70">
        <v>0</v>
      </c>
      <c r="BZ254" s="70">
        <v>9.5410000000000004</v>
      </c>
      <c r="CA254" s="70">
        <v>0</v>
      </c>
      <c r="CB254" s="70">
        <v>0</v>
      </c>
      <c r="CC254" s="70">
        <v>0</v>
      </c>
      <c r="CD254" s="70">
        <v>0</v>
      </c>
    </row>
    <row r="255" spans="1:82">
      <c r="A255" s="70" t="s">
        <v>2074</v>
      </c>
      <c r="B255" s="70">
        <v>101</v>
      </c>
      <c r="C255" s="70">
        <v>16</v>
      </c>
      <c r="D255" s="70">
        <v>6</v>
      </c>
      <c r="E255" s="70">
        <v>2019</v>
      </c>
      <c r="F255" s="70" t="s">
        <v>158</v>
      </c>
      <c r="G255" s="1064" t="s">
        <v>2058</v>
      </c>
      <c r="H255" s="70" t="s">
        <v>2059</v>
      </c>
      <c r="I255" s="148"/>
      <c r="J255" s="71">
        <v>130.20629268069871</v>
      </c>
      <c r="K255" s="71">
        <v>2.1044052291620701</v>
      </c>
      <c r="L255" s="71">
        <v>1.612343553831558</v>
      </c>
      <c r="M255" s="71">
        <v>97.517464532768557</v>
      </c>
      <c r="N255" s="71">
        <v>99.578758732281244</v>
      </c>
      <c r="O255" s="71">
        <v>69.042129682945813</v>
      </c>
      <c r="P255" s="71">
        <v>50.928488965000767</v>
      </c>
      <c r="Q255" s="71">
        <v>5.2991182624606203</v>
      </c>
      <c r="R255" s="71">
        <v>0</v>
      </c>
      <c r="S255" s="71">
        <v>12.485673919767999</v>
      </c>
      <c r="T255" s="72"/>
      <c r="U255" s="71">
        <v>45913057</v>
      </c>
      <c r="V255" s="71">
        <v>1172</v>
      </c>
      <c r="W255" s="71">
        <v>43</v>
      </c>
      <c r="X255" s="71">
        <v>29643</v>
      </c>
      <c r="Y255" s="71">
        <v>38212</v>
      </c>
      <c r="Z255" s="71">
        <v>43225</v>
      </c>
      <c r="AA255" s="71">
        <v>10575</v>
      </c>
      <c r="AB255" s="71">
        <v>85871</v>
      </c>
      <c r="AC255" s="71">
        <v>0</v>
      </c>
      <c r="AD255" s="71">
        <v>12.485673919768001</v>
      </c>
      <c r="AE255" s="72"/>
      <c r="AF255" s="71">
        <v>240424070.94463971</v>
      </c>
      <c r="AG255" s="71">
        <v>1616285.0151704149</v>
      </c>
      <c r="AH255" s="71">
        <v>405759.58725181269</v>
      </c>
      <c r="AI255" s="71">
        <v>194966006.8245562</v>
      </c>
      <c r="AJ255" s="71">
        <v>196729676.36375189</v>
      </c>
      <c r="AK255" s="71">
        <v>0</v>
      </c>
      <c r="AL255" s="71">
        <v>0</v>
      </c>
      <c r="AM255" s="71">
        <v>11694983.763458101</v>
      </c>
      <c r="AN255" s="71">
        <v>0</v>
      </c>
      <c r="AO255" s="71">
        <v>0</v>
      </c>
      <c r="AP255" s="71">
        <v>645836782.49882817</v>
      </c>
      <c r="AQ255" s="72"/>
      <c r="AR255" s="71">
        <v>2172</v>
      </c>
      <c r="AS255" s="71">
        <v>420</v>
      </c>
      <c r="AT255" s="71">
        <v>0</v>
      </c>
      <c r="AU255" s="71">
        <v>0</v>
      </c>
      <c r="AV255" s="71">
        <v>0</v>
      </c>
      <c r="AW255" s="71">
        <v>0</v>
      </c>
      <c r="AX255" s="71"/>
      <c r="AY255" s="72"/>
      <c r="AZ255" s="71">
        <v>8676.6</v>
      </c>
      <c r="BA255" s="71">
        <v>18058.400000000009</v>
      </c>
      <c r="BB255" s="71">
        <v>0</v>
      </c>
      <c r="BC255" s="71">
        <v>0</v>
      </c>
      <c r="BD255" s="71">
        <v>0</v>
      </c>
      <c r="BE255" s="71">
        <v>0</v>
      </c>
      <c r="BF255" s="71"/>
      <c r="BG255" s="72"/>
      <c r="BH255" s="71">
        <v>0</v>
      </c>
      <c r="BI255" s="71">
        <v>0</v>
      </c>
      <c r="BJ255" s="71">
        <v>114.206</v>
      </c>
      <c r="BK255" s="71">
        <v>0</v>
      </c>
      <c r="BL255" s="71">
        <v>33.595999999999997</v>
      </c>
      <c r="BM255" s="71">
        <v>0</v>
      </c>
      <c r="BN255" s="72"/>
      <c r="BO255" s="71">
        <v>0</v>
      </c>
      <c r="BP255" s="71">
        <v>0</v>
      </c>
      <c r="BQ255" s="71">
        <v>17</v>
      </c>
      <c r="BR255" s="71">
        <v>0</v>
      </c>
      <c r="BS255" s="71">
        <v>3</v>
      </c>
      <c r="BT255" s="71">
        <v>0</v>
      </c>
      <c r="BU255"/>
      <c r="BV255" s="70">
        <v>137.59399999999999</v>
      </c>
      <c r="BW255" s="70">
        <v>0</v>
      </c>
      <c r="BX255" s="70">
        <v>0</v>
      </c>
      <c r="BY255" s="70">
        <v>1.9330000000000001</v>
      </c>
      <c r="BZ255" s="70">
        <v>8.2750000000000004</v>
      </c>
      <c r="CA255" s="70">
        <v>0</v>
      </c>
      <c r="CB255" s="70">
        <v>0</v>
      </c>
      <c r="CC255" s="70">
        <v>0</v>
      </c>
      <c r="CD255" s="70">
        <v>0</v>
      </c>
    </row>
    <row r="256" spans="1:82">
      <c r="A256" s="70" t="s">
        <v>2075</v>
      </c>
      <c r="B256" s="70">
        <v>102</v>
      </c>
      <c r="C256" s="70">
        <v>17</v>
      </c>
      <c r="D256" s="70">
        <v>6</v>
      </c>
      <c r="E256" s="70">
        <v>2020</v>
      </c>
      <c r="F256" s="70" t="s">
        <v>159</v>
      </c>
      <c r="G256" s="70" t="s">
        <v>2058</v>
      </c>
      <c r="H256" s="70" t="s">
        <v>2059</v>
      </c>
      <c r="I256" s="148"/>
      <c r="J256" s="71">
        <v>148.96521363640389</v>
      </c>
      <c r="K256" s="71">
        <v>2.3472541991115889</v>
      </c>
      <c r="L256" s="71">
        <v>1.6772288320310975</v>
      </c>
      <c r="M256" s="71">
        <v>88.433413200070532</v>
      </c>
      <c r="N256" s="71">
        <v>91.095477123799071</v>
      </c>
      <c r="O256" s="71">
        <v>60.185589705318108</v>
      </c>
      <c r="P256" s="71">
        <v>48.503922094435595</v>
      </c>
      <c r="Q256" s="71">
        <v>5.0298213917150498</v>
      </c>
      <c r="R256" s="71">
        <v>0</v>
      </c>
      <c r="S256" s="71">
        <v>14.19634951788132</v>
      </c>
      <c r="T256" s="72"/>
      <c r="U256" s="71">
        <v>41027084</v>
      </c>
      <c r="V256" s="71">
        <v>1124</v>
      </c>
      <c r="W256" s="71">
        <v>65</v>
      </c>
      <c r="X256" s="71">
        <v>30267</v>
      </c>
      <c r="Y256" s="71">
        <v>38472</v>
      </c>
      <c r="Z256" s="71">
        <v>43007</v>
      </c>
      <c r="AA256" s="71">
        <v>10705</v>
      </c>
      <c r="AB256" s="71">
        <v>85308</v>
      </c>
      <c r="AC256" s="71">
        <v>0</v>
      </c>
      <c r="AD256" s="71">
        <v>14.19634951788132</v>
      </c>
      <c r="AE256" s="72"/>
      <c r="AF256" s="71">
        <v>255296704.5562847</v>
      </c>
      <c r="AG256" s="71">
        <v>1657194.6134586977</v>
      </c>
      <c r="AH256" s="71">
        <v>466025.17138889909</v>
      </c>
      <c r="AI256" s="71">
        <v>170481612.84132302</v>
      </c>
      <c r="AJ256" s="71">
        <v>174145671.16945639</v>
      </c>
      <c r="AK256" s="71"/>
      <c r="AL256" s="71"/>
      <c r="AM256" s="71">
        <v>11133641.791648135</v>
      </c>
      <c r="AN256" s="71"/>
      <c r="AO256" s="71"/>
      <c r="AP256" s="71">
        <v>613180850.14355981</v>
      </c>
      <c r="AQ256" s="72"/>
      <c r="AR256" s="71">
        <v>2275</v>
      </c>
      <c r="AS256" s="71">
        <v>428</v>
      </c>
      <c r="AT256" s="71">
        <v>0</v>
      </c>
      <c r="AU256" s="71">
        <v>0</v>
      </c>
      <c r="AV256" s="71">
        <v>0</v>
      </c>
      <c r="AW256" s="71">
        <v>0</v>
      </c>
      <c r="AX256" s="71"/>
      <c r="AY256" s="72"/>
      <c r="AZ256" s="71">
        <v>9242.7000000000025</v>
      </c>
      <c r="BA256" s="71">
        <v>18473.299999999988</v>
      </c>
      <c r="BB256" s="71">
        <v>0</v>
      </c>
      <c r="BC256" s="71">
        <v>0</v>
      </c>
      <c r="BD256" s="71">
        <v>0</v>
      </c>
      <c r="BE256" s="71">
        <v>0</v>
      </c>
      <c r="BF256" s="71"/>
      <c r="BG256" s="72"/>
      <c r="BH256" s="71">
        <v>0</v>
      </c>
      <c r="BI256" s="71">
        <v>0</v>
      </c>
      <c r="BJ256" s="71">
        <v>118.93600000000001</v>
      </c>
      <c r="BK256" s="71">
        <v>0</v>
      </c>
      <c r="BL256" s="71">
        <v>31.813999999999997</v>
      </c>
      <c r="BM256" s="71">
        <v>0</v>
      </c>
      <c r="BN256" s="72"/>
      <c r="BO256" s="71">
        <v>0</v>
      </c>
      <c r="BP256" s="71">
        <v>0</v>
      </c>
      <c r="BQ256" s="71">
        <v>18</v>
      </c>
      <c r="BR256" s="71">
        <v>0</v>
      </c>
      <c r="BS256" s="71">
        <v>3</v>
      </c>
      <c r="BT256" s="71">
        <v>0</v>
      </c>
      <c r="BU256"/>
      <c r="BV256" s="70">
        <v>139.45099999999999</v>
      </c>
      <c r="BW256" s="70">
        <v>0</v>
      </c>
      <c r="BX256" s="70">
        <v>0</v>
      </c>
      <c r="BY256" s="70">
        <v>1.9510000000000001</v>
      </c>
      <c r="BZ256" s="70">
        <v>9.3480000000000008</v>
      </c>
      <c r="CA256" s="70">
        <v>0</v>
      </c>
      <c r="CB256" s="70">
        <v>0</v>
      </c>
      <c r="CC256" s="70">
        <v>0</v>
      </c>
      <c r="CD256" s="70">
        <v>0</v>
      </c>
    </row>
    <row r="257" spans="1:82">
      <c r="A257" s="70" t="s">
        <v>2076</v>
      </c>
      <c r="B257" s="70">
        <v>102</v>
      </c>
      <c r="C257" s="70">
        <v>18</v>
      </c>
      <c r="D257" s="70">
        <v>6</v>
      </c>
      <c r="E257" s="70">
        <v>2021</v>
      </c>
      <c r="F257" s="70" t="s">
        <v>160</v>
      </c>
      <c r="G257" s="70" t="s">
        <v>2058</v>
      </c>
      <c r="H257" s="70" t="s">
        <v>2059</v>
      </c>
      <c r="I257" s="148"/>
      <c r="J257" s="71">
        <v>129.95406743035522</v>
      </c>
      <c r="K257" s="71">
        <v>2.4625670707926055</v>
      </c>
      <c r="L257" s="71">
        <v>1.8731705415457909</v>
      </c>
      <c r="M257" s="71">
        <v>89.151431949377297</v>
      </c>
      <c r="N257" s="71">
        <v>91.616040153161748</v>
      </c>
      <c r="O257" s="71">
        <v>58.175083965201075</v>
      </c>
      <c r="P257" s="71">
        <v>49.918530173189026</v>
      </c>
      <c r="Q257" s="71">
        <v>4.9421183185485704</v>
      </c>
      <c r="R257" s="71">
        <v>0</v>
      </c>
      <c r="S257" s="71">
        <v>13.957961860639999</v>
      </c>
      <c r="T257" s="72"/>
      <c r="U257" s="71">
        <v>47045532</v>
      </c>
      <c r="V257" s="71">
        <v>1124</v>
      </c>
      <c r="W257" s="71">
        <v>65</v>
      </c>
      <c r="X257" s="71">
        <v>30267</v>
      </c>
      <c r="Y257" s="71">
        <v>38724</v>
      </c>
      <c r="Z257" s="71">
        <v>42803</v>
      </c>
      <c r="AA257" s="71">
        <v>10743</v>
      </c>
      <c r="AB257" s="71">
        <v>84644</v>
      </c>
      <c r="AC257" s="71">
        <v>0</v>
      </c>
      <c r="AD257" s="71">
        <v>13.957961860639999</v>
      </c>
      <c r="AE257" s="72"/>
      <c r="AF257" s="71">
        <v>273112419.55051732</v>
      </c>
      <c r="AG257" s="71">
        <v>1803084.3894464308</v>
      </c>
      <c r="AH257" s="71">
        <v>502627.55183869309</v>
      </c>
      <c r="AI257" s="71">
        <v>197582479.82216895</v>
      </c>
      <c r="AJ257" s="71">
        <v>186406207.04965389</v>
      </c>
      <c r="AK257" s="71">
        <v>0</v>
      </c>
      <c r="AL257" s="71">
        <v>0</v>
      </c>
      <c r="AM257" s="71">
        <v>11110700.51960367</v>
      </c>
      <c r="AN257" s="71">
        <v>0</v>
      </c>
      <c r="AO257" s="71">
        <v>0</v>
      </c>
      <c r="AP257" s="71">
        <v>670517518.88322902</v>
      </c>
      <c r="AQ257" s="72"/>
      <c r="AR257" s="71">
        <v>2383</v>
      </c>
      <c r="AS257" s="71">
        <v>435</v>
      </c>
      <c r="AT257" s="71">
        <v>0</v>
      </c>
      <c r="AU257" s="71">
        <v>0</v>
      </c>
      <c r="AV257" s="71">
        <v>0</v>
      </c>
      <c r="AW257" s="71">
        <v>0</v>
      </c>
      <c r="AX257" s="71"/>
      <c r="AY257" s="72"/>
      <c r="AZ257" s="71">
        <v>9887.0999999999985</v>
      </c>
      <c r="BA257" s="71">
        <v>18937.69999999999</v>
      </c>
      <c r="BB257" s="71">
        <v>0</v>
      </c>
      <c r="BC257" s="71">
        <v>0</v>
      </c>
      <c r="BD257" s="71">
        <v>0</v>
      </c>
      <c r="BE257" s="71">
        <v>0</v>
      </c>
      <c r="BF257" s="71"/>
      <c r="BG257" s="72"/>
      <c r="BH257" s="71">
        <v>0</v>
      </c>
      <c r="BI257" s="71">
        <v>0</v>
      </c>
      <c r="BJ257" s="71">
        <v>126.521</v>
      </c>
      <c r="BK257" s="71">
        <v>0</v>
      </c>
      <c r="BL257" s="71">
        <v>37.510000000000005</v>
      </c>
      <c r="BM257" s="71">
        <v>0</v>
      </c>
      <c r="BN257" s="72"/>
      <c r="BO257" s="71">
        <v>0</v>
      </c>
      <c r="BP257" s="71">
        <v>0</v>
      </c>
      <c r="BQ257" s="71">
        <v>18</v>
      </c>
      <c r="BR257" s="71">
        <v>0</v>
      </c>
      <c r="BS257" s="71">
        <v>3</v>
      </c>
      <c r="BT257" s="71">
        <v>0</v>
      </c>
      <c r="BU257"/>
      <c r="BV257" s="70">
        <v>153.065</v>
      </c>
      <c r="BW257" s="70">
        <v>0</v>
      </c>
      <c r="BX257" s="70">
        <v>0</v>
      </c>
      <c r="BY257" s="70">
        <v>1.9670000000000001</v>
      </c>
      <c r="BZ257" s="70">
        <v>8.9990000000000006</v>
      </c>
      <c r="CA257" s="70">
        <v>0</v>
      </c>
      <c r="CB257" s="70">
        <v>0</v>
      </c>
      <c r="CC257" s="70">
        <v>0</v>
      </c>
      <c r="CD257" s="70">
        <v>0</v>
      </c>
    </row>
    <row r="258" spans="1:82">
      <c r="A258" s="70" t="s">
        <v>2077</v>
      </c>
      <c r="B258" s="70">
        <v>102</v>
      </c>
      <c r="C258" s="70">
        <v>19</v>
      </c>
      <c r="D258" s="70">
        <v>6</v>
      </c>
      <c r="E258" s="70">
        <v>2022</v>
      </c>
      <c r="F258" s="70" t="s">
        <v>161</v>
      </c>
      <c r="G258" s="70" t="s">
        <v>2058</v>
      </c>
      <c r="H258" s="70" t="s">
        <v>2059</v>
      </c>
      <c r="I258" s="148"/>
      <c r="J258" s="71">
        <v>141.92009990888118</v>
      </c>
      <c r="K258" s="71">
        <v>2.2164612330637512</v>
      </c>
      <c r="L258" s="71">
        <v>1.5947076081582463</v>
      </c>
      <c r="M258" s="71">
        <v>102.33667352481031</v>
      </c>
      <c r="N258" s="71">
        <v>99.134860536228985</v>
      </c>
      <c r="O258" s="71">
        <v>61.172758257299208</v>
      </c>
      <c r="P258" s="71">
        <v>49.223899631136774</v>
      </c>
      <c r="Q258" s="71">
        <v>4.9386499577618057</v>
      </c>
      <c r="R258" s="71">
        <v>0</v>
      </c>
      <c r="S258" s="71">
        <v>13.0826889552004</v>
      </c>
      <c r="T258" s="72"/>
      <c r="U258" s="71">
        <v>47376122</v>
      </c>
      <c r="V258" s="71">
        <v>1124</v>
      </c>
      <c r="W258" s="71">
        <v>65</v>
      </c>
      <c r="X258" s="71">
        <v>30267</v>
      </c>
      <c r="Y258" s="71">
        <v>38966</v>
      </c>
      <c r="Z258" s="71">
        <v>42763</v>
      </c>
      <c r="AA258" s="71">
        <v>10755</v>
      </c>
      <c r="AB258" s="71">
        <v>83891</v>
      </c>
      <c r="AC258" s="71">
        <v>0</v>
      </c>
      <c r="AD258" s="71">
        <v>13.0826889552004</v>
      </c>
      <c r="AE258" s="72"/>
      <c r="AF258" s="71">
        <v>241721899.71468917</v>
      </c>
      <c r="AG258" s="71">
        <v>1740420.3433553446</v>
      </c>
      <c r="AH258" s="71">
        <v>492813.02568013116</v>
      </c>
      <c r="AI258" s="71">
        <v>196304381.00697964</v>
      </c>
      <c r="AJ258" s="71">
        <v>192089168.51184809</v>
      </c>
      <c r="AK258" s="71">
        <v>0</v>
      </c>
      <c r="AL258" s="71">
        <v>0</v>
      </c>
      <c r="AM258" s="71">
        <v>10832617.855107332</v>
      </c>
      <c r="AN258" s="71">
        <v>0</v>
      </c>
      <c r="AO258" s="71">
        <v>0</v>
      </c>
      <c r="AP258" s="71">
        <v>643181300.45765972</v>
      </c>
      <c r="AQ258" s="72"/>
      <c r="AR258" s="71">
        <v>2568</v>
      </c>
      <c r="AS258" s="71">
        <v>438</v>
      </c>
      <c r="AT258" s="71">
        <v>0</v>
      </c>
      <c r="AU258" s="71">
        <v>0</v>
      </c>
      <c r="AV258" s="71">
        <v>0</v>
      </c>
      <c r="AW258" s="71">
        <v>0</v>
      </c>
      <c r="AX258" s="71"/>
      <c r="AY258" s="72"/>
      <c r="AZ258" s="71">
        <v>10858.499999999978</v>
      </c>
      <c r="BA258" s="71">
        <v>19257.499999999993</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2078</v>
      </c>
      <c r="B259" s="70">
        <v>102</v>
      </c>
      <c r="C259" s="70">
        <v>20</v>
      </c>
      <c r="D259" s="70">
        <v>6</v>
      </c>
      <c r="E259" s="70">
        <v>2023</v>
      </c>
      <c r="F259" s="70" t="s">
        <v>1539</v>
      </c>
      <c r="G259" s="70" t="s">
        <v>2058</v>
      </c>
      <c r="H259" s="70" t="s">
        <v>2059</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2686</v>
      </c>
      <c r="AS259" s="71">
        <v>437</v>
      </c>
      <c r="AT259" s="71">
        <v>0</v>
      </c>
      <c r="AU259" s="71">
        <v>0</v>
      </c>
      <c r="AV259" s="71">
        <v>0</v>
      </c>
      <c r="AW259" s="71">
        <v>0</v>
      </c>
      <c r="AX259" s="71"/>
      <c r="AY259" s="72"/>
      <c r="AZ259" s="71">
        <v>11479.999999999969</v>
      </c>
      <c r="BA259" s="71">
        <v>19218.999999999993</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2079</v>
      </c>
      <c r="B260" s="70">
        <v>102</v>
      </c>
      <c r="C260" s="70">
        <v>21</v>
      </c>
      <c r="D260" s="70">
        <v>6</v>
      </c>
      <c r="E260" s="70">
        <v>2024</v>
      </c>
      <c r="F260" s="70" t="s">
        <v>1554</v>
      </c>
      <c r="G260" s="70" t="s">
        <v>2058</v>
      </c>
      <c r="H260" s="70" t="s">
        <v>2059</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2080</v>
      </c>
      <c r="B261" s="70">
        <v>69</v>
      </c>
      <c r="C261" s="70">
        <v>1</v>
      </c>
      <c r="D261" s="70">
        <v>5</v>
      </c>
      <c r="E261" s="70">
        <v>1990</v>
      </c>
      <c r="F261" s="70" t="s">
        <v>787</v>
      </c>
      <c r="G261" s="70" t="s">
        <v>2081</v>
      </c>
      <c r="H261" s="70" t="s">
        <v>2082</v>
      </c>
      <c r="I261" s="148"/>
      <c r="J261" s="71">
        <v>154.80583655126611</v>
      </c>
      <c r="K261" s="71">
        <v>4.1866552427828836</v>
      </c>
      <c r="L261" s="71">
        <v>1.0313072578169089</v>
      </c>
      <c r="M261" s="71">
        <v>39.812203742202847</v>
      </c>
      <c r="N261" s="71">
        <v>59.404573861261042</v>
      </c>
      <c r="O261" s="71">
        <v>49.543935438864438</v>
      </c>
      <c r="P261" s="71">
        <v>56.974332619543951</v>
      </c>
      <c r="Q261" s="71">
        <v>4.8799601434933697</v>
      </c>
      <c r="R261" s="71">
        <v>3.1858849060926522</v>
      </c>
      <c r="S261" s="71">
        <v>8.4120350785893567</v>
      </c>
      <c r="T261" s="72"/>
      <c r="U261" s="71">
        <v>22609936</v>
      </c>
      <c r="V261" s="71">
        <v>2042</v>
      </c>
      <c r="W261" s="71">
        <v>13</v>
      </c>
      <c r="X261" s="71">
        <v>17930</v>
      </c>
      <c r="Y261" s="71">
        <v>24057</v>
      </c>
      <c r="Z261" s="71">
        <v>20378</v>
      </c>
      <c r="AA261" s="71">
        <v>13834</v>
      </c>
      <c r="AB261" s="71">
        <v>79234</v>
      </c>
      <c r="AC261" s="71">
        <v>551801</v>
      </c>
      <c r="AD261" s="71">
        <v>8.4120350785893567</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2083</v>
      </c>
      <c r="B262" s="70">
        <v>70</v>
      </c>
      <c r="C262" s="70">
        <v>2</v>
      </c>
      <c r="D262" s="70">
        <v>5</v>
      </c>
      <c r="E262" s="70">
        <v>2005</v>
      </c>
      <c r="F262" s="70" t="s">
        <v>789</v>
      </c>
      <c r="G262" s="70" t="s">
        <v>2081</v>
      </c>
      <c r="H262" s="70" t="s">
        <v>2082</v>
      </c>
      <c r="I262" s="148"/>
      <c r="J262" s="71">
        <v>152.95639020868279</v>
      </c>
      <c r="K262" s="71">
        <v>3.4870967699380828</v>
      </c>
      <c r="L262" s="71">
        <v>1.441714878031132</v>
      </c>
      <c r="M262" s="71">
        <v>73.968698573906252</v>
      </c>
      <c r="N262" s="71">
        <v>92.884239534441718</v>
      </c>
      <c r="O262" s="71">
        <v>80.119158994627583</v>
      </c>
      <c r="P262" s="71">
        <v>53.957559441207188</v>
      </c>
      <c r="Q262" s="71">
        <v>5.2991660658450703</v>
      </c>
      <c r="R262" s="71">
        <v>6.0318173260894143</v>
      </c>
      <c r="S262" s="71">
        <v>10.1794083737331</v>
      </c>
      <c r="T262" s="72"/>
      <c r="U262" s="71">
        <v>16100225</v>
      </c>
      <c r="V262" s="71">
        <v>1918</v>
      </c>
      <c r="W262" s="71">
        <v>16</v>
      </c>
      <c r="X262" s="71">
        <v>17597</v>
      </c>
      <c r="Y262" s="71">
        <v>33783</v>
      </c>
      <c r="Z262" s="71">
        <v>38134</v>
      </c>
      <c r="AA262" s="71">
        <v>10730</v>
      </c>
      <c r="AB262" s="71">
        <v>89947</v>
      </c>
      <c r="AC262" s="71">
        <v>1066602</v>
      </c>
      <c r="AD262" s="71">
        <v>10.1794083737331</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2084</v>
      </c>
      <c r="B263" s="70">
        <v>71</v>
      </c>
      <c r="C263" s="70">
        <v>3</v>
      </c>
      <c r="D263" s="70">
        <v>5</v>
      </c>
      <c r="E263" s="70">
        <v>2006</v>
      </c>
      <c r="F263" s="70" t="s">
        <v>790</v>
      </c>
      <c r="G263" s="70" t="s">
        <v>2081</v>
      </c>
      <c r="H263" s="70" t="s">
        <v>2082</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2085</v>
      </c>
      <c r="B264" s="70">
        <v>72</v>
      </c>
      <c r="C264" s="70">
        <v>4</v>
      </c>
      <c r="D264" s="70">
        <v>5</v>
      </c>
      <c r="E264" s="70">
        <v>2007</v>
      </c>
      <c r="F264" s="70" t="s">
        <v>791</v>
      </c>
      <c r="G264" s="70" t="s">
        <v>2081</v>
      </c>
      <c r="H264" s="70" t="s">
        <v>2082</v>
      </c>
      <c r="I264" s="148"/>
      <c r="J264" s="71">
        <v>176.0086577915495</v>
      </c>
      <c r="K264" s="71">
        <v>3.393173978479334</v>
      </c>
      <c r="L264" s="71">
        <v>1.5173077080495689</v>
      </c>
      <c r="M264" s="71">
        <v>78.892575577452249</v>
      </c>
      <c r="N264" s="71">
        <v>99.022305243438808</v>
      </c>
      <c r="O264" s="71">
        <v>77.246713009684157</v>
      </c>
      <c r="P264" s="71">
        <v>53.148466679316059</v>
      </c>
      <c r="Q264" s="71">
        <v>5.6020585248293102</v>
      </c>
      <c r="R264" s="71">
        <v>1.6009633140188511</v>
      </c>
      <c r="S264" s="71">
        <v>11.30757927324475</v>
      </c>
      <c r="T264" s="72"/>
      <c r="U264" s="71">
        <v>20887142</v>
      </c>
      <c r="V264" s="71">
        <v>1817</v>
      </c>
      <c r="W264" s="71">
        <v>17</v>
      </c>
      <c r="X264" s="71">
        <v>21686</v>
      </c>
      <c r="Y264" s="71">
        <v>34673</v>
      </c>
      <c r="Z264" s="71">
        <v>38221</v>
      </c>
      <c r="AA264" s="71">
        <v>10408</v>
      </c>
      <c r="AB264" s="71">
        <v>90060</v>
      </c>
      <c r="AC264" s="71">
        <v>291220</v>
      </c>
      <c r="AD264" s="71">
        <v>11.30757927324475</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2086</v>
      </c>
      <c r="B265" s="70">
        <v>73</v>
      </c>
      <c r="C265" s="70">
        <v>5</v>
      </c>
      <c r="D265" s="70">
        <v>5</v>
      </c>
      <c r="E265" s="70">
        <v>2008</v>
      </c>
      <c r="F265" s="70" t="s">
        <v>792</v>
      </c>
      <c r="G265" s="70" t="s">
        <v>2081</v>
      </c>
      <c r="H265" s="70" t="s">
        <v>2082</v>
      </c>
      <c r="I265" s="148"/>
      <c r="J265" s="71">
        <v>208.57943778353979</v>
      </c>
      <c r="K265" s="71">
        <v>2.545725484612142</v>
      </c>
      <c r="L265" s="71">
        <v>1.344075990039181</v>
      </c>
      <c r="M265" s="71">
        <v>82.808232216110397</v>
      </c>
      <c r="N265" s="71">
        <v>96.390198736324621</v>
      </c>
      <c r="O265" s="71">
        <v>76.781055320444793</v>
      </c>
      <c r="P265" s="71">
        <v>51.593396368174531</v>
      </c>
      <c r="Q265" s="71">
        <v>5.51691535857886</v>
      </c>
      <c r="R265" s="71">
        <v>1.557913016123025</v>
      </c>
      <c r="S265" s="71">
        <v>10.419881810375401</v>
      </c>
      <c r="T265" s="72"/>
      <c r="U265" s="71">
        <v>26284042</v>
      </c>
      <c r="V265" s="71">
        <v>1817</v>
      </c>
      <c r="W265" s="71">
        <v>17</v>
      </c>
      <c r="X265" s="71">
        <v>21686</v>
      </c>
      <c r="Y265" s="71">
        <v>35148</v>
      </c>
      <c r="Z265" s="71">
        <v>39324</v>
      </c>
      <c r="AA265" s="71">
        <v>10115</v>
      </c>
      <c r="AB265" s="71">
        <v>90150</v>
      </c>
      <c r="AC265" s="71">
        <v>294268.33333333331</v>
      </c>
      <c r="AD265" s="71">
        <v>10.419881810375401</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2087</v>
      </c>
      <c r="B266" s="70">
        <v>74</v>
      </c>
      <c r="C266" s="70">
        <v>6</v>
      </c>
      <c r="D266" s="70">
        <v>5</v>
      </c>
      <c r="E266" s="70">
        <v>2009</v>
      </c>
      <c r="F266" s="70" t="s">
        <v>176</v>
      </c>
      <c r="G266" s="70" t="s">
        <v>2081</v>
      </c>
      <c r="H266" s="70" t="s">
        <v>2082</v>
      </c>
      <c r="I266" s="148"/>
      <c r="J266" s="71">
        <v>174.72120253565609</v>
      </c>
      <c r="K266" s="71">
        <v>2.105132802855521</v>
      </c>
      <c r="L266" s="71">
        <v>0.89091545639925052</v>
      </c>
      <c r="M266" s="71">
        <v>68.285098795222837</v>
      </c>
      <c r="N266" s="71">
        <v>79.26127203678368</v>
      </c>
      <c r="O266" s="71">
        <v>76.722306879587521</v>
      </c>
      <c r="P266" s="71">
        <v>49.987644653370843</v>
      </c>
      <c r="Q266" s="71">
        <v>5.2505515803866798</v>
      </c>
      <c r="R266" s="71">
        <v>1.629809635443884</v>
      </c>
      <c r="S266" s="71">
        <v>9.9935111676565036</v>
      </c>
      <c r="T266" s="72"/>
      <c r="U266" s="71">
        <v>22885994</v>
      </c>
      <c r="V266" s="71">
        <v>1817</v>
      </c>
      <c r="W266" s="71">
        <v>19</v>
      </c>
      <c r="X266" s="71">
        <v>22262</v>
      </c>
      <c r="Y266" s="71">
        <v>35531</v>
      </c>
      <c r="Z266" s="71">
        <v>38785</v>
      </c>
      <c r="AA266" s="71">
        <v>10061</v>
      </c>
      <c r="AB266" s="71">
        <v>90065</v>
      </c>
      <c r="AC266" s="71">
        <v>300331</v>
      </c>
      <c r="AD266" s="71">
        <v>9.9935111676565036</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123.437</v>
      </c>
      <c r="BK266" s="71">
        <v>0</v>
      </c>
      <c r="BL266" s="71">
        <v>5.79</v>
      </c>
      <c r="BM266" s="71">
        <v>0</v>
      </c>
      <c r="BN266" s="72"/>
      <c r="BO266" s="71">
        <v>0</v>
      </c>
      <c r="BP266" s="71">
        <v>0</v>
      </c>
      <c r="BQ266" s="71">
        <v>14</v>
      </c>
      <c r="BR266" s="71">
        <v>0</v>
      </c>
      <c r="BS266" s="71">
        <v>2</v>
      </c>
      <c r="BT266" s="71">
        <v>0</v>
      </c>
      <c r="BU266"/>
      <c r="BV266" s="70">
        <v>129.227</v>
      </c>
      <c r="BW266" s="70">
        <v>0</v>
      </c>
      <c r="BX266" s="70">
        <v>0</v>
      </c>
      <c r="BY266" s="70">
        <v>0</v>
      </c>
      <c r="BZ266" s="70">
        <v>0</v>
      </c>
      <c r="CA266" s="70">
        <v>0</v>
      </c>
      <c r="CB266" s="70">
        <v>0</v>
      </c>
      <c r="CC266" s="70">
        <v>0</v>
      </c>
      <c r="CD266" s="70">
        <v>0</v>
      </c>
    </row>
    <row r="267" spans="1:82">
      <c r="A267" s="70" t="s">
        <v>2088</v>
      </c>
      <c r="B267" s="70">
        <v>75</v>
      </c>
      <c r="C267" s="70">
        <v>7</v>
      </c>
      <c r="D267" s="70">
        <v>5</v>
      </c>
      <c r="E267" s="70">
        <v>2010</v>
      </c>
      <c r="F267" s="70" t="s">
        <v>177</v>
      </c>
      <c r="G267" s="70" t="s">
        <v>2081</v>
      </c>
      <c r="H267" s="70" t="s">
        <v>2082</v>
      </c>
      <c r="I267" s="148"/>
      <c r="J267" s="71">
        <v>175.56409717090179</v>
      </c>
      <c r="K267" s="71">
        <v>2.2938369616820431</v>
      </c>
      <c r="L267" s="71">
        <v>0.84511069381056303</v>
      </c>
      <c r="M267" s="71">
        <v>73.711847535796807</v>
      </c>
      <c r="N267" s="71">
        <v>92.340755389149606</v>
      </c>
      <c r="O267" s="71">
        <v>75.997271760221793</v>
      </c>
      <c r="P267" s="71">
        <v>50.406819705217679</v>
      </c>
      <c r="Q267" s="71">
        <v>5.4717349421890296</v>
      </c>
      <c r="R267" s="71">
        <v>2.125009338747978</v>
      </c>
      <c r="S267" s="71">
        <v>8.6115709133789231</v>
      </c>
      <c r="T267" s="72"/>
      <c r="U267" s="71">
        <v>23185339</v>
      </c>
      <c r="V267" s="71">
        <v>1817</v>
      </c>
      <c r="W267" s="71">
        <v>19</v>
      </c>
      <c r="X267" s="71">
        <v>22262</v>
      </c>
      <c r="Y267" s="71">
        <v>35842</v>
      </c>
      <c r="Z267" s="71">
        <v>38597</v>
      </c>
      <c r="AA267" s="71">
        <v>9892</v>
      </c>
      <c r="AB267" s="71">
        <v>89938</v>
      </c>
      <c r="AC267" s="71">
        <v>371087.33333333331</v>
      </c>
      <c r="AD267" s="71">
        <v>8.6115709133789231</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127.289</v>
      </c>
      <c r="BK267" s="71">
        <v>0</v>
      </c>
      <c r="BL267" s="71">
        <v>5.242</v>
      </c>
      <c r="BM267" s="71">
        <v>0</v>
      </c>
      <c r="BN267" s="72"/>
      <c r="BO267" s="71">
        <v>0</v>
      </c>
      <c r="BP267" s="71">
        <v>0</v>
      </c>
      <c r="BQ267" s="71">
        <v>13</v>
      </c>
      <c r="BR267" s="71">
        <v>0</v>
      </c>
      <c r="BS267" s="71">
        <v>2</v>
      </c>
      <c r="BT267" s="71">
        <v>0</v>
      </c>
      <c r="BU267"/>
      <c r="BV267" s="70">
        <v>132.53100000000001</v>
      </c>
      <c r="BW267" s="70">
        <v>0</v>
      </c>
      <c r="BX267" s="70">
        <v>0</v>
      </c>
      <c r="BY267" s="70">
        <v>0</v>
      </c>
      <c r="BZ267" s="70">
        <v>0</v>
      </c>
      <c r="CA267" s="70">
        <v>0</v>
      </c>
      <c r="CB267" s="70">
        <v>0</v>
      </c>
      <c r="CC267" s="70">
        <v>0</v>
      </c>
      <c r="CD267" s="70">
        <v>0</v>
      </c>
    </row>
    <row r="268" spans="1:82">
      <c r="A268" s="70" t="s">
        <v>2089</v>
      </c>
      <c r="B268" s="70">
        <v>76</v>
      </c>
      <c r="C268" s="70">
        <v>8</v>
      </c>
      <c r="D268" s="70">
        <v>5</v>
      </c>
      <c r="E268" s="70">
        <v>2011</v>
      </c>
      <c r="F268" s="70" t="s">
        <v>178</v>
      </c>
      <c r="G268" s="70" t="s">
        <v>2081</v>
      </c>
      <c r="H268" s="70" t="s">
        <v>2082</v>
      </c>
      <c r="I268" s="148"/>
      <c r="J268" s="71">
        <v>186.54603315740201</v>
      </c>
      <c r="K268" s="71">
        <v>3.6505454980744081</v>
      </c>
      <c r="L268" s="71">
        <v>0.74352525550612547</v>
      </c>
      <c r="M268" s="71">
        <v>94.008686595218407</v>
      </c>
      <c r="N268" s="71">
        <v>114.39768824762911</v>
      </c>
      <c r="O268" s="71">
        <v>75.198439350549577</v>
      </c>
      <c r="P268" s="71">
        <v>48.593854989057114</v>
      </c>
      <c r="Q268" s="71">
        <v>6.3088458811059098</v>
      </c>
      <c r="R268" s="71">
        <v>2.331862520306196</v>
      </c>
      <c r="S268" s="71">
        <v>11.04462988121894</v>
      </c>
      <c r="T268" s="72"/>
      <c r="U268" s="71">
        <v>22301428</v>
      </c>
      <c r="V268" s="71">
        <v>1817</v>
      </c>
      <c r="W268" s="71">
        <v>19</v>
      </c>
      <c r="X268" s="71">
        <v>22262</v>
      </c>
      <c r="Y268" s="71">
        <v>36203</v>
      </c>
      <c r="Z268" s="71">
        <v>39021</v>
      </c>
      <c r="AA268" s="71">
        <v>9820</v>
      </c>
      <c r="AB268" s="71">
        <v>89899</v>
      </c>
      <c r="AC268" s="71">
        <v>406536.33333333331</v>
      </c>
      <c r="AD268" s="71">
        <v>11.04462988121894</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138.24299999999999</v>
      </c>
      <c r="BK268" s="71">
        <v>0</v>
      </c>
      <c r="BL268" s="71">
        <v>5.5359999999999996</v>
      </c>
      <c r="BM268" s="71">
        <v>0</v>
      </c>
      <c r="BN268" s="72"/>
      <c r="BO268" s="71">
        <v>0</v>
      </c>
      <c r="BP268" s="71">
        <v>0</v>
      </c>
      <c r="BQ268" s="71">
        <v>14</v>
      </c>
      <c r="BR268" s="71">
        <v>0</v>
      </c>
      <c r="BS268" s="71">
        <v>2</v>
      </c>
      <c r="BT268" s="71">
        <v>0</v>
      </c>
      <c r="BU268"/>
      <c r="BV268" s="70">
        <v>143.779</v>
      </c>
      <c r="BW268" s="70">
        <v>0</v>
      </c>
      <c r="BX268" s="70">
        <v>0</v>
      </c>
      <c r="BY268" s="70">
        <v>0</v>
      </c>
      <c r="BZ268" s="70">
        <v>0</v>
      </c>
      <c r="CA268" s="70">
        <v>0</v>
      </c>
      <c r="CB268" s="70">
        <v>0</v>
      </c>
      <c r="CC268" s="70">
        <v>0</v>
      </c>
      <c r="CD268" s="70">
        <v>0</v>
      </c>
    </row>
    <row r="269" spans="1:82">
      <c r="A269" s="70" t="s">
        <v>2090</v>
      </c>
      <c r="B269" s="70">
        <v>77</v>
      </c>
      <c r="C269" s="70">
        <v>9</v>
      </c>
      <c r="D269" s="70">
        <v>5</v>
      </c>
      <c r="E269" s="70">
        <v>2012</v>
      </c>
      <c r="F269" s="70" t="s">
        <v>179</v>
      </c>
      <c r="G269" s="70" t="s">
        <v>2081</v>
      </c>
      <c r="H269" s="70" t="s">
        <v>2082</v>
      </c>
      <c r="I269" s="148"/>
      <c r="J269" s="71">
        <v>211.54718575336051</v>
      </c>
      <c r="K269" s="71">
        <v>3.5499444434134508</v>
      </c>
      <c r="L269" s="71">
        <v>0.74054124263083509</v>
      </c>
      <c r="M269" s="71">
        <v>105.1481370695729</v>
      </c>
      <c r="N269" s="71">
        <v>121.5049820409838</v>
      </c>
      <c r="O269" s="71">
        <v>76.390552386010938</v>
      </c>
      <c r="P269" s="71">
        <v>48.352762286675379</v>
      </c>
      <c r="Q269" s="71">
        <v>6.8824924332456101</v>
      </c>
      <c r="R269" s="71">
        <v>4.2454959417304492</v>
      </c>
      <c r="S269" s="71">
        <v>11.015780762527999</v>
      </c>
      <c r="T269" s="72"/>
      <c r="U269" s="71">
        <v>24589168</v>
      </c>
      <c r="V269" s="71">
        <v>1817</v>
      </c>
      <c r="W269" s="71">
        <v>19</v>
      </c>
      <c r="X269" s="71">
        <v>22262</v>
      </c>
      <c r="Y269" s="71">
        <v>36625</v>
      </c>
      <c r="Z269" s="71">
        <v>39954</v>
      </c>
      <c r="AA269" s="71">
        <v>9716</v>
      </c>
      <c r="AB269" s="71">
        <v>90267</v>
      </c>
      <c r="AC269" s="71">
        <v>720988</v>
      </c>
      <c r="AD269" s="71">
        <v>11.015780762527999</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143.327</v>
      </c>
      <c r="BK269" s="71">
        <v>0</v>
      </c>
      <c r="BL269" s="71">
        <v>7.1080000000000005</v>
      </c>
      <c r="BM269" s="71">
        <v>0</v>
      </c>
      <c r="BN269" s="72"/>
      <c r="BO269" s="71">
        <v>0</v>
      </c>
      <c r="BP269" s="71">
        <v>0</v>
      </c>
      <c r="BQ269" s="71">
        <v>14</v>
      </c>
      <c r="BR269" s="71">
        <v>0</v>
      </c>
      <c r="BS269" s="71">
        <v>2</v>
      </c>
      <c r="BT269" s="71">
        <v>0</v>
      </c>
      <c r="BU269"/>
      <c r="BV269" s="70">
        <v>150.435</v>
      </c>
      <c r="BW269" s="70">
        <v>0</v>
      </c>
      <c r="BX269" s="70">
        <v>0</v>
      </c>
      <c r="BY269" s="70">
        <v>0</v>
      </c>
      <c r="BZ269" s="70">
        <v>0</v>
      </c>
      <c r="CA269" s="70">
        <v>0</v>
      </c>
      <c r="CB269" s="70">
        <v>0</v>
      </c>
      <c r="CC269" s="70">
        <v>0</v>
      </c>
      <c r="CD269" s="70">
        <v>0</v>
      </c>
    </row>
    <row r="270" spans="1:82">
      <c r="A270" s="70" t="s">
        <v>2091</v>
      </c>
      <c r="B270" s="70">
        <v>78</v>
      </c>
      <c r="C270" s="70">
        <v>10</v>
      </c>
      <c r="D270" s="70">
        <v>5</v>
      </c>
      <c r="E270" s="70">
        <v>2013</v>
      </c>
      <c r="F270" s="70" t="s">
        <v>180</v>
      </c>
      <c r="G270" s="70" t="s">
        <v>2081</v>
      </c>
      <c r="H270" s="70" t="s">
        <v>2082</v>
      </c>
      <c r="I270" s="148"/>
      <c r="J270" s="71">
        <v>218.8979949637783</v>
      </c>
      <c r="K270" s="71">
        <v>3.0100132104769912</v>
      </c>
      <c r="L270" s="71">
        <v>0.6570165170764023</v>
      </c>
      <c r="M270" s="71">
        <v>105.9077946531703</v>
      </c>
      <c r="N270" s="71">
        <v>121.9517380384796</v>
      </c>
      <c r="O270" s="71">
        <v>74.121281414608063</v>
      </c>
      <c r="P270" s="71">
        <v>47.316087049172793</v>
      </c>
      <c r="Q270" s="71">
        <v>6.9736983856774302</v>
      </c>
      <c r="R270" s="71">
        <v>3.301659075204149</v>
      </c>
      <c r="S270" s="71">
        <v>12.383017125347619</v>
      </c>
      <c r="T270" s="72"/>
      <c r="U270" s="71">
        <v>25160817</v>
      </c>
      <c r="V270" s="71">
        <v>1817</v>
      </c>
      <c r="W270" s="71">
        <v>19</v>
      </c>
      <c r="X270" s="71">
        <v>22262</v>
      </c>
      <c r="Y270" s="71">
        <v>36829</v>
      </c>
      <c r="Z270" s="71">
        <v>40498</v>
      </c>
      <c r="AA270" s="71">
        <v>9472</v>
      </c>
      <c r="AB270" s="71">
        <v>90152</v>
      </c>
      <c r="AC270" s="71">
        <v>547322</v>
      </c>
      <c r="AD270" s="71">
        <v>12.383017125347619</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132.096</v>
      </c>
      <c r="BK270" s="71">
        <v>0</v>
      </c>
      <c r="BL270" s="71">
        <v>7.907</v>
      </c>
      <c r="BM270" s="71">
        <v>0</v>
      </c>
      <c r="BN270" s="72"/>
      <c r="BO270" s="71">
        <v>0</v>
      </c>
      <c r="BP270" s="71">
        <v>0</v>
      </c>
      <c r="BQ270" s="71">
        <v>13</v>
      </c>
      <c r="BR270" s="71">
        <v>0</v>
      </c>
      <c r="BS270" s="71">
        <v>2</v>
      </c>
      <c r="BT270" s="71">
        <v>0</v>
      </c>
      <c r="BU270"/>
      <c r="BV270" s="70">
        <v>140.00299999999999</v>
      </c>
      <c r="BW270" s="70">
        <v>0</v>
      </c>
      <c r="BX270" s="70">
        <v>0</v>
      </c>
      <c r="BY270" s="70">
        <v>0</v>
      </c>
      <c r="BZ270" s="70">
        <v>0</v>
      </c>
      <c r="CA270" s="70">
        <v>0</v>
      </c>
      <c r="CB270" s="70">
        <v>0</v>
      </c>
      <c r="CC270" s="70">
        <v>0</v>
      </c>
      <c r="CD270" s="70">
        <v>0</v>
      </c>
    </row>
    <row r="271" spans="1:82">
      <c r="A271" s="70" t="s">
        <v>2092</v>
      </c>
      <c r="B271" s="70">
        <v>79</v>
      </c>
      <c r="C271" s="70">
        <v>11</v>
      </c>
      <c r="D271" s="70">
        <v>5</v>
      </c>
      <c r="E271" s="70">
        <v>2014</v>
      </c>
      <c r="F271" s="70" t="s">
        <v>181</v>
      </c>
      <c r="G271" s="70" t="s">
        <v>2081</v>
      </c>
      <c r="H271" s="70" t="s">
        <v>2082</v>
      </c>
      <c r="I271" s="148"/>
      <c r="J271" s="71">
        <v>208.47201616409669</v>
      </c>
      <c r="K271" s="71">
        <v>2.7980256523669791</v>
      </c>
      <c r="L271" s="71">
        <v>1.7429750643320621</v>
      </c>
      <c r="M271" s="71">
        <v>112.4812618700573</v>
      </c>
      <c r="N271" s="71">
        <v>118.5259389376322</v>
      </c>
      <c r="O271" s="71">
        <v>72.389768049821981</v>
      </c>
      <c r="P271" s="71">
        <v>47.336069035476037</v>
      </c>
      <c r="Q271" s="71">
        <v>6.6703642185252798</v>
      </c>
      <c r="R271" s="71">
        <v>3.1556959638287729</v>
      </c>
      <c r="S271" s="71">
        <v>13.80420486341745</v>
      </c>
      <c r="T271" s="72"/>
      <c r="U271" s="71">
        <v>25496890</v>
      </c>
      <c r="V271" s="71">
        <v>1407</v>
      </c>
      <c r="W271" s="71">
        <v>19</v>
      </c>
      <c r="X271" s="71">
        <v>23749</v>
      </c>
      <c r="Y271" s="71">
        <v>37156</v>
      </c>
      <c r="Z271" s="71">
        <v>41657</v>
      </c>
      <c r="AA271" s="71">
        <v>9427</v>
      </c>
      <c r="AB271" s="71">
        <v>89876</v>
      </c>
      <c r="AC271" s="71">
        <v>524770.33333333337</v>
      </c>
      <c r="AD271" s="71">
        <v>13.80420486341745</v>
      </c>
      <c r="AE271" s="72"/>
      <c r="AF271" s="71"/>
      <c r="AG271" s="71"/>
      <c r="AH271" s="71"/>
      <c r="AI271" s="71"/>
      <c r="AJ271" s="71"/>
      <c r="AK271" s="71"/>
      <c r="AL271" s="71"/>
      <c r="AM271" s="71"/>
      <c r="AN271" s="71"/>
      <c r="AO271" s="71"/>
      <c r="AP271" s="71"/>
      <c r="AQ271" s="72"/>
      <c r="AR271" s="71">
        <v>1555</v>
      </c>
      <c r="AS271" s="71">
        <v>123</v>
      </c>
      <c r="AT271" s="71">
        <v>0</v>
      </c>
      <c r="AU271" s="71">
        <v>0</v>
      </c>
      <c r="AV271" s="71">
        <v>0</v>
      </c>
      <c r="AW271" s="71">
        <v>0</v>
      </c>
      <c r="AX271" s="71"/>
      <c r="AY271" s="72"/>
      <c r="AZ271" s="71">
        <v>5652</v>
      </c>
      <c r="BA271" s="71">
        <v>8063.5</v>
      </c>
      <c r="BB271" s="71">
        <v>0</v>
      </c>
      <c r="BC271" s="71">
        <v>0</v>
      </c>
      <c r="BD271" s="71">
        <v>0</v>
      </c>
      <c r="BE271" s="71">
        <v>0</v>
      </c>
      <c r="BF271" s="71"/>
      <c r="BG271" s="72"/>
      <c r="BH271" s="71">
        <v>0</v>
      </c>
      <c r="BI271" s="71">
        <v>0</v>
      </c>
      <c r="BJ271" s="71">
        <v>139.113</v>
      </c>
      <c r="BK271" s="71">
        <v>0</v>
      </c>
      <c r="BL271" s="71">
        <v>7.8159999999999998</v>
      </c>
      <c r="BM271" s="71">
        <v>0</v>
      </c>
      <c r="BN271" s="72"/>
      <c r="BO271" s="71">
        <v>0</v>
      </c>
      <c r="BP271" s="71">
        <v>0</v>
      </c>
      <c r="BQ271" s="71">
        <v>13</v>
      </c>
      <c r="BR271" s="71">
        <v>0</v>
      </c>
      <c r="BS271" s="71">
        <v>2</v>
      </c>
      <c r="BT271" s="71">
        <v>0</v>
      </c>
      <c r="BU271"/>
      <c r="BV271" s="70">
        <v>146.929</v>
      </c>
      <c r="BW271" s="70">
        <v>0</v>
      </c>
      <c r="BX271" s="70">
        <v>0</v>
      </c>
      <c r="BY271" s="70">
        <v>0</v>
      </c>
      <c r="BZ271" s="70">
        <v>0</v>
      </c>
      <c r="CA271" s="70">
        <v>0</v>
      </c>
      <c r="CB271" s="70">
        <v>0</v>
      </c>
      <c r="CC271" s="70">
        <v>0</v>
      </c>
      <c r="CD271" s="70">
        <v>0</v>
      </c>
    </row>
    <row r="272" spans="1:82">
      <c r="A272" s="70" t="s">
        <v>2093</v>
      </c>
      <c r="B272" s="70">
        <v>80</v>
      </c>
      <c r="C272" s="70">
        <v>12</v>
      </c>
      <c r="D272" s="70">
        <v>5</v>
      </c>
      <c r="E272" s="70">
        <v>2015</v>
      </c>
      <c r="F272" s="70" t="s">
        <v>182</v>
      </c>
      <c r="G272" s="70" t="s">
        <v>2081</v>
      </c>
      <c r="H272" s="70" t="s">
        <v>2082</v>
      </c>
      <c r="I272" s="148"/>
      <c r="J272" s="71">
        <v>255.08031079861681</v>
      </c>
      <c r="K272" s="71">
        <v>2.6732642038914389</v>
      </c>
      <c r="L272" s="71">
        <v>1.958794171262854</v>
      </c>
      <c r="M272" s="71">
        <v>103.1066853332069</v>
      </c>
      <c r="N272" s="71">
        <v>110.59529107941999</v>
      </c>
      <c r="O272" s="71">
        <v>69.728969826068251</v>
      </c>
      <c r="P272" s="71">
        <v>47.544327367020706</v>
      </c>
      <c r="Q272" s="71">
        <v>6.4816143741780197</v>
      </c>
      <c r="R272" s="71">
        <v>3.7089822692268735</v>
      </c>
      <c r="S272" s="71">
        <v>13.64999806657266</v>
      </c>
      <c r="T272" s="72"/>
      <c r="U272" s="71">
        <v>32891170</v>
      </c>
      <c r="V272" s="71">
        <v>1407</v>
      </c>
      <c r="W272" s="71">
        <v>19</v>
      </c>
      <c r="X272" s="71">
        <v>23749</v>
      </c>
      <c r="Y272" s="71">
        <v>37259</v>
      </c>
      <c r="Z272" s="71">
        <v>40512</v>
      </c>
      <c r="AA272" s="71">
        <v>9461</v>
      </c>
      <c r="AB272" s="71">
        <v>89212</v>
      </c>
      <c r="AC272" s="71">
        <v>633990</v>
      </c>
      <c r="AD272" s="71">
        <v>13.64999806657266</v>
      </c>
      <c r="AE272" s="72"/>
      <c r="AF272" s="71">
        <v>267398856.5002462</v>
      </c>
      <c r="AG272" s="71">
        <v>2250117.492984598</v>
      </c>
      <c r="AH272" s="71">
        <v>398455.54533463792</v>
      </c>
      <c r="AI272" s="71">
        <v>148272300.19929081</v>
      </c>
      <c r="AJ272" s="71">
        <v>168686757.23426929</v>
      </c>
      <c r="AK272" s="71">
        <v>0</v>
      </c>
      <c r="AL272" s="71">
        <v>0</v>
      </c>
      <c r="AM272" s="71">
        <v>12226130.36973507</v>
      </c>
      <c r="AN272" s="71">
        <v>0</v>
      </c>
      <c r="AO272" s="71">
        <v>0</v>
      </c>
      <c r="AP272" s="71">
        <v>599232617.34186065</v>
      </c>
      <c r="AQ272" s="72"/>
      <c r="AR272" s="71">
        <v>1711</v>
      </c>
      <c r="AS272" s="71">
        <v>181</v>
      </c>
      <c r="AT272" s="71">
        <v>0</v>
      </c>
      <c r="AU272" s="71">
        <v>0</v>
      </c>
      <c r="AV272" s="71">
        <v>0</v>
      </c>
      <c r="AW272" s="71">
        <v>0</v>
      </c>
      <c r="AX272" s="71"/>
      <c r="AY272" s="72"/>
      <c r="AZ272" s="71">
        <v>6294.8</v>
      </c>
      <c r="BA272" s="71">
        <v>12025</v>
      </c>
      <c r="BB272" s="71">
        <v>0</v>
      </c>
      <c r="BC272" s="71">
        <v>0</v>
      </c>
      <c r="BD272" s="71">
        <v>0</v>
      </c>
      <c r="BE272" s="71">
        <v>0</v>
      </c>
      <c r="BF272" s="71"/>
      <c r="BG272" s="72"/>
      <c r="BH272" s="71">
        <v>0</v>
      </c>
      <c r="BI272" s="71">
        <v>0</v>
      </c>
      <c r="BJ272" s="71">
        <v>148.99600000000001</v>
      </c>
      <c r="BK272" s="71">
        <v>0</v>
      </c>
      <c r="BL272" s="71">
        <v>7.8890000000000002</v>
      </c>
      <c r="BM272" s="71">
        <v>0</v>
      </c>
      <c r="BN272" s="72"/>
      <c r="BO272" s="71">
        <v>0</v>
      </c>
      <c r="BP272" s="71">
        <v>0</v>
      </c>
      <c r="BQ272" s="71">
        <v>12</v>
      </c>
      <c r="BR272" s="71">
        <v>0</v>
      </c>
      <c r="BS272" s="71">
        <v>2</v>
      </c>
      <c r="BT272" s="71">
        <v>0</v>
      </c>
      <c r="BU272"/>
      <c r="BV272" s="70">
        <v>156.88499999999999</v>
      </c>
      <c r="BW272" s="70">
        <v>0</v>
      </c>
      <c r="BX272" s="70">
        <v>0</v>
      </c>
      <c r="BY272" s="70">
        <v>0</v>
      </c>
      <c r="BZ272" s="70">
        <v>0</v>
      </c>
      <c r="CA272" s="70">
        <v>0</v>
      </c>
      <c r="CB272" s="70">
        <v>0</v>
      </c>
      <c r="CC272" s="70">
        <v>0</v>
      </c>
      <c r="CD272" s="70">
        <v>0</v>
      </c>
    </row>
    <row r="273" spans="1:82">
      <c r="A273" s="70" t="s">
        <v>2094</v>
      </c>
      <c r="B273" s="70">
        <v>81</v>
      </c>
      <c r="C273" s="70">
        <v>13</v>
      </c>
      <c r="D273" s="70">
        <v>5</v>
      </c>
      <c r="E273" s="70">
        <v>2016</v>
      </c>
      <c r="F273" s="70" t="s">
        <v>155</v>
      </c>
      <c r="G273" s="1064" t="s">
        <v>2081</v>
      </c>
      <c r="H273" s="70" t="s">
        <v>2082</v>
      </c>
      <c r="I273" s="148"/>
      <c r="J273" s="71">
        <v>213.41474798484342</v>
      </c>
      <c r="K273" s="71">
        <v>2.6037318548848924</v>
      </c>
      <c r="L273" s="71">
        <v>1.872533970991296</v>
      </c>
      <c r="M273" s="71">
        <v>94.028088911414855</v>
      </c>
      <c r="N273" s="71">
        <v>111.39211571868817</v>
      </c>
      <c r="O273" s="71">
        <v>69.184869318494947</v>
      </c>
      <c r="P273" s="71">
        <v>47.571746456388496</v>
      </c>
      <c r="Q273" s="71">
        <v>6.2730422895580471</v>
      </c>
      <c r="R273" s="71">
        <v>3.4959537386870538</v>
      </c>
      <c r="S273" s="71">
        <v>16.67174829682747</v>
      </c>
      <c r="T273" s="72"/>
      <c r="U273" s="71">
        <v>26119583</v>
      </c>
      <c r="V273" s="71">
        <v>1407</v>
      </c>
      <c r="W273" s="71">
        <v>19</v>
      </c>
      <c r="X273" s="71">
        <v>23749</v>
      </c>
      <c r="Y273" s="71">
        <v>37533</v>
      </c>
      <c r="Z273" s="71">
        <v>40690</v>
      </c>
      <c r="AA273" s="71">
        <v>9791</v>
      </c>
      <c r="AB273" s="71">
        <v>88813</v>
      </c>
      <c r="AC273" s="71">
        <v>597074.48621687526</v>
      </c>
      <c r="AD273" s="71">
        <v>16.67174829682747</v>
      </c>
      <c r="AE273" s="72"/>
      <c r="AF273" s="71">
        <v>222825133.17313641</v>
      </c>
      <c r="AG273" s="71">
        <v>2042257.908583041</v>
      </c>
      <c r="AH273" s="71">
        <v>283276.81947177817</v>
      </c>
      <c r="AI273" s="71">
        <v>144312275.09476969</v>
      </c>
      <c r="AJ273" s="71">
        <v>160532531.0116227</v>
      </c>
      <c r="AK273" s="71">
        <v>0</v>
      </c>
      <c r="AL273" s="71">
        <v>0</v>
      </c>
      <c r="AM273" s="71">
        <v>12180905.11517087</v>
      </c>
      <c r="AN273" s="71">
        <v>0</v>
      </c>
      <c r="AO273" s="71">
        <v>0</v>
      </c>
      <c r="AP273" s="71">
        <v>542176379.12275445</v>
      </c>
      <c r="AQ273" s="72"/>
      <c r="AR273" s="71">
        <v>1811</v>
      </c>
      <c r="AS273" s="71">
        <v>211</v>
      </c>
      <c r="AT273" s="71">
        <v>0</v>
      </c>
      <c r="AU273" s="71">
        <v>0</v>
      </c>
      <c r="AV273" s="71">
        <v>0</v>
      </c>
      <c r="AW273" s="71">
        <v>0</v>
      </c>
      <c r="AX273" s="71"/>
      <c r="AY273" s="72"/>
      <c r="AZ273" s="71">
        <v>6755.2</v>
      </c>
      <c r="BA273" s="71">
        <v>12663</v>
      </c>
      <c r="BB273" s="71">
        <v>0</v>
      </c>
      <c r="BC273" s="71">
        <v>0</v>
      </c>
      <c r="BD273" s="71">
        <v>0</v>
      </c>
      <c r="BE273" s="71">
        <v>0</v>
      </c>
      <c r="BF273" s="71"/>
      <c r="BG273" s="72"/>
      <c r="BH273" s="71">
        <v>0</v>
      </c>
      <c r="BI273" s="71">
        <v>0</v>
      </c>
      <c r="BJ273" s="71">
        <v>139.62899999999999</v>
      </c>
      <c r="BK273" s="71">
        <v>0</v>
      </c>
      <c r="BL273" s="71">
        <v>7.851</v>
      </c>
      <c r="BM273" s="71">
        <v>0</v>
      </c>
      <c r="BN273" s="72"/>
      <c r="BO273" s="71">
        <v>0</v>
      </c>
      <c r="BP273" s="71">
        <v>0</v>
      </c>
      <c r="BQ273" s="71">
        <v>14</v>
      </c>
      <c r="BR273" s="71">
        <v>0</v>
      </c>
      <c r="BS273" s="71">
        <v>2</v>
      </c>
      <c r="BT273" s="71">
        <v>0</v>
      </c>
      <c r="BU273"/>
      <c r="BV273" s="70">
        <v>147.47999999999999</v>
      </c>
      <c r="BW273" s="70">
        <v>0</v>
      </c>
      <c r="BX273" s="70">
        <v>0</v>
      </c>
      <c r="BY273" s="70">
        <v>0</v>
      </c>
      <c r="BZ273" s="70">
        <v>0</v>
      </c>
      <c r="CA273" s="70">
        <v>0</v>
      </c>
      <c r="CB273" s="70">
        <v>0</v>
      </c>
      <c r="CC273" s="70">
        <v>0</v>
      </c>
      <c r="CD273" s="70">
        <v>0</v>
      </c>
    </row>
    <row r="274" spans="1:82">
      <c r="A274" s="70" t="s">
        <v>2095</v>
      </c>
      <c r="B274" s="70">
        <v>82</v>
      </c>
      <c r="C274" s="70">
        <v>14</v>
      </c>
      <c r="D274" s="70">
        <v>5</v>
      </c>
      <c r="E274" s="70">
        <v>2017</v>
      </c>
      <c r="F274" s="70" t="s">
        <v>156</v>
      </c>
      <c r="G274" s="1064" t="s">
        <v>2081</v>
      </c>
      <c r="H274" s="70" t="s">
        <v>2082</v>
      </c>
      <c r="I274" s="148"/>
      <c r="J274" s="71">
        <v>172.28744175616785</v>
      </c>
      <c r="K274" s="71">
        <v>2.5617331663410474</v>
      </c>
      <c r="L274" s="71">
        <v>1.5861344903765626</v>
      </c>
      <c r="M274" s="71">
        <v>84.448315754373539</v>
      </c>
      <c r="N274" s="71">
        <v>104.08447656866032</v>
      </c>
      <c r="O274" s="71">
        <v>68.644673642191322</v>
      </c>
      <c r="P274" s="71">
        <v>47.748362852737976</v>
      </c>
      <c r="Q274" s="71">
        <v>6.0062700198993602</v>
      </c>
      <c r="R274" s="71">
        <v>2.9050557133444794</v>
      </c>
      <c r="S274" s="71">
        <v>16.184019425221834</v>
      </c>
      <c r="T274" s="72"/>
      <c r="U274" s="71">
        <v>25166950</v>
      </c>
      <c r="V274" s="71">
        <v>1407</v>
      </c>
      <c r="W274" s="71">
        <v>19</v>
      </c>
      <c r="X274" s="71">
        <v>23749</v>
      </c>
      <c r="Y274" s="71">
        <v>37602</v>
      </c>
      <c r="Z274" s="71">
        <v>41042</v>
      </c>
      <c r="AA274" s="71">
        <v>9890</v>
      </c>
      <c r="AB274" s="71">
        <v>87936</v>
      </c>
      <c r="AC274" s="71">
        <v>505999.66666666663</v>
      </c>
      <c r="AD274" s="71">
        <v>16.18401942522183</v>
      </c>
      <c r="AE274" s="72"/>
      <c r="AF274" s="71">
        <v>202129157.67284501</v>
      </c>
      <c r="AG274" s="71">
        <v>2151802.2783130831</v>
      </c>
      <c r="AH274" s="71">
        <v>332250.00387903373</v>
      </c>
      <c r="AI274" s="71">
        <v>147643746.0872272</v>
      </c>
      <c r="AJ274" s="71">
        <v>172397914.09051499</v>
      </c>
      <c r="AK274" s="71">
        <v>0</v>
      </c>
      <c r="AL274" s="71">
        <v>0</v>
      </c>
      <c r="AM274" s="71">
        <v>12079494.15097853</v>
      </c>
      <c r="AN274" s="71">
        <v>0</v>
      </c>
      <c r="AO274" s="71">
        <v>0</v>
      </c>
      <c r="AP274" s="71">
        <v>536734364.28375787</v>
      </c>
      <c r="AQ274" s="72"/>
      <c r="AR274" s="71">
        <v>1904</v>
      </c>
      <c r="AS274" s="71">
        <v>230</v>
      </c>
      <c r="AT274" s="71">
        <v>0</v>
      </c>
      <c r="AU274" s="71">
        <v>0</v>
      </c>
      <c r="AV274" s="71">
        <v>0</v>
      </c>
      <c r="AW274" s="71">
        <v>0</v>
      </c>
      <c r="AX274" s="71"/>
      <c r="AY274" s="72"/>
      <c r="AZ274" s="71">
        <v>7158.2</v>
      </c>
      <c r="BA274" s="71">
        <v>14978.2</v>
      </c>
      <c r="BB274" s="71">
        <v>0</v>
      </c>
      <c r="BC274" s="71">
        <v>0</v>
      </c>
      <c r="BD274" s="71">
        <v>0</v>
      </c>
      <c r="BE274" s="71">
        <v>0</v>
      </c>
      <c r="BF274" s="71"/>
      <c r="BG274" s="72"/>
      <c r="BH274" s="71">
        <v>0</v>
      </c>
      <c r="BI274" s="71">
        <v>0</v>
      </c>
      <c r="BJ274" s="71">
        <v>134.16</v>
      </c>
      <c r="BK274" s="71">
        <v>0</v>
      </c>
      <c r="BL274" s="71">
        <v>7.7469999999999999</v>
      </c>
      <c r="BM274" s="71">
        <v>0</v>
      </c>
      <c r="BN274" s="72"/>
      <c r="BO274" s="71">
        <v>0</v>
      </c>
      <c r="BP274" s="71">
        <v>0</v>
      </c>
      <c r="BQ274" s="71">
        <v>12</v>
      </c>
      <c r="BR274" s="71">
        <v>0</v>
      </c>
      <c r="BS274" s="71">
        <v>2</v>
      </c>
      <c r="BT274" s="71">
        <v>0</v>
      </c>
      <c r="BU274"/>
      <c r="BV274" s="70">
        <v>141.90700000000001</v>
      </c>
      <c r="BW274" s="70">
        <v>0</v>
      </c>
      <c r="BX274" s="70">
        <v>0</v>
      </c>
      <c r="BY274" s="70">
        <v>0</v>
      </c>
      <c r="BZ274" s="70">
        <v>0</v>
      </c>
      <c r="CA274" s="70">
        <v>0</v>
      </c>
      <c r="CB274" s="70">
        <v>0</v>
      </c>
      <c r="CC274" s="70">
        <v>0</v>
      </c>
      <c r="CD274" s="70">
        <v>0</v>
      </c>
    </row>
    <row r="275" spans="1:82">
      <c r="A275" s="70" t="s">
        <v>2096</v>
      </c>
      <c r="B275" s="70">
        <v>83</v>
      </c>
      <c r="C275" s="70">
        <v>15</v>
      </c>
      <c r="D275" s="70">
        <v>5</v>
      </c>
      <c r="E275" s="70">
        <v>2018</v>
      </c>
      <c r="F275" s="70" t="s">
        <v>183</v>
      </c>
      <c r="G275" s="70" t="s">
        <v>2081</v>
      </c>
      <c r="H275" s="70" t="s">
        <v>2082</v>
      </c>
      <c r="I275" s="148"/>
      <c r="J275" s="71">
        <v>159.49385630354453</v>
      </c>
      <c r="K275" s="71">
        <v>2.3020528621336127</v>
      </c>
      <c r="L275" s="71">
        <v>1.4688277663505658</v>
      </c>
      <c r="M275" s="71">
        <v>73.673143130859003</v>
      </c>
      <c r="N275" s="71">
        <v>83.633370318367227</v>
      </c>
      <c r="O275" s="71">
        <v>67.821069107080106</v>
      </c>
      <c r="P275" s="71">
        <v>48.157343071652988</v>
      </c>
      <c r="Q275" s="71">
        <v>5.5124846024094403</v>
      </c>
      <c r="R275" s="71">
        <v>3.3268479480621176</v>
      </c>
      <c r="S275" s="71">
        <v>20.058936409640982</v>
      </c>
      <c r="T275" s="72"/>
      <c r="U275" s="71">
        <v>26704297</v>
      </c>
      <c r="V275" s="71">
        <v>1407</v>
      </c>
      <c r="W275" s="71">
        <v>19</v>
      </c>
      <c r="X275" s="71">
        <v>23749</v>
      </c>
      <c r="Y275" s="71">
        <v>37602</v>
      </c>
      <c r="Z275" s="71">
        <v>41326</v>
      </c>
      <c r="AA275" s="71">
        <v>10075</v>
      </c>
      <c r="AB275" s="71">
        <v>86974</v>
      </c>
      <c r="AC275" s="71">
        <v>577196</v>
      </c>
      <c r="AD275" s="71">
        <v>20.058936409640982</v>
      </c>
      <c r="AE275" s="72"/>
      <c r="AF275" s="71">
        <v>205350072.72792351</v>
      </c>
      <c r="AG275" s="71">
        <v>1968390.2913618491</v>
      </c>
      <c r="AH275" s="71">
        <v>319031.80427632708</v>
      </c>
      <c r="AI275" s="71">
        <v>142582384.11589089</v>
      </c>
      <c r="AJ275" s="71">
        <v>154079711.6289461</v>
      </c>
      <c r="AK275" s="71">
        <v>0</v>
      </c>
      <c r="AL275" s="71">
        <v>0</v>
      </c>
      <c r="AM275" s="71">
        <v>11972067.70303495</v>
      </c>
      <c r="AN275" s="71">
        <v>0</v>
      </c>
      <c r="AO275" s="71">
        <v>0</v>
      </c>
      <c r="AP275" s="71">
        <v>516271658.27143365</v>
      </c>
      <c r="AQ275" s="72"/>
      <c r="AR275" s="71">
        <v>1997</v>
      </c>
      <c r="AS275" s="71">
        <v>245</v>
      </c>
      <c r="AT275" s="71">
        <v>0</v>
      </c>
      <c r="AU275" s="71">
        <v>0</v>
      </c>
      <c r="AV275" s="71">
        <v>0</v>
      </c>
      <c r="AW275" s="71">
        <v>0</v>
      </c>
      <c r="AX275" s="71"/>
      <c r="AY275" s="72"/>
      <c r="AZ275" s="71">
        <v>7575.6999999999989</v>
      </c>
      <c r="BA275" s="71">
        <v>15287</v>
      </c>
      <c r="BB275" s="71">
        <v>0</v>
      </c>
      <c r="BC275" s="71">
        <v>0</v>
      </c>
      <c r="BD275" s="71">
        <v>0</v>
      </c>
      <c r="BE275" s="71">
        <v>0</v>
      </c>
      <c r="BF275" s="71"/>
      <c r="BG275" s="72"/>
      <c r="BH275" s="71">
        <v>0</v>
      </c>
      <c r="BI275" s="71">
        <v>0</v>
      </c>
      <c r="BJ275" s="71">
        <v>115.167</v>
      </c>
      <c r="BK275" s="71">
        <v>0</v>
      </c>
      <c r="BL275" s="71">
        <v>6.7829999999999995</v>
      </c>
      <c r="BM275" s="71">
        <v>0</v>
      </c>
      <c r="BN275" s="72"/>
      <c r="BO275" s="71">
        <v>0</v>
      </c>
      <c r="BP275" s="71">
        <v>0</v>
      </c>
      <c r="BQ275" s="71">
        <v>12</v>
      </c>
      <c r="BR275" s="71">
        <v>0</v>
      </c>
      <c r="BS275" s="71">
        <v>2</v>
      </c>
      <c r="BT275" s="71">
        <v>0</v>
      </c>
      <c r="BU275"/>
      <c r="BV275" s="70">
        <v>121.95</v>
      </c>
      <c r="BW275" s="70">
        <v>0</v>
      </c>
      <c r="BX275" s="70">
        <v>0</v>
      </c>
      <c r="BY275" s="70">
        <v>0</v>
      </c>
      <c r="BZ275" s="70">
        <v>0</v>
      </c>
      <c r="CA275" s="70">
        <v>0</v>
      </c>
      <c r="CB275" s="70">
        <v>0</v>
      </c>
      <c r="CC275" s="70">
        <v>0</v>
      </c>
      <c r="CD275" s="70">
        <v>0</v>
      </c>
    </row>
    <row r="276" spans="1:82">
      <c r="A276" s="70" t="s">
        <v>2097</v>
      </c>
      <c r="B276" s="70">
        <v>84</v>
      </c>
      <c r="C276" s="70">
        <v>16</v>
      </c>
      <c r="D276" s="70">
        <v>5</v>
      </c>
      <c r="E276" s="70">
        <v>2019</v>
      </c>
      <c r="F276" s="70" t="s">
        <v>158</v>
      </c>
      <c r="G276" s="70" t="s">
        <v>2081</v>
      </c>
      <c r="H276" s="70" t="s">
        <v>2082</v>
      </c>
      <c r="I276" s="148"/>
      <c r="J276" s="71">
        <v>147.89245030142669</v>
      </c>
      <c r="K276" s="71">
        <v>2.0668203098651503</v>
      </c>
      <c r="L276" s="71">
        <v>1.4813634223548324</v>
      </c>
      <c r="M276" s="71">
        <v>70.18976009733197</v>
      </c>
      <c r="N276" s="71">
        <v>73.302597424881668</v>
      </c>
      <c r="O276" s="71">
        <v>66.313987230696625</v>
      </c>
      <c r="P276" s="71">
        <v>48.515706650914204</v>
      </c>
      <c r="Q276" s="71">
        <v>5.3241109013759296</v>
      </c>
      <c r="R276" s="71">
        <v>2.7665616216664626</v>
      </c>
      <c r="S276" s="71">
        <v>23.216624365618056</v>
      </c>
      <c r="T276" s="72"/>
      <c r="U276" s="71">
        <v>25423875</v>
      </c>
      <c r="V276" s="71">
        <v>1407</v>
      </c>
      <c r="W276" s="71">
        <v>19</v>
      </c>
      <c r="X276" s="71">
        <v>23749</v>
      </c>
      <c r="Y276" s="71">
        <v>37898</v>
      </c>
      <c r="Z276" s="71">
        <v>41517</v>
      </c>
      <c r="AA276" s="71">
        <v>10074</v>
      </c>
      <c r="AB276" s="71">
        <v>86276</v>
      </c>
      <c r="AC276" s="71">
        <v>487850</v>
      </c>
      <c r="AD276" s="71">
        <v>23.21662436561806</v>
      </c>
      <c r="AE276" s="72"/>
      <c r="AF276" s="71">
        <v>193875715.6275956</v>
      </c>
      <c r="AG276" s="71">
        <v>1859728.6194534181</v>
      </c>
      <c r="AH276" s="71">
        <v>338550.60716679803</v>
      </c>
      <c r="AI276" s="71">
        <v>143669694.27562681</v>
      </c>
      <c r="AJ276" s="71">
        <v>140209583.01452139</v>
      </c>
      <c r="AK276" s="71">
        <v>0</v>
      </c>
      <c r="AL276" s="71">
        <v>0</v>
      </c>
      <c r="AM276" s="71">
        <v>11750141.714619732</v>
      </c>
      <c r="AN276" s="71">
        <v>0</v>
      </c>
      <c r="AO276" s="71">
        <v>0</v>
      </c>
      <c r="AP276" s="71">
        <v>491703413.85898376</v>
      </c>
      <c r="AQ276" s="72"/>
      <c r="AR276" s="71">
        <v>2087</v>
      </c>
      <c r="AS276" s="71">
        <v>256</v>
      </c>
      <c r="AT276" s="71">
        <v>0</v>
      </c>
      <c r="AU276" s="71">
        <v>0</v>
      </c>
      <c r="AV276" s="71">
        <v>0</v>
      </c>
      <c r="AW276" s="71">
        <v>0</v>
      </c>
      <c r="AX276" s="71"/>
      <c r="AY276" s="72"/>
      <c r="AZ276" s="71">
        <v>8000.1999999999989</v>
      </c>
      <c r="BA276" s="71">
        <v>15822</v>
      </c>
      <c r="BB276" s="71">
        <v>0</v>
      </c>
      <c r="BC276" s="71">
        <v>0</v>
      </c>
      <c r="BD276" s="71">
        <v>0</v>
      </c>
      <c r="BE276" s="71">
        <v>0</v>
      </c>
      <c r="BF276" s="71"/>
      <c r="BG276" s="72"/>
      <c r="BH276" s="71">
        <v>0</v>
      </c>
      <c r="BI276" s="71">
        <v>0</v>
      </c>
      <c r="BJ276" s="71">
        <v>105.92100000000001</v>
      </c>
      <c r="BK276" s="71">
        <v>0</v>
      </c>
      <c r="BL276" s="71">
        <v>6.2680000000000007</v>
      </c>
      <c r="BM276" s="71">
        <v>0</v>
      </c>
      <c r="BN276" s="72"/>
      <c r="BO276" s="71">
        <v>0</v>
      </c>
      <c r="BP276" s="71">
        <v>0</v>
      </c>
      <c r="BQ276" s="71">
        <v>14</v>
      </c>
      <c r="BR276" s="71">
        <v>0</v>
      </c>
      <c r="BS276" s="71">
        <v>2</v>
      </c>
      <c r="BT276" s="71">
        <v>0</v>
      </c>
      <c r="BU276"/>
      <c r="BV276" s="70">
        <v>112.18899999999999</v>
      </c>
      <c r="BW276" s="70">
        <v>0</v>
      </c>
      <c r="BX276" s="70">
        <v>0</v>
      </c>
      <c r="BY276" s="70">
        <v>0</v>
      </c>
      <c r="BZ276" s="70">
        <v>0</v>
      </c>
      <c r="CA276" s="70">
        <v>0</v>
      </c>
      <c r="CB276" s="70">
        <v>0</v>
      </c>
      <c r="CC276" s="70">
        <v>0</v>
      </c>
      <c r="CD276" s="70">
        <v>0</v>
      </c>
    </row>
    <row r="277" spans="1:82">
      <c r="A277" s="70" t="s">
        <v>2098</v>
      </c>
      <c r="B277" s="70">
        <v>85</v>
      </c>
      <c r="C277" s="70">
        <v>17</v>
      </c>
      <c r="D277" s="70">
        <v>5</v>
      </c>
      <c r="E277" s="70">
        <v>2020</v>
      </c>
      <c r="F277" s="70" t="s">
        <v>159</v>
      </c>
      <c r="G277" s="70" t="s">
        <v>2081</v>
      </c>
      <c r="H277" s="70" t="s">
        <v>2082</v>
      </c>
      <c r="I277" s="148"/>
      <c r="J277" s="71">
        <v>118.0918371738293</v>
      </c>
      <c r="K277" s="71">
        <v>2.258989889585822</v>
      </c>
      <c r="L277" s="71">
        <v>0.89834580589278201</v>
      </c>
      <c r="M277" s="71">
        <v>65.276394174618559</v>
      </c>
      <c r="N277" s="71">
        <v>89.465459393832603</v>
      </c>
      <c r="O277" s="71">
        <v>57.975878585158661</v>
      </c>
      <c r="P277" s="71">
        <v>45.19179065575905</v>
      </c>
      <c r="Q277" s="71">
        <v>5.0187367757160599</v>
      </c>
      <c r="R277" s="71">
        <v>2.8607547865473317</v>
      </c>
      <c r="S277" s="71">
        <v>20.795669304460489</v>
      </c>
      <c r="T277" s="72"/>
      <c r="U277" s="71">
        <v>20791574</v>
      </c>
      <c r="V277" s="71">
        <v>1476</v>
      </c>
      <c r="W277" s="71">
        <v>13</v>
      </c>
      <c r="X277" s="71">
        <v>23393</v>
      </c>
      <c r="Y277" s="71">
        <v>37933</v>
      </c>
      <c r="Z277" s="71">
        <v>41428</v>
      </c>
      <c r="AA277" s="71">
        <v>9974</v>
      </c>
      <c r="AB277" s="71">
        <v>85120</v>
      </c>
      <c r="AC277" s="71">
        <v>507125.33333333337</v>
      </c>
      <c r="AD277" s="71">
        <v>20.795669304460489</v>
      </c>
      <c r="AE277" s="72"/>
      <c r="AF277" s="71">
        <v>150886279.24043539</v>
      </c>
      <c r="AG277" s="71">
        <v>1835968.2176424826</v>
      </c>
      <c r="AH277" s="71">
        <v>207467.13761788679</v>
      </c>
      <c r="AI277" s="71">
        <v>127869083.70099168</v>
      </c>
      <c r="AJ277" s="71">
        <v>168711404.72719651</v>
      </c>
      <c r="AK277" s="71"/>
      <c r="AL277" s="71"/>
      <c r="AM277" s="71">
        <v>11109105.70292457</v>
      </c>
      <c r="AN277" s="71"/>
      <c r="AO277" s="71"/>
      <c r="AP277" s="71">
        <v>460619308.72680849</v>
      </c>
      <c r="AQ277" s="72"/>
      <c r="AR277" s="71">
        <v>2166</v>
      </c>
      <c r="AS277" s="71">
        <v>258</v>
      </c>
      <c r="AT277" s="71">
        <v>0</v>
      </c>
      <c r="AU277" s="71">
        <v>0</v>
      </c>
      <c r="AV277" s="71">
        <v>0</v>
      </c>
      <c r="AW277" s="71">
        <v>0</v>
      </c>
      <c r="AX277" s="71"/>
      <c r="AY277" s="72"/>
      <c r="AZ277" s="71">
        <v>8411.4000000000051</v>
      </c>
      <c r="BA277" s="71">
        <v>15857.8</v>
      </c>
      <c r="BB277" s="71">
        <v>0</v>
      </c>
      <c r="BC277" s="71">
        <v>0</v>
      </c>
      <c r="BD277" s="71">
        <v>0</v>
      </c>
      <c r="BE277" s="71">
        <v>0</v>
      </c>
      <c r="BF277" s="71"/>
      <c r="BG277" s="72"/>
      <c r="BH277" s="71">
        <v>0</v>
      </c>
      <c r="BI277" s="71">
        <v>0</v>
      </c>
      <c r="BJ277" s="71">
        <v>93.040999999999997</v>
      </c>
      <c r="BK277" s="71">
        <v>0</v>
      </c>
      <c r="BL277" s="71">
        <v>5.2720000000000002</v>
      </c>
      <c r="BM277" s="71">
        <v>0</v>
      </c>
      <c r="BN277" s="72"/>
      <c r="BO277" s="71">
        <v>0</v>
      </c>
      <c r="BP277" s="71">
        <v>0</v>
      </c>
      <c r="BQ277" s="71">
        <v>13</v>
      </c>
      <c r="BR277" s="71">
        <v>0</v>
      </c>
      <c r="BS277" s="71">
        <v>2</v>
      </c>
      <c r="BT277" s="71">
        <v>0</v>
      </c>
      <c r="BU277"/>
      <c r="BV277" s="70">
        <v>98.313000000000002</v>
      </c>
      <c r="BW277" s="70">
        <v>0</v>
      </c>
      <c r="BX277" s="70">
        <v>0</v>
      </c>
      <c r="BY277" s="70">
        <v>0</v>
      </c>
      <c r="BZ277" s="70">
        <v>0</v>
      </c>
      <c r="CA277" s="70">
        <v>0</v>
      </c>
      <c r="CB277" s="70">
        <v>0</v>
      </c>
      <c r="CC277" s="70">
        <v>0</v>
      </c>
      <c r="CD277" s="70">
        <v>0</v>
      </c>
    </row>
    <row r="278" spans="1:82">
      <c r="A278" s="70" t="s">
        <v>2099</v>
      </c>
      <c r="B278" s="70">
        <v>85</v>
      </c>
      <c r="C278" s="70">
        <v>18</v>
      </c>
      <c r="D278" s="70">
        <v>5</v>
      </c>
      <c r="E278" s="70">
        <v>2021</v>
      </c>
      <c r="F278" s="70" t="s">
        <v>160</v>
      </c>
      <c r="G278" s="70" t="s">
        <v>2081</v>
      </c>
      <c r="H278" s="70" t="s">
        <v>2082</v>
      </c>
      <c r="I278" s="148"/>
      <c r="J278" s="71">
        <v>111.82968254108934</v>
      </c>
      <c r="K278" s="71">
        <v>2.4337098710691012</v>
      </c>
      <c r="L278" s="71">
        <v>0.85939123285098307</v>
      </c>
      <c r="M278" s="71">
        <v>66.055759168755429</v>
      </c>
      <c r="N278" s="71">
        <v>73.665854008079947</v>
      </c>
      <c r="O278" s="71">
        <v>56.431312904122336</v>
      </c>
      <c r="P278" s="71">
        <v>45.806280410248291</v>
      </c>
      <c r="Q278" s="71">
        <v>4.9042250858476404</v>
      </c>
      <c r="R278" s="71">
        <v>3.8321541794562619</v>
      </c>
      <c r="S278" s="71">
        <v>17.693797916571629</v>
      </c>
      <c r="T278" s="72"/>
      <c r="U278" s="71">
        <v>23373908</v>
      </c>
      <c r="V278" s="71">
        <v>1476</v>
      </c>
      <c r="W278" s="71">
        <v>13</v>
      </c>
      <c r="X278" s="71">
        <v>23393</v>
      </c>
      <c r="Y278" s="71">
        <v>37778</v>
      </c>
      <c r="Z278" s="71">
        <v>41520</v>
      </c>
      <c r="AA278" s="71">
        <v>9858</v>
      </c>
      <c r="AB278" s="71">
        <v>83995</v>
      </c>
      <c r="AC278" s="71">
        <v>659025</v>
      </c>
      <c r="AD278" s="71">
        <v>17.693797916571629</v>
      </c>
      <c r="AE278" s="72"/>
      <c r="AF278" s="71">
        <v>158845921.78476161</v>
      </c>
      <c r="AG278" s="71">
        <v>2143534.4984453227</v>
      </c>
      <c r="AH278" s="71">
        <v>183800.7662413177</v>
      </c>
      <c r="AI278" s="71">
        <v>146177168.77269146</v>
      </c>
      <c r="AJ278" s="71">
        <v>153316105.8096993</v>
      </c>
      <c r="AK278" s="71">
        <v>0</v>
      </c>
      <c r="AL278" s="71">
        <v>0</v>
      </c>
      <c r="AM278" s="71">
        <v>11025510.256416406</v>
      </c>
      <c r="AN278" s="71">
        <v>0</v>
      </c>
      <c r="AO278" s="71">
        <v>0</v>
      </c>
      <c r="AP278" s="71">
        <v>471692041.88825542</v>
      </c>
      <c r="AQ278" s="72"/>
      <c r="AR278" s="71">
        <v>2252</v>
      </c>
      <c r="AS278" s="71">
        <v>269</v>
      </c>
      <c r="AT278" s="71">
        <v>0</v>
      </c>
      <c r="AU278" s="71">
        <v>0</v>
      </c>
      <c r="AV278" s="71">
        <v>0</v>
      </c>
      <c r="AW278" s="71">
        <v>0</v>
      </c>
      <c r="AX278" s="71"/>
      <c r="AY278" s="72"/>
      <c r="AZ278" s="71">
        <v>8914.2000000000007</v>
      </c>
      <c r="BA278" s="71">
        <v>16104.2</v>
      </c>
      <c r="BB278" s="71">
        <v>0</v>
      </c>
      <c r="BC278" s="71">
        <v>0</v>
      </c>
      <c r="BD278" s="71">
        <v>0</v>
      </c>
      <c r="BE278" s="71">
        <v>0</v>
      </c>
      <c r="BF278" s="71"/>
      <c r="BG278" s="72"/>
      <c r="BH278" s="71">
        <v>0</v>
      </c>
      <c r="BI278" s="71">
        <v>0</v>
      </c>
      <c r="BJ278" s="71">
        <v>92.477999999999994</v>
      </c>
      <c r="BK278" s="71">
        <v>0</v>
      </c>
      <c r="BL278" s="71">
        <v>5.452</v>
      </c>
      <c r="BM278" s="71">
        <v>0</v>
      </c>
      <c r="BN278" s="72"/>
      <c r="BO278" s="71">
        <v>0</v>
      </c>
      <c r="BP278" s="71">
        <v>0</v>
      </c>
      <c r="BQ278" s="71">
        <v>11</v>
      </c>
      <c r="BR278" s="71">
        <v>0</v>
      </c>
      <c r="BS278" s="71">
        <v>2</v>
      </c>
      <c r="BT278" s="71">
        <v>0</v>
      </c>
      <c r="BU278"/>
      <c r="BV278" s="70">
        <v>97.93</v>
      </c>
      <c r="BW278" s="70">
        <v>0</v>
      </c>
      <c r="BX278" s="70">
        <v>0</v>
      </c>
      <c r="BY278" s="70">
        <v>0</v>
      </c>
      <c r="BZ278" s="70">
        <v>0</v>
      </c>
      <c r="CA278" s="70">
        <v>0</v>
      </c>
      <c r="CB278" s="70">
        <v>0</v>
      </c>
      <c r="CC278" s="70">
        <v>0</v>
      </c>
      <c r="CD278" s="70">
        <v>0</v>
      </c>
    </row>
    <row r="279" spans="1:82">
      <c r="A279" s="70" t="s">
        <v>2100</v>
      </c>
      <c r="B279" s="70">
        <v>85</v>
      </c>
      <c r="C279" s="70">
        <v>19</v>
      </c>
      <c r="D279" s="70">
        <v>5</v>
      </c>
      <c r="E279" s="70">
        <v>2022</v>
      </c>
      <c r="F279" s="70" t="s">
        <v>161</v>
      </c>
      <c r="G279" s="70" t="s">
        <v>2081</v>
      </c>
      <c r="H279" s="70" t="s">
        <v>2082</v>
      </c>
      <c r="I279" s="148"/>
      <c r="J279" s="71">
        <v>111.47310605440113</v>
      </c>
      <c r="K279" s="71">
        <v>2.4903032709597941</v>
      </c>
      <c r="L279" s="71">
        <v>0.79258176938231173</v>
      </c>
      <c r="M279" s="71">
        <v>71.178602838606039</v>
      </c>
      <c r="N279" s="71">
        <v>91.51322171740334</v>
      </c>
      <c r="O279" s="71">
        <v>59.633533041929525</v>
      </c>
      <c r="P279" s="71">
        <v>45.361047814430179</v>
      </c>
      <c r="Q279" s="71">
        <v>4.8953806235190997</v>
      </c>
      <c r="R279" s="71">
        <v>3.1801712158147706</v>
      </c>
      <c r="S279" s="71">
        <v>21.265129745389171</v>
      </c>
      <c r="T279" s="72"/>
      <c r="U279" s="71">
        <v>24214116</v>
      </c>
      <c r="V279" s="71">
        <v>1476</v>
      </c>
      <c r="W279" s="71">
        <v>13</v>
      </c>
      <c r="X279" s="71">
        <v>23393</v>
      </c>
      <c r="Y279" s="71">
        <v>38151</v>
      </c>
      <c r="Z279" s="71">
        <v>41687</v>
      </c>
      <c r="AA279" s="71">
        <v>9911</v>
      </c>
      <c r="AB279" s="71">
        <v>83156</v>
      </c>
      <c r="AC279" s="71">
        <v>553770.66666666663</v>
      </c>
      <c r="AD279" s="71">
        <v>21.265129745389171</v>
      </c>
      <c r="AE279" s="72"/>
      <c r="AF279" s="71">
        <v>137291493.1612021</v>
      </c>
      <c r="AG279" s="71">
        <v>2214928.5545849977</v>
      </c>
      <c r="AH279" s="71">
        <v>199166.37376535963</v>
      </c>
      <c r="AI279" s="71">
        <v>140160541.91053066</v>
      </c>
      <c r="AJ279" s="71">
        <v>178721058.52485383</v>
      </c>
      <c r="AK279" s="71">
        <v>0</v>
      </c>
      <c r="AL279" s="71">
        <v>0</v>
      </c>
      <c r="AM279" s="71">
        <v>10737709.293718101</v>
      </c>
      <c r="AN279" s="71">
        <v>0</v>
      </c>
      <c r="AO279" s="71">
        <v>0</v>
      </c>
      <c r="AP279" s="71">
        <v>469324897.81865501</v>
      </c>
      <c r="AQ279" s="72"/>
      <c r="AR279" s="71">
        <v>2364</v>
      </c>
      <c r="AS279" s="71">
        <v>273</v>
      </c>
      <c r="AT279" s="71">
        <v>0</v>
      </c>
      <c r="AU279" s="71">
        <v>0</v>
      </c>
      <c r="AV279" s="71">
        <v>0</v>
      </c>
      <c r="AW279" s="71">
        <v>0</v>
      </c>
      <c r="AX279" s="71"/>
      <c r="AY279" s="72"/>
      <c r="AZ279" s="71">
        <v>9589.5999999999949</v>
      </c>
      <c r="BA279" s="71">
        <v>16484.300000000003</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2101</v>
      </c>
      <c r="B280" s="70">
        <v>85</v>
      </c>
      <c r="C280" s="70">
        <v>20</v>
      </c>
      <c r="D280" s="70">
        <v>5</v>
      </c>
      <c r="E280" s="70">
        <v>2023</v>
      </c>
      <c r="F280" s="70" t="s">
        <v>1539</v>
      </c>
      <c r="G280" s="70" t="s">
        <v>2081</v>
      </c>
      <c r="H280" s="70" t="s">
        <v>2082</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2506</v>
      </c>
      <c r="AS280" s="71">
        <v>275</v>
      </c>
      <c r="AT280" s="71">
        <v>0</v>
      </c>
      <c r="AU280" s="71">
        <v>0</v>
      </c>
      <c r="AV280" s="71">
        <v>0</v>
      </c>
      <c r="AW280" s="71">
        <v>0</v>
      </c>
      <c r="AX280" s="71"/>
      <c r="AY280" s="72"/>
      <c r="AZ280" s="71">
        <v>10282.799999999985</v>
      </c>
      <c r="BA280" s="71">
        <v>16601.600000000006</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2102</v>
      </c>
      <c r="B281" s="70">
        <v>85</v>
      </c>
      <c r="C281" s="70">
        <v>21</v>
      </c>
      <c r="D281" s="70">
        <v>5</v>
      </c>
      <c r="E281" s="70">
        <v>2024</v>
      </c>
      <c r="F281" s="70" t="s">
        <v>1554</v>
      </c>
      <c r="G281" s="70" t="s">
        <v>2081</v>
      </c>
      <c r="H281" s="70" t="s">
        <v>2082</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2103</v>
      </c>
      <c r="B282" s="70">
        <v>392</v>
      </c>
      <c r="C282" s="70">
        <v>1</v>
      </c>
      <c r="D282" s="70">
        <v>24</v>
      </c>
      <c r="E282" s="70">
        <v>1990</v>
      </c>
      <c r="F282" s="70" t="s">
        <v>787</v>
      </c>
      <c r="G282" s="70" t="s">
        <v>2104</v>
      </c>
      <c r="H282" s="70" t="s">
        <v>2105</v>
      </c>
      <c r="I282" s="148"/>
      <c r="J282" s="71">
        <v>192.1733082100935</v>
      </c>
      <c r="K282" s="71">
        <v>23.133799831678839</v>
      </c>
      <c r="L282" s="71">
        <v>38.757537675883412</v>
      </c>
      <c r="M282" s="71">
        <v>75.309655765201015</v>
      </c>
      <c r="N282" s="71">
        <v>130.76023660482889</v>
      </c>
      <c r="O282" s="71">
        <v>71.169870551667429</v>
      </c>
      <c r="P282" s="71">
        <v>125.41025029620739</v>
      </c>
      <c r="Q282" s="71">
        <v>7.12962952988536</v>
      </c>
      <c r="R282" s="71">
        <v>0</v>
      </c>
      <c r="S282" s="71">
        <v>7.6815736467618976</v>
      </c>
      <c r="T282" s="72"/>
      <c r="U282" s="71">
        <v>14396518</v>
      </c>
      <c r="V282" s="71">
        <v>5624</v>
      </c>
      <c r="W282" s="71">
        <v>716</v>
      </c>
      <c r="X282" s="71">
        <v>29924</v>
      </c>
      <c r="Y282" s="71">
        <v>30269</v>
      </c>
      <c r="Z282" s="71">
        <v>29273</v>
      </c>
      <c r="AA282" s="71">
        <v>30451</v>
      </c>
      <c r="AB282" s="71">
        <v>115761</v>
      </c>
      <c r="AC282" s="71">
        <v>0</v>
      </c>
      <c r="AD282" s="71">
        <v>7.6815736467618976</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2106</v>
      </c>
      <c r="B283" s="70">
        <v>393</v>
      </c>
      <c r="C283" s="70">
        <v>2</v>
      </c>
      <c r="D283" s="70">
        <v>24</v>
      </c>
      <c r="E283" s="70">
        <v>2005</v>
      </c>
      <c r="F283" s="70" t="s">
        <v>789</v>
      </c>
      <c r="G283" s="70" t="s">
        <v>2104</v>
      </c>
      <c r="H283" s="70" t="s">
        <v>2105</v>
      </c>
      <c r="I283" s="148"/>
      <c r="J283" s="71">
        <v>209.26473298970899</v>
      </c>
      <c r="K283" s="71">
        <v>19.956275629123269</v>
      </c>
      <c r="L283" s="71">
        <v>50.558873466900181</v>
      </c>
      <c r="M283" s="71">
        <v>153.98676278228999</v>
      </c>
      <c r="N283" s="71">
        <v>194.9298203546708</v>
      </c>
      <c r="O283" s="71">
        <v>109.8523718254864</v>
      </c>
      <c r="P283" s="71">
        <v>124.5499377669916</v>
      </c>
      <c r="Q283" s="71">
        <v>6.2346665045428997</v>
      </c>
      <c r="R283" s="71">
        <v>0</v>
      </c>
      <c r="S283" s="71">
        <v>8.884294855000002</v>
      </c>
      <c r="T283" s="72"/>
      <c r="U283" s="71">
        <v>11921214</v>
      </c>
      <c r="V283" s="71">
        <v>4992</v>
      </c>
      <c r="W283" s="71">
        <v>534</v>
      </c>
      <c r="X283" s="71">
        <v>25197</v>
      </c>
      <c r="Y283" s="71">
        <v>33728</v>
      </c>
      <c r="Z283" s="71">
        <v>52286</v>
      </c>
      <c r="AA283" s="71">
        <v>24768</v>
      </c>
      <c r="AB283" s="71">
        <v>105826</v>
      </c>
      <c r="AC283" s="71">
        <v>0</v>
      </c>
      <c r="AD283" s="71">
        <v>8.884294855000002</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2107</v>
      </c>
      <c r="B284" s="70">
        <v>394</v>
      </c>
      <c r="C284" s="70">
        <v>3</v>
      </c>
      <c r="D284" s="70">
        <v>24</v>
      </c>
      <c r="E284" s="70">
        <v>2006</v>
      </c>
      <c r="F284" s="70" t="s">
        <v>790</v>
      </c>
      <c r="G284" s="70" t="s">
        <v>2104</v>
      </c>
      <c r="H284" s="70" t="s">
        <v>2105</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2108</v>
      </c>
      <c r="B285" s="70">
        <v>395</v>
      </c>
      <c r="C285" s="70">
        <v>4</v>
      </c>
      <c r="D285" s="70">
        <v>24</v>
      </c>
      <c r="E285" s="70">
        <v>2007</v>
      </c>
      <c r="F285" s="70" t="s">
        <v>791</v>
      </c>
      <c r="G285" s="70" t="s">
        <v>2104</v>
      </c>
      <c r="H285" s="70" t="s">
        <v>2105</v>
      </c>
      <c r="I285" s="148"/>
      <c r="J285" s="71">
        <v>176.25735924612729</v>
      </c>
      <c r="K285" s="71">
        <v>13.489060489667249</v>
      </c>
      <c r="L285" s="71">
        <v>46.667602903263678</v>
      </c>
      <c r="M285" s="71">
        <v>143.35002460289331</v>
      </c>
      <c r="N285" s="71">
        <v>197.62853590861499</v>
      </c>
      <c r="O285" s="71">
        <v>106.206398803247</v>
      </c>
      <c r="P285" s="71">
        <v>122.571353353538</v>
      </c>
      <c r="Q285" s="71">
        <v>6.4500183495070003</v>
      </c>
      <c r="R285" s="71">
        <v>0</v>
      </c>
      <c r="S285" s="71">
        <v>9.8643463960200002</v>
      </c>
      <c r="T285" s="72"/>
      <c r="U285" s="71">
        <v>13939556</v>
      </c>
      <c r="V285" s="71">
        <v>4505</v>
      </c>
      <c r="W285" s="71">
        <v>540</v>
      </c>
      <c r="X285" s="71">
        <v>29988</v>
      </c>
      <c r="Y285" s="71">
        <v>33945</v>
      </c>
      <c r="Z285" s="71">
        <v>52550</v>
      </c>
      <c r="AA285" s="71">
        <v>24003</v>
      </c>
      <c r="AB285" s="71">
        <v>103692</v>
      </c>
      <c r="AC285" s="71">
        <v>0</v>
      </c>
      <c r="AD285" s="71">
        <v>9.8643463960200002</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2109</v>
      </c>
      <c r="B286" s="70">
        <v>396</v>
      </c>
      <c r="C286" s="70">
        <v>5</v>
      </c>
      <c r="D286" s="70">
        <v>24</v>
      </c>
      <c r="E286" s="70">
        <v>2008</v>
      </c>
      <c r="F286" s="70" t="s">
        <v>792</v>
      </c>
      <c r="G286" s="70" t="s">
        <v>2104</v>
      </c>
      <c r="H286" s="70" t="s">
        <v>2105</v>
      </c>
      <c r="I286" s="148"/>
      <c r="J286" s="71">
        <v>161.2249631519301</v>
      </c>
      <c r="K286" s="71">
        <v>10.20407764599352</v>
      </c>
      <c r="L286" s="71">
        <v>42.050421340721897</v>
      </c>
      <c r="M286" s="71">
        <v>149.84945575864259</v>
      </c>
      <c r="N286" s="71">
        <v>162.49740248233761</v>
      </c>
      <c r="O286" s="71">
        <v>103.0034531679062</v>
      </c>
      <c r="P286" s="71">
        <v>120.0598481180516</v>
      </c>
      <c r="Q286" s="71">
        <v>6.2618060268497597</v>
      </c>
      <c r="R286" s="71">
        <v>0</v>
      </c>
      <c r="S286" s="71">
        <v>8.5371105425099998</v>
      </c>
      <c r="T286" s="72"/>
      <c r="U286" s="71">
        <v>13152301</v>
      </c>
      <c r="V286" s="71">
        <v>4505</v>
      </c>
      <c r="W286" s="71">
        <v>540</v>
      </c>
      <c r="X286" s="71">
        <v>29988</v>
      </c>
      <c r="Y286" s="71">
        <v>34025</v>
      </c>
      <c r="Z286" s="71">
        <v>52754</v>
      </c>
      <c r="AA286" s="71">
        <v>23538</v>
      </c>
      <c r="AB286" s="71">
        <v>102322</v>
      </c>
      <c r="AC286" s="71">
        <v>0</v>
      </c>
      <c r="AD286" s="71">
        <v>8.5371105425099998</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2110</v>
      </c>
      <c r="B287" s="70">
        <v>397</v>
      </c>
      <c r="C287" s="70">
        <v>6</v>
      </c>
      <c r="D287" s="70">
        <v>24</v>
      </c>
      <c r="E287" s="70">
        <v>2009</v>
      </c>
      <c r="F287" s="70" t="s">
        <v>176</v>
      </c>
      <c r="G287" s="70" t="s">
        <v>2104</v>
      </c>
      <c r="H287" s="70" t="s">
        <v>2105</v>
      </c>
      <c r="I287" s="148"/>
      <c r="J287" s="71">
        <v>163.96388245686919</v>
      </c>
      <c r="K287" s="71">
        <v>10.03247327374876</v>
      </c>
      <c r="L287" s="71">
        <v>48.000023622650417</v>
      </c>
      <c r="M287" s="71">
        <v>165.64884858394629</v>
      </c>
      <c r="N287" s="71">
        <v>161.2935445965856</v>
      </c>
      <c r="O287" s="71">
        <v>104.67347862661789</v>
      </c>
      <c r="P287" s="71">
        <v>114.9849975363246</v>
      </c>
      <c r="Q287" s="71">
        <v>5.9078542958572804</v>
      </c>
      <c r="R287" s="71">
        <v>0</v>
      </c>
      <c r="S287" s="71">
        <v>9.3601336483699988</v>
      </c>
      <c r="T287" s="72"/>
      <c r="U287" s="71">
        <v>9841796</v>
      </c>
      <c r="V287" s="71">
        <v>3849</v>
      </c>
      <c r="W287" s="71">
        <v>1023</v>
      </c>
      <c r="X287" s="71">
        <v>31772</v>
      </c>
      <c r="Y287" s="71">
        <v>34084</v>
      </c>
      <c r="Z287" s="71">
        <v>52915</v>
      </c>
      <c r="AA287" s="71">
        <v>23143</v>
      </c>
      <c r="AB287" s="71">
        <v>101340</v>
      </c>
      <c r="AC287" s="71">
        <v>0</v>
      </c>
      <c r="AD287" s="71">
        <v>9.3601336483699988</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24.332999999999998</v>
      </c>
      <c r="BK287" s="71">
        <v>0</v>
      </c>
      <c r="BL287" s="71">
        <v>10.44</v>
      </c>
      <c r="BM287" s="71">
        <v>0</v>
      </c>
      <c r="BN287" s="72"/>
      <c r="BO287" s="71">
        <v>0</v>
      </c>
      <c r="BP287" s="71">
        <v>0</v>
      </c>
      <c r="BQ287" s="71">
        <v>3</v>
      </c>
      <c r="BR287" s="71">
        <v>0</v>
      </c>
      <c r="BS287" s="71">
        <v>2</v>
      </c>
      <c r="BT287" s="71">
        <v>0</v>
      </c>
      <c r="BU287"/>
      <c r="BV287" s="70">
        <v>34.773000000000003</v>
      </c>
      <c r="BW287" s="70">
        <v>0</v>
      </c>
      <c r="BX287" s="70">
        <v>0</v>
      </c>
      <c r="BY287" s="70">
        <v>0</v>
      </c>
      <c r="BZ287" s="70">
        <v>0</v>
      </c>
      <c r="CA287" s="70">
        <v>0</v>
      </c>
      <c r="CB287" s="70">
        <v>0</v>
      </c>
      <c r="CC287" s="70">
        <v>0</v>
      </c>
      <c r="CD287" s="70">
        <v>0</v>
      </c>
    </row>
    <row r="288" spans="1:82">
      <c r="A288" s="70" t="s">
        <v>2111</v>
      </c>
      <c r="B288" s="70">
        <v>398</v>
      </c>
      <c r="C288" s="70">
        <v>7</v>
      </c>
      <c r="D288" s="70">
        <v>24</v>
      </c>
      <c r="E288" s="70">
        <v>2010</v>
      </c>
      <c r="F288" s="70" t="s">
        <v>177</v>
      </c>
      <c r="G288" s="70" t="s">
        <v>2104</v>
      </c>
      <c r="H288" s="70" t="s">
        <v>2105</v>
      </c>
      <c r="I288" s="148"/>
      <c r="J288" s="71">
        <v>197.95928430849389</v>
      </c>
      <c r="K288" s="71">
        <v>9.9445935221039505</v>
      </c>
      <c r="L288" s="71">
        <v>46.240719955523147</v>
      </c>
      <c r="M288" s="71">
        <v>155.58198581246489</v>
      </c>
      <c r="N288" s="71">
        <v>189.6119603871216</v>
      </c>
      <c r="O288" s="71">
        <v>104.29762637352511</v>
      </c>
      <c r="P288" s="71">
        <v>116.0854993635831</v>
      </c>
      <c r="Q288" s="71">
        <v>6.0992888785527404</v>
      </c>
      <c r="R288" s="71">
        <v>0</v>
      </c>
      <c r="S288" s="71">
        <v>10.506759163810001</v>
      </c>
      <c r="T288" s="72"/>
      <c r="U288" s="71">
        <v>13898883</v>
      </c>
      <c r="V288" s="71">
        <v>3849</v>
      </c>
      <c r="W288" s="71">
        <v>1023</v>
      </c>
      <c r="X288" s="71">
        <v>31772</v>
      </c>
      <c r="Y288" s="71">
        <v>34250</v>
      </c>
      <c r="Z288" s="71">
        <v>52970</v>
      </c>
      <c r="AA288" s="71">
        <v>22781</v>
      </c>
      <c r="AB288" s="71">
        <v>100253</v>
      </c>
      <c r="AC288" s="71">
        <v>0</v>
      </c>
      <c r="AD288" s="71">
        <v>10.506759163810001</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28.736000000000001</v>
      </c>
      <c r="BK288" s="71">
        <v>0</v>
      </c>
      <c r="BL288" s="71">
        <v>19.479999999999997</v>
      </c>
      <c r="BM288" s="71">
        <v>0</v>
      </c>
      <c r="BN288" s="72"/>
      <c r="BO288" s="71">
        <v>0</v>
      </c>
      <c r="BP288" s="71">
        <v>0</v>
      </c>
      <c r="BQ288" s="71">
        <v>3</v>
      </c>
      <c r="BR288" s="71">
        <v>0</v>
      </c>
      <c r="BS288" s="71">
        <v>4</v>
      </c>
      <c r="BT288" s="71">
        <v>0</v>
      </c>
      <c r="BU288"/>
      <c r="BV288" s="70">
        <v>40.267000000000003</v>
      </c>
      <c r="BW288" s="70">
        <v>0</v>
      </c>
      <c r="BX288" s="70">
        <v>7.9489999999999998</v>
      </c>
      <c r="BY288" s="70">
        <v>0</v>
      </c>
      <c r="BZ288" s="70">
        <v>0</v>
      </c>
      <c r="CA288" s="70">
        <v>0</v>
      </c>
      <c r="CB288" s="70">
        <v>0</v>
      </c>
      <c r="CC288" s="70">
        <v>0</v>
      </c>
      <c r="CD288" s="70">
        <v>0</v>
      </c>
    </row>
    <row r="289" spans="1:82">
      <c r="A289" s="70" t="s">
        <v>2112</v>
      </c>
      <c r="B289" s="70">
        <v>399</v>
      </c>
      <c r="C289" s="70">
        <v>8</v>
      </c>
      <c r="D289" s="70">
        <v>24</v>
      </c>
      <c r="E289" s="70">
        <v>2011</v>
      </c>
      <c r="F289" s="70" t="s">
        <v>178</v>
      </c>
      <c r="G289" s="70" t="s">
        <v>2104</v>
      </c>
      <c r="H289" s="70" t="s">
        <v>2105</v>
      </c>
      <c r="I289" s="148"/>
      <c r="J289" s="71">
        <v>241.67853313431149</v>
      </c>
      <c r="K289" s="71">
        <v>13.50874198302596</v>
      </c>
      <c r="L289" s="71">
        <v>39.467329883329057</v>
      </c>
      <c r="M289" s="71">
        <v>179.66472611847129</v>
      </c>
      <c r="N289" s="71">
        <v>177.33703431971011</v>
      </c>
      <c r="O289" s="71">
        <v>102.93751154274892</v>
      </c>
      <c r="P289" s="71">
        <v>110.88504099743297</v>
      </c>
      <c r="Q289" s="71">
        <v>6.9662644087224601</v>
      </c>
      <c r="R289" s="71">
        <v>0</v>
      </c>
      <c r="S289" s="71">
        <v>9.4692785611400012</v>
      </c>
      <c r="T289" s="72"/>
      <c r="U289" s="71">
        <v>13098045</v>
      </c>
      <c r="V289" s="71">
        <v>3849</v>
      </c>
      <c r="W289" s="71">
        <v>1023</v>
      </c>
      <c r="X289" s="71">
        <v>31772</v>
      </c>
      <c r="Y289" s="71">
        <v>34349</v>
      </c>
      <c r="Z289" s="71">
        <v>53415</v>
      </c>
      <c r="AA289" s="71">
        <v>22408</v>
      </c>
      <c r="AB289" s="71">
        <v>99267</v>
      </c>
      <c r="AC289" s="71">
        <v>0</v>
      </c>
      <c r="AD289" s="71">
        <v>9.4692785611400012</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26.146999999999998</v>
      </c>
      <c r="BK289" s="71">
        <v>0</v>
      </c>
      <c r="BL289" s="71">
        <v>13.371000000000002</v>
      </c>
      <c r="BM289" s="71">
        <v>0</v>
      </c>
      <c r="BN289" s="72"/>
      <c r="BO289" s="71">
        <v>0</v>
      </c>
      <c r="BP289" s="71">
        <v>0</v>
      </c>
      <c r="BQ289" s="71">
        <v>3</v>
      </c>
      <c r="BR289" s="71">
        <v>0</v>
      </c>
      <c r="BS289" s="71">
        <v>3</v>
      </c>
      <c r="BT289" s="71">
        <v>0</v>
      </c>
      <c r="BU289"/>
      <c r="BV289" s="70">
        <v>35.453000000000003</v>
      </c>
      <c r="BW289" s="70">
        <v>0</v>
      </c>
      <c r="BX289" s="70">
        <v>4.0650000000000004</v>
      </c>
      <c r="BY289" s="70">
        <v>0</v>
      </c>
      <c r="BZ289" s="70">
        <v>0</v>
      </c>
      <c r="CA289" s="70">
        <v>0</v>
      </c>
      <c r="CB289" s="70">
        <v>0</v>
      </c>
      <c r="CC289" s="70">
        <v>0</v>
      </c>
      <c r="CD289" s="70">
        <v>0</v>
      </c>
    </row>
    <row r="290" spans="1:82">
      <c r="A290" s="70" t="s">
        <v>2113</v>
      </c>
      <c r="B290" s="70">
        <v>400</v>
      </c>
      <c r="C290" s="70">
        <v>9</v>
      </c>
      <c r="D290" s="70">
        <v>24</v>
      </c>
      <c r="E290" s="70">
        <v>2012</v>
      </c>
      <c r="F290" s="70" t="s">
        <v>179</v>
      </c>
      <c r="G290" s="70" t="s">
        <v>2104</v>
      </c>
      <c r="H290" s="70" t="s">
        <v>2105</v>
      </c>
      <c r="I290" s="148"/>
      <c r="J290" s="71">
        <v>189.7604243756457</v>
      </c>
      <c r="K290" s="71">
        <v>12.55861664539102</v>
      </c>
      <c r="L290" s="71">
        <v>38.972017877018438</v>
      </c>
      <c r="M290" s="71">
        <v>178.75934773572271</v>
      </c>
      <c r="N290" s="71">
        <v>189.7578329029671</v>
      </c>
      <c r="O290" s="71">
        <v>102.93050477301144</v>
      </c>
      <c r="P290" s="71">
        <v>110.49073984034239</v>
      </c>
      <c r="Q290" s="71">
        <v>7.4716448259438097</v>
      </c>
      <c r="R290" s="71">
        <v>0</v>
      </c>
      <c r="S290" s="71">
        <v>9.1640363129000004</v>
      </c>
      <c r="T290" s="72"/>
      <c r="U290" s="71">
        <v>11944460</v>
      </c>
      <c r="V290" s="71">
        <v>3849</v>
      </c>
      <c r="W290" s="71">
        <v>1023</v>
      </c>
      <c r="X290" s="71">
        <v>31772</v>
      </c>
      <c r="Y290" s="71">
        <v>34399</v>
      </c>
      <c r="Z290" s="71">
        <v>53835</v>
      </c>
      <c r="AA290" s="71">
        <v>22202</v>
      </c>
      <c r="AB290" s="71">
        <v>97994</v>
      </c>
      <c r="AC290" s="71">
        <v>0</v>
      </c>
      <c r="AD290" s="71">
        <v>9.1640363129000004</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33.786999999999999</v>
      </c>
      <c r="BK290" s="71">
        <v>0</v>
      </c>
      <c r="BL290" s="71">
        <v>19.105</v>
      </c>
      <c r="BM290" s="71">
        <v>0</v>
      </c>
      <c r="BN290" s="72"/>
      <c r="BO290" s="71">
        <v>0</v>
      </c>
      <c r="BP290" s="71">
        <v>0</v>
      </c>
      <c r="BQ290" s="71">
        <v>5</v>
      </c>
      <c r="BR290" s="71">
        <v>0</v>
      </c>
      <c r="BS290" s="71">
        <v>4</v>
      </c>
      <c r="BT290" s="71">
        <v>0</v>
      </c>
      <c r="BU290"/>
      <c r="BV290" s="70">
        <v>44.116</v>
      </c>
      <c r="BW290" s="70">
        <v>0</v>
      </c>
      <c r="BX290" s="70">
        <v>8.7759999999999998</v>
      </c>
      <c r="BY290" s="70">
        <v>0</v>
      </c>
      <c r="BZ290" s="70">
        <v>0</v>
      </c>
      <c r="CA290" s="70">
        <v>0</v>
      </c>
      <c r="CB290" s="70">
        <v>0</v>
      </c>
      <c r="CC290" s="70">
        <v>0</v>
      </c>
      <c r="CD290" s="70">
        <v>0</v>
      </c>
    </row>
    <row r="291" spans="1:82">
      <c r="A291" s="70" t="s">
        <v>2114</v>
      </c>
      <c r="B291" s="70">
        <v>401</v>
      </c>
      <c r="C291" s="70">
        <v>10</v>
      </c>
      <c r="D291" s="70">
        <v>24</v>
      </c>
      <c r="E291" s="70">
        <v>2013</v>
      </c>
      <c r="F291" s="70" t="s">
        <v>180</v>
      </c>
      <c r="G291" s="70" t="s">
        <v>2104</v>
      </c>
      <c r="H291" s="70" t="s">
        <v>2105</v>
      </c>
      <c r="I291" s="148"/>
      <c r="J291" s="71">
        <v>197.48144775594449</v>
      </c>
      <c r="K291" s="71">
        <v>11.396481590244949</v>
      </c>
      <c r="L291" s="71">
        <v>30.86430277618032</v>
      </c>
      <c r="M291" s="71">
        <v>176.3844675021229</v>
      </c>
      <c r="N291" s="71">
        <v>216.8516205861022</v>
      </c>
      <c r="O291" s="71">
        <v>99.283496261959328</v>
      </c>
      <c r="P291" s="71">
        <v>110.01789497159857</v>
      </c>
      <c r="Q291" s="71">
        <v>7.52988007208506</v>
      </c>
      <c r="R291" s="71">
        <v>0</v>
      </c>
      <c r="S291" s="71">
        <v>12.05075280742</v>
      </c>
      <c r="T291" s="72"/>
      <c r="U291" s="71">
        <v>11829561</v>
      </c>
      <c r="V291" s="71">
        <v>3849</v>
      </c>
      <c r="W291" s="71">
        <v>1023</v>
      </c>
      <c r="X291" s="71">
        <v>31772</v>
      </c>
      <c r="Y291" s="71">
        <v>34465</v>
      </c>
      <c r="Z291" s="71">
        <v>54246</v>
      </c>
      <c r="AA291" s="71">
        <v>22024</v>
      </c>
      <c r="AB291" s="71">
        <v>97342</v>
      </c>
      <c r="AC291" s="71">
        <v>0</v>
      </c>
      <c r="AD291" s="71">
        <v>12.05075280742</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33.622999999999998</v>
      </c>
      <c r="BK291" s="71">
        <v>0</v>
      </c>
      <c r="BL291" s="71">
        <v>17.491</v>
      </c>
      <c r="BM291" s="71">
        <v>0</v>
      </c>
      <c r="BN291" s="72"/>
      <c r="BO291" s="71">
        <v>0</v>
      </c>
      <c r="BP291" s="71">
        <v>0</v>
      </c>
      <c r="BQ291" s="71">
        <v>4</v>
      </c>
      <c r="BR291" s="71">
        <v>0</v>
      </c>
      <c r="BS291" s="71">
        <v>3</v>
      </c>
      <c r="BT291" s="71">
        <v>0</v>
      </c>
      <c r="BU291"/>
      <c r="BV291" s="70">
        <v>41.707000000000001</v>
      </c>
      <c r="BW291" s="70">
        <v>0</v>
      </c>
      <c r="BX291" s="70">
        <v>9.407</v>
      </c>
      <c r="BY291" s="70">
        <v>0</v>
      </c>
      <c r="BZ291" s="70">
        <v>0</v>
      </c>
      <c r="CA291" s="70">
        <v>0</v>
      </c>
      <c r="CB291" s="70">
        <v>0</v>
      </c>
      <c r="CC291" s="70">
        <v>0</v>
      </c>
      <c r="CD291" s="70">
        <v>0</v>
      </c>
    </row>
    <row r="292" spans="1:82">
      <c r="A292" s="70" t="s">
        <v>2115</v>
      </c>
      <c r="B292" s="70">
        <v>402</v>
      </c>
      <c r="C292" s="70">
        <v>11</v>
      </c>
      <c r="D292" s="70">
        <v>24</v>
      </c>
      <c r="E292" s="70">
        <v>2014</v>
      </c>
      <c r="F292" s="70" t="s">
        <v>181</v>
      </c>
      <c r="G292" s="1064" t="s">
        <v>2104</v>
      </c>
      <c r="H292" s="70" t="s">
        <v>2105</v>
      </c>
      <c r="I292" s="148"/>
      <c r="J292" s="71">
        <v>165.57003678904769</v>
      </c>
      <c r="K292" s="71">
        <v>11.22868724752909</v>
      </c>
      <c r="L292" s="71">
        <v>47.232062380219631</v>
      </c>
      <c r="M292" s="71">
        <v>164.09066749195239</v>
      </c>
      <c r="N292" s="71">
        <v>176.06248705434891</v>
      </c>
      <c r="O292" s="71">
        <v>94.153444144019133</v>
      </c>
      <c r="P292" s="71">
        <v>108.74692342222389</v>
      </c>
      <c r="Q292" s="71">
        <v>7.1203443940662403</v>
      </c>
      <c r="R292" s="71">
        <v>0</v>
      </c>
      <c r="S292" s="71">
        <v>4.5064109345100007</v>
      </c>
      <c r="T292" s="72"/>
      <c r="U292" s="71">
        <v>13055360</v>
      </c>
      <c r="V292" s="71">
        <v>3551</v>
      </c>
      <c r="W292" s="71">
        <v>968</v>
      </c>
      <c r="X292" s="71">
        <v>30264</v>
      </c>
      <c r="Y292" s="71">
        <v>34546</v>
      </c>
      <c r="Z292" s="71">
        <v>54181</v>
      </c>
      <c r="AA292" s="71">
        <v>21657</v>
      </c>
      <c r="AB292" s="71">
        <v>95939</v>
      </c>
      <c r="AC292" s="71">
        <v>0</v>
      </c>
      <c r="AD292" s="71">
        <v>4.5064109345100007</v>
      </c>
      <c r="AE292" s="72"/>
      <c r="AF292" s="71"/>
      <c r="AG292" s="71"/>
      <c r="AH292" s="71"/>
      <c r="AI292" s="71"/>
      <c r="AJ292" s="71"/>
      <c r="AK292" s="71"/>
      <c r="AL292" s="71"/>
      <c r="AM292" s="71"/>
      <c r="AN292" s="71"/>
      <c r="AO292" s="71"/>
      <c r="AP292" s="71"/>
      <c r="AQ292" s="72"/>
      <c r="AR292" s="71">
        <v>446</v>
      </c>
      <c r="AS292" s="71">
        <v>7</v>
      </c>
      <c r="AT292" s="71">
        <v>0</v>
      </c>
      <c r="AU292" s="71">
        <v>0</v>
      </c>
      <c r="AV292" s="71">
        <v>0</v>
      </c>
      <c r="AW292" s="71">
        <v>0</v>
      </c>
      <c r="AX292" s="71"/>
      <c r="AY292" s="72"/>
      <c r="AZ292" s="71">
        <v>1845.1</v>
      </c>
      <c r="BA292" s="71">
        <v>449.8</v>
      </c>
      <c r="BB292" s="71">
        <v>0</v>
      </c>
      <c r="BC292" s="71">
        <v>0</v>
      </c>
      <c r="BD292" s="71">
        <v>0</v>
      </c>
      <c r="BE292" s="71">
        <v>0</v>
      </c>
      <c r="BF292" s="71"/>
      <c r="BG292" s="72"/>
      <c r="BH292" s="71">
        <v>0</v>
      </c>
      <c r="BI292" s="71">
        <v>0</v>
      </c>
      <c r="BJ292" s="71">
        <v>27.475000000000001</v>
      </c>
      <c r="BK292" s="71">
        <v>0</v>
      </c>
      <c r="BL292" s="71">
        <v>16.396999999999998</v>
      </c>
      <c r="BM292" s="71">
        <v>0</v>
      </c>
      <c r="BN292" s="72"/>
      <c r="BO292" s="71">
        <v>0</v>
      </c>
      <c r="BP292" s="71">
        <v>0</v>
      </c>
      <c r="BQ292" s="71">
        <v>3</v>
      </c>
      <c r="BR292" s="71">
        <v>0</v>
      </c>
      <c r="BS292" s="71">
        <v>3</v>
      </c>
      <c r="BT292" s="71">
        <v>0</v>
      </c>
      <c r="BU292"/>
      <c r="BV292" s="70">
        <v>35.338999999999999</v>
      </c>
      <c r="BW292" s="70">
        <v>0</v>
      </c>
      <c r="BX292" s="70">
        <v>8.5329999999999995</v>
      </c>
      <c r="BY292" s="70">
        <v>0</v>
      </c>
      <c r="BZ292" s="70">
        <v>0</v>
      </c>
      <c r="CA292" s="70">
        <v>0</v>
      </c>
      <c r="CB292" s="70">
        <v>0</v>
      </c>
      <c r="CC292" s="70">
        <v>0</v>
      </c>
      <c r="CD292" s="70">
        <v>0</v>
      </c>
    </row>
    <row r="293" spans="1:82">
      <c r="A293" s="70" t="s">
        <v>2116</v>
      </c>
      <c r="B293" s="70">
        <v>403</v>
      </c>
      <c r="C293" s="70">
        <v>12</v>
      </c>
      <c r="D293" s="70">
        <v>24</v>
      </c>
      <c r="E293" s="70">
        <v>2015</v>
      </c>
      <c r="F293" s="70" t="s">
        <v>182</v>
      </c>
      <c r="G293" s="1064" t="s">
        <v>2104</v>
      </c>
      <c r="H293" s="70" t="s">
        <v>2105</v>
      </c>
      <c r="I293" s="148"/>
      <c r="J293" s="71">
        <v>165.15663324229811</v>
      </c>
      <c r="K293" s="71">
        <v>10.589958355253639</v>
      </c>
      <c r="L293" s="71">
        <v>50.566185887777507</v>
      </c>
      <c r="M293" s="71">
        <v>155.83620146785881</v>
      </c>
      <c r="N293" s="71">
        <v>170.017773968688</v>
      </c>
      <c r="O293" s="71">
        <v>93.073510153649309</v>
      </c>
      <c r="P293" s="71">
        <v>107.07901147198787</v>
      </c>
      <c r="Q293" s="71">
        <v>6.86958707693225</v>
      </c>
      <c r="R293" s="71">
        <v>0</v>
      </c>
      <c r="S293" s="71">
        <v>10.739736380909999</v>
      </c>
      <c r="T293" s="72"/>
      <c r="U293" s="71">
        <v>12816927</v>
      </c>
      <c r="V293" s="71">
        <v>3551</v>
      </c>
      <c r="W293" s="71">
        <v>968</v>
      </c>
      <c r="X293" s="71">
        <v>30264</v>
      </c>
      <c r="Y293" s="71">
        <v>34466</v>
      </c>
      <c r="Z293" s="71">
        <v>54075</v>
      </c>
      <c r="AA293" s="71">
        <v>21308</v>
      </c>
      <c r="AB293" s="71">
        <v>94552</v>
      </c>
      <c r="AC293" s="71">
        <v>0</v>
      </c>
      <c r="AD293" s="71">
        <v>10.739736380909999</v>
      </c>
      <c r="AE293" s="72"/>
      <c r="AF293" s="71">
        <v>179802242.90357241</v>
      </c>
      <c r="AG293" s="71">
        <v>7447398.1182838734</v>
      </c>
      <c r="AH293" s="71">
        <v>12778304.36491622</v>
      </c>
      <c r="AI293" s="71">
        <v>193395938.71972969</v>
      </c>
      <c r="AJ293" s="71">
        <v>184305144.6883646</v>
      </c>
      <c r="AK293" s="71">
        <v>0</v>
      </c>
      <c r="AL293" s="71">
        <v>0</v>
      </c>
      <c r="AM293" s="71">
        <v>12957954.96927757</v>
      </c>
      <c r="AN293" s="71">
        <v>0</v>
      </c>
      <c r="AO293" s="71">
        <v>0</v>
      </c>
      <c r="AP293" s="71">
        <v>590686983.76414442</v>
      </c>
      <c r="AQ293" s="72"/>
      <c r="AR293" s="71">
        <v>470</v>
      </c>
      <c r="AS293" s="71">
        <v>14</v>
      </c>
      <c r="AT293" s="71">
        <v>0</v>
      </c>
      <c r="AU293" s="71">
        <v>0</v>
      </c>
      <c r="AV293" s="71">
        <v>0</v>
      </c>
      <c r="AW293" s="71">
        <v>0</v>
      </c>
      <c r="AX293" s="71"/>
      <c r="AY293" s="72"/>
      <c r="AZ293" s="71">
        <v>1979.2</v>
      </c>
      <c r="BA293" s="71">
        <v>563.70000000000005</v>
      </c>
      <c r="BB293" s="71">
        <v>0</v>
      </c>
      <c r="BC293" s="71">
        <v>0</v>
      </c>
      <c r="BD293" s="71">
        <v>0</v>
      </c>
      <c r="BE293" s="71">
        <v>0</v>
      </c>
      <c r="BF293" s="71"/>
      <c r="BG293" s="72"/>
      <c r="BH293" s="71">
        <v>0</v>
      </c>
      <c r="BI293" s="71">
        <v>0</v>
      </c>
      <c r="BJ293" s="71">
        <v>8.6669999999999998</v>
      </c>
      <c r="BK293" s="71">
        <v>0</v>
      </c>
      <c r="BL293" s="71">
        <v>10.994</v>
      </c>
      <c r="BM293" s="71">
        <v>0</v>
      </c>
      <c r="BN293" s="72"/>
      <c r="BO293" s="71">
        <v>0</v>
      </c>
      <c r="BP293" s="71">
        <v>0</v>
      </c>
      <c r="BQ293" s="71">
        <v>2</v>
      </c>
      <c r="BR293" s="71">
        <v>0</v>
      </c>
      <c r="BS293" s="71">
        <v>2</v>
      </c>
      <c r="BT293" s="71">
        <v>0</v>
      </c>
      <c r="BU293"/>
      <c r="BV293" s="70">
        <v>16.172000000000001</v>
      </c>
      <c r="BW293" s="70">
        <v>0</v>
      </c>
      <c r="BX293" s="70">
        <v>3.4889999999999999</v>
      </c>
      <c r="BY293" s="70">
        <v>0</v>
      </c>
      <c r="BZ293" s="70">
        <v>0</v>
      </c>
      <c r="CA293" s="70">
        <v>0</v>
      </c>
      <c r="CB293" s="70">
        <v>0</v>
      </c>
      <c r="CC293" s="70">
        <v>0</v>
      </c>
      <c r="CD293" s="70">
        <v>0</v>
      </c>
    </row>
    <row r="294" spans="1:82">
      <c r="A294" s="70" t="s">
        <v>2117</v>
      </c>
      <c r="B294" s="70">
        <v>404</v>
      </c>
      <c r="C294" s="70">
        <v>13</v>
      </c>
      <c r="D294" s="70">
        <v>24</v>
      </c>
      <c r="E294" s="70">
        <v>2016</v>
      </c>
      <c r="F294" s="70" t="s">
        <v>155</v>
      </c>
      <c r="G294" s="70" t="s">
        <v>2104</v>
      </c>
      <c r="H294" s="70" t="s">
        <v>2105</v>
      </c>
      <c r="I294" s="148"/>
      <c r="J294" s="71">
        <v>214.10730279490315</v>
      </c>
      <c r="K294" s="71">
        <v>11.25664124275605</v>
      </c>
      <c r="L294" s="71">
        <v>47.914772654492502</v>
      </c>
      <c r="M294" s="71">
        <v>135.45619440051411</v>
      </c>
      <c r="N294" s="71">
        <v>172.9687422686772</v>
      </c>
      <c r="O294" s="71">
        <v>92.293533828390878</v>
      </c>
      <c r="P294" s="71">
        <v>106.19222659083107</v>
      </c>
      <c r="Q294" s="71">
        <v>6.5859421729393324</v>
      </c>
      <c r="R294" s="71">
        <v>0</v>
      </c>
      <c r="S294" s="71">
        <v>11.686019758559999</v>
      </c>
      <c r="T294" s="72"/>
      <c r="U294" s="71">
        <v>13106452</v>
      </c>
      <c r="V294" s="71">
        <v>3551</v>
      </c>
      <c r="W294" s="71">
        <v>968</v>
      </c>
      <c r="X294" s="71">
        <v>30264</v>
      </c>
      <c r="Y294" s="71">
        <v>34460</v>
      </c>
      <c r="Z294" s="71">
        <v>54281</v>
      </c>
      <c r="AA294" s="71">
        <v>21856</v>
      </c>
      <c r="AB294" s="71">
        <v>93243</v>
      </c>
      <c r="AC294" s="71">
        <v>0</v>
      </c>
      <c r="AD294" s="71">
        <v>11.686019758560001</v>
      </c>
      <c r="AE294" s="72"/>
      <c r="AF294" s="71">
        <v>268309091.30360979</v>
      </c>
      <c r="AG294" s="71">
        <v>7832012.8852026341</v>
      </c>
      <c r="AH294" s="71">
        <v>8624913.8931660466</v>
      </c>
      <c r="AI294" s="71">
        <v>187113050.50018689</v>
      </c>
      <c r="AJ294" s="71">
        <v>188000838.62259641</v>
      </c>
      <c r="AK294" s="71">
        <v>0</v>
      </c>
      <c r="AL294" s="71">
        <v>0</v>
      </c>
      <c r="AM294" s="71">
        <v>12788489.6991868</v>
      </c>
      <c r="AN294" s="71">
        <v>0</v>
      </c>
      <c r="AO294" s="71">
        <v>0</v>
      </c>
      <c r="AP294" s="71">
        <v>672668396.90394855</v>
      </c>
      <c r="AQ294" s="72"/>
      <c r="AR294" s="71">
        <v>495</v>
      </c>
      <c r="AS294" s="71">
        <v>16</v>
      </c>
      <c r="AT294" s="71">
        <v>0</v>
      </c>
      <c r="AU294" s="71">
        <v>0</v>
      </c>
      <c r="AV294" s="71">
        <v>0</v>
      </c>
      <c r="AW294" s="71">
        <v>1</v>
      </c>
      <c r="AX294" s="71"/>
      <c r="AY294" s="72"/>
      <c r="AZ294" s="71">
        <v>2118.6999999999998</v>
      </c>
      <c r="BA294" s="71">
        <v>586.79999999999995</v>
      </c>
      <c r="BB294" s="71">
        <v>0</v>
      </c>
      <c r="BC294" s="71">
        <v>0</v>
      </c>
      <c r="BD294" s="71">
        <v>0</v>
      </c>
      <c r="BE294" s="71">
        <v>935.2</v>
      </c>
      <c r="BF294" s="71"/>
      <c r="BG294" s="72"/>
      <c r="BH294" s="71">
        <v>0</v>
      </c>
      <c r="BI294" s="71">
        <v>0</v>
      </c>
      <c r="BJ294" s="71">
        <v>24.66</v>
      </c>
      <c r="BK294" s="71">
        <v>0</v>
      </c>
      <c r="BL294" s="71">
        <v>6.5090000000000003</v>
      </c>
      <c r="BM294" s="71">
        <v>0</v>
      </c>
      <c r="BN294" s="72"/>
      <c r="BO294" s="71">
        <v>0</v>
      </c>
      <c r="BP294" s="71">
        <v>0</v>
      </c>
      <c r="BQ294" s="71">
        <v>3</v>
      </c>
      <c r="BR294" s="71">
        <v>0</v>
      </c>
      <c r="BS294" s="71">
        <v>1</v>
      </c>
      <c r="BT294" s="71">
        <v>0</v>
      </c>
      <c r="BU294"/>
      <c r="BV294" s="70">
        <v>31.169</v>
      </c>
      <c r="BW294" s="70">
        <v>0</v>
      </c>
      <c r="BX294" s="70">
        <v>0</v>
      </c>
      <c r="BY294" s="70">
        <v>0</v>
      </c>
      <c r="BZ294" s="70">
        <v>0</v>
      </c>
      <c r="CA294" s="70">
        <v>0</v>
      </c>
      <c r="CB294" s="70">
        <v>0</v>
      </c>
      <c r="CC294" s="70">
        <v>0</v>
      </c>
      <c r="CD294" s="70">
        <v>0</v>
      </c>
    </row>
    <row r="295" spans="1:82">
      <c r="A295" s="70" t="s">
        <v>2118</v>
      </c>
      <c r="B295" s="70">
        <v>405</v>
      </c>
      <c r="C295" s="70">
        <v>14</v>
      </c>
      <c r="D295" s="70">
        <v>24</v>
      </c>
      <c r="E295" s="70">
        <v>2017</v>
      </c>
      <c r="F295" s="70" t="s">
        <v>156</v>
      </c>
      <c r="G295" s="70" t="s">
        <v>2104</v>
      </c>
      <c r="H295" s="70" t="s">
        <v>2105</v>
      </c>
      <c r="I295" s="148"/>
      <c r="J295" s="71">
        <v>188.77059104452979</v>
      </c>
      <c r="K295" s="71">
        <v>10.92208798861493</v>
      </c>
      <c r="L295" s="71">
        <v>46.278960417309307</v>
      </c>
      <c r="M295" s="71">
        <v>121.84764381265276</v>
      </c>
      <c r="N295" s="71">
        <v>185.15973810473804</v>
      </c>
      <c r="O295" s="71">
        <v>90.934707403447689</v>
      </c>
      <c r="P295" s="71">
        <v>104.47670092348329</v>
      </c>
      <c r="Q295" s="71">
        <v>6.2662985629961199</v>
      </c>
      <c r="R295" s="71">
        <v>0</v>
      </c>
      <c r="S295" s="71">
        <v>11.940513651200002</v>
      </c>
      <c r="T295" s="72"/>
      <c r="U295" s="71">
        <v>14314936</v>
      </c>
      <c r="V295" s="71">
        <v>3551</v>
      </c>
      <c r="W295" s="71">
        <v>968</v>
      </c>
      <c r="X295" s="71">
        <v>30264</v>
      </c>
      <c r="Y295" s="71">
        <v>34311</v>
      </c>
      <c r="Z295" s="71">
        <v>54369</v>
      </c>
      <c r="AA295" s="71">
        <v>21640</v>
      </c>
      <c r="AB295" s="71">
        <v>91743</v>
      </c>
      <c r="AC295" s="71">
        <v>0</v>
      </c>
      <c r="AD295" s="71">
        <v>11.9405136512</v>
      </c>
      <c r="AE295" s="72"/>
      <c r="AF295" s="71">
        <v>241583837.1637409</v>
      </c>
      <c r="AG295" s="71">
        <v>7498744.4029841051</v>
      </c>
      <c r="AH295" s="71">
        <v>10007927.416902831</v>
      </c>
      <c r="AI295" s="71">
        <v>178316689.47848049</v>
      </c>
      <c r="AJ295" s="71">
        <v>192374555.9846234</v>
      </c>
      <c r="AK295" s="71">
        <v>0</v>
      </c>
      <c r="AL295" s="71">
        <v>0</v>
      </c>
      <c r="AM295" s="71">
        <v>12602449.871420391</v>
      </c>
      <c r="AN295" s="71">
        <v>0</v>
      </c>
      <c r="AO295" s="71">
        <v>0</v>
      </c>
      <c r="AP295" s="71">
        <v>642384204.31815219</v>
      </c>
      <c r="AQ295" s="72"/>
      <c r="AR295" s="71">
        <v>508</v>
      </c>
      <c r="AS295" s="71">
        <v>16</v>
      </c>
      <c r="AT295" s="71">
        <v>0</v>
      </c>
      <c r="AU295" s="71">
        <v>0</v>
      </c>
      <c r="AV295" s="71">
        <v>0</v>
      </c>
      <c r="AW295" s="71">
        <v>1</v>
      </c>
      <c r="AX295" s="71"/>
      <c r="AY295" s="72"/>
      <c r="AZ295" s="71">
        <v>2189.8000000000002</v>
      </c>
      <c r="BA295" s="71">
        <v>586.79999999999995</v>
      </c>
      <c r="BB295" s="71">
        <v>0</v>
      </c>
      <c r="BC295" s="71">
        <v>0</v>
      </c>
      <c r="BD295" s="71">
        <v>0</v>
      </c>
      <c r="BE295" s="71">
        <v>935.2</v>
      </c>
      <c r="BF295" s="71"/>
      <c r="BG295" s="72"/>
      <c r="BH295" s="71">
        <v>0</v>
      </c>
      <c r="BI295" s="71">
        <v>0</v>
      </c>
      <c r="BJ295" s="71">
        <v>27.687000000000001</v>
      </c>
      <c r="BK295" s="71">
        <v>0</v>
      </c>
      <c r="BL295" s="71">
        <v>7.2880000000000003</v>
      </c>
      <c r="BM295" s="71">
        <v>0</v>
      </c>
      <c r="BN295" s="72"/>
      <c r="BO295" s="71">
        <v>0</v>
      </c>
      <c r="BP295" s="71">
        <v>0</v>
      </c>
      <c r="BQ295" s="71">
        <v>3</v>
      </c>
      <c r="BR295" s="71">
        <v>0</v>
      </c>
      <c r="BS295" s="71">
        <v>1</v>
      </c>
      <c r="BT295" s="71">
        <v>0</v>
      </c>
      <c r="BU295"/>
      <c r="BV295" s="70">
        <v>34.975000000000001</v>
      </c>
      <c r="BW295" s="70">
        <v>0</v>
      </c>
      <c r="BX295" s="70">
        <v>0</v>
      </c>
      <c r="BY295" s="70">
        <v>0</v>
      </c>
      <c r="BZ295" s="70">
        <v>0</v>
      </c>
      <c r="CA295" s="70">
        <v>0</v>
      </c>
      <c r="CB295" s="70">
        <v>0</v>
      </c>
      <c r="CC295" s="70">
        <v>0</v>
      </c>
      <c r="CD295" s="70">
        <v>0</v>
      </c>
    </row>
    <row r="296" spans="1:82">
      <c r="A296" s="70" t="s">
        <v>2119</v>
      </c>
      <c r="B296" s="70">
        <v>406</v>
      </c>
      <c r="C296" s="70">
        <v>15</v>
      </c>
      <c r="D296" s="70">
        <v>24</v>
      </c>
      <c r="E296" s="70">
        <v>2018</v>
      </c>
      <c r="F296" s="70" t="s">
        <v>183</v>
      </c>
      <c r="G296" s="70" t="s">
        <v>2104</v>
      </c>
      <c r="H296" s="70" t="s">
        <v>2105</v>
      </c>
      <c r="I296" s="148"/>
      <c r="J296" s="71">
        <v>210.04592193972618</v>
      </c>
      <c r="K296" s="71">
        <v>10.328001657039749</v>
      </c>
      <c r="L296" s="71">
        <v>42.413821470742484</v>
      </c>
      <c r="M296" s="71">
        <v>127.66994320542302</v>
      </c>
      <c r="N296" s="71">
        <v>157.65723462221379</v>
      </c>
      <c r="O296" s="71">
        <v>89.142545413501864</v>
      </c>
      <c r="P296" s="71">
        <v>102.96350641255354</v>
      </c>
      <c r="Q296" s="71">
        <v>5.7248103942331099</v>
      </c>
      <c r="R296" s="71">
        <v>0</v>
      </c>
      <c r="S296" s="71">
        <v>9.6905645983399999</v>
      </c>
      <c r="T296" s="72"/>
      <c r="U296" s="71">
        <v>14354291</v>
      </c>
      <c r="V296" s="71">
        <v>3551</v>
      </c>
      <c r="W296" s="71">
        <v>968</v>
      </c>
      <c r="X296" s="71">
        <v>30264</v>
      </c>
      <c r="Y296" s="71">
        <v>34284</v>
      </c>
      <c r="Z296" s="71">
        <v>54318</v>
      </c>
      <c r="AA296" s="71">
        <v>21541</v>
      </c>
      <c r="AB296" s="71">
        <v>90324</v>
      </c>
      <c r="AC296" s="71">
        <v>0</v>
      </c>
      <c r="AD296" s="71">
        <v>9.6905645983399999</v>
      </c>
      <c r="AE296" s="72"/>
      <c r="AF296" s="71">
        <v>264510102.69490281</v>
      </c>
      <c r="AG296" s="71">
        <v>7016343.6338681206</v>
      </c>
      <c r="AH296" s="71">
        <v>9644344.2552596051</v>
      </c>
      <c r="AI296" s="71">
        <v>180081866.34823161</v>
      </c>
      <c r="AJ296" s="71">
        <v>173002081.73748881</v>
      </c>
      <c r="AK296" s="71">
        <v>0</v>
      </c>
      <c r="AL296" s="71">
        <v>0</v>
      </c>
      <c r="AM296" s="71">
        <v>12433198.92391897</v>
      </c>
      <c r="AN296" s="71">
        <v>0</v>
      </c>
      <c r="AO296" s="71">
        <v>0</v>
      </c>
      <c r="AP296" s="71">
        <v>646687937.59366989</v>
      </c>
      <c r="AQ296" s="72"/>
      <c r="AR296" s="71">
        <v>532</v>
      </c>
      <c r="AS296" s="71">
        <v>18</v>
      </c>
      <c r="AT296" s="71">
        <v>0</v>
      </c>
      <c r="AU296" s="71">
        <v>0</v>
      </c>
      <c r="AV296" s="71">
        <v>0</v>
      </c>
      <c r="AW296" s="71">
        <v>1</v>
      </c>
      <c r="AX296" s="71"/>
      <c r="AY296" s="72"/>
      <c r="AZ296" s="71">
        <v>2352</v>
      </c>
      <c r="BA296" s="71">
        <v>1480</v>
      </c>
      <c r="BB296" s="71">
        <v>0</v>
      </c>
      <c r="BC296" s="71">
        <v>0</v>
      </c>
      <c r="BD296" s="71">
        <v>0</v>
      </c>
      <c r="BE296" s="71">
        <v>940</v>
      </c>
      <c r="BF296" s="71"/>
      <c r="BG296" s="72"/>
      <c r="BH296" s="71">
        <v>0</v>
      </c>
      <c r="BI296" s="71">
        <v>0</v>
      </c>
      <c r="BJ296" s="71">
        <v>26.46</v>
      </c>
      <c r="BK296" s="71">
        <v>0</v>
      </c>
      <c r="BL296" s="71">
        <v>6.83</v>
      </c>
      <c r="BM296" s="71">
        <v>0</v>
      </c>
      <c r="BN296" s="72"/>
      <c r="BO296" s="71">
        <v>0</v>
      </c>
      <c r="BP296" s="71">
        <v>0</v>
      </c>
      <c r="BQ296" s="71">
        <v>3</v>
      </c>
      <c r="BR296" s="71">
        <v>0</v>
      </c>
      <c r="BS296" s="71">
        <v>1</v>
      </c>
      <c r="BT296" s="71">
        <v>0</v>
      </c>
      <c r="BU296"/>
      <c r="BV296" s="70">
        <v>33.29</v>
      </c>
      <c r="BW296" s="70">
        <v>0</v>
      </c>
      <c r="BX296" s="70">
        <v>0</v>
      </c>
      <c r="BY296" s="70">
        <v>0</v>
      </c>
      <c r="BZ296" s="70">
        <v>0</v>
      </c>
      <c r="CA296" s="70">
        <v>0</v>
      </c>
      <c r="CB296" s="70">
        <v>0</v>
      </c>
      <c r="CC296" s="70">
        <v>0</v>
      </c>
      <c r="CD296" s="70">
        <v>0</v>
      </c>
    </row>
    <row r="297" spans="1:82">
      <c r="A297" s="70" t="s">
        <v>2120</v>
      </c>
      <c r="B297" s="70">
        <v>407</v>
      </c>
      <c r="C297" s="70">
        <v>16</v>
      </c>
      <c r="D297" s="70">
        <v>24</v>
      </c>
      <c r="E297" s="70">
        <v>2019</v>
      </c>
      <c r="F297" s="70" t="s">
        <v>158</v>
      </c>
      <c r="G297" s="70" t="s">
        <v>2104</v>
      </c>
      <c r="H297" s="70" t="s">
        <v>2105</v>
      </c>
      <c r="I297" s="148"/>
      <c r="J297" s="71">
        <v>176.31040146129001</v>
      </c>
      <c r="K297" s="71">
        <v>9.6788734582286935</v>
      </c>
      <c r="L297" s="71">
        <v>42.806573970189319</v>
      </c>
      <c r="M297" s="71">
        <v>120.65532474520087</v>
      </c>
      <c r="N297" s="71">
        <v>147.9282353009518</v>
      </c>
      <c r="O297" s="71">
        <v>86.508311015114998</v>
      </c>
      <c r="P297" s="71">
        <v>98.25947615630362</v>
      </c>
      <c r="Q297" s="71">
        <v>5.4799292057244697</v>
      </c>
      <c r="R297" s="71">
        <v>0</v>
      </c>
      <c r="S297" s="71">
        <v>8.0429783315199987</v>
      </c>
      <c r="T297" s="72"/>
      <c r="U297" s="71">
        <v>12707800</v>
      </c>
      <c r="V297" s="71">
        <v>3551</v>
      </c>
      <c r="W297" s="71">
        <v>968</v>
      </c>
      <c r="X297" s="71">
        <v>30264</v>
      </c>
      <c r="Y297" s="71">
        <v>34176</v>
      </c>
      <c r="Z297" s="71">
        <v>54160</v>
      </c>
      <c r="AA297" s="71">
        <v>20403</v>
      </c>
      <c r="AB297" s="71">
        <v>88801</v>
      </c>
      <c r="AC297" s="71">
        <v>0</v>
      </c>
      <c r="AD297" s="71">
        <v>8.0429783315199987</v>
      </c>
      <c r="AE297" s="72"/>
      <c r="AF297" s="71">
        <v>237077102.54803449</v>
      </c>
      <c r="AG297" s="71">
        <v>6750628.8525321679</v>
      </c>
      <c r="AH297" s="71">
        <v>10042421.340378821</v>
      </c>
      <c r="AI297" s="71">
        <v>174259111.42163241</v>
      </c>
      <c r="AJ297" s="71">
        <v>164740816.28487679</v>
      </c>
      <c r="AK297" s="71">
        <v>0</v>
      </c>
      <c r="AL297" s="71">
        <v>0</v>
      </c>
      <c r="AM297" s="71">
        <v>12094027.706429908</v>
      </c>
      <c r="AN297" s="71">
        <v>0</v>
      </c>
      <c r="AO297" s="71">
        <v>0</v>
      </c>
      <c r="AP297" s="71">
        <v>604964108.15388465</v>
      </c>
      <c r="AQ297" s="72"/>
      <c r="AR297" s="71">
        <v>543</v>
      </c>
      <c r="AS297" s="71">
        <v>19</v>
      </c>
      <c r="AT297" s="71">
        <v>0</v>
      </c>
      <c r="AU297" s="71">
        <v>0</v>
      </c>
      <c r="AV297" s="71">
        <v>0</v>
      </c>
      <c r="AW297" s="71">
        <v>1</v>
      </c>
      <c r="AX297" s="71"/>
      <c r="AY297" s="72"/>
      <c r="AZ297" s="71">
        <v>2422.4</v>
      </c>
      <c r="BA297" s="71">
        <v>1529.1</v>
      </c>
      <c r="BB297" s="71">
        <v>0</v>
      </c>
      <c r="BC297" s="71">
        <v>0</v>
      </c>
      <c r="BD297" s="71">
        <v>0</v>
      </c>
      <c r="BE297" s="71">
        <v>940.07600000000002</v>
      </c>
      <c r="BF297" s="71"/>
      <c r="BG297" s="72"/>
      <c r="BH297" s="71">
        <v>0</v>
      </c>
      <c r="BI297" s="71">
        <v>0</v>
      </c>
      <c r="BJ297" s="71">
        <v>24.753</v>
      </c>
      <c r="BK297" s="71">
        <v>0</v>
      </c>
      <c r="BL297" s="71">
        <v>6.7729999999999997</v>
      </c>
      <c r="BM297" s="71">
        <v>0</v>
      </c>
      <c r="BN297" s="72"/>
      <c r="BO297" s="71">
        <v>0</v>
      </c>
      <c r="BP297" s="71">
        <v>0</v>
      </c>
      <c r="BQ297" s="71">
        <v>3</v>
      </c>
      <c r="BR297" s="71">
        <v>0</v>
      </c>
      <c r="BS297" s="71">
        <v>1</v>
      </c>
      <c r="BT297" s="71">
        <v>0</v>
      </c>
      <c r="BU297"/>
      <c r="BV297" s="70">
        <v>31.526</v>
      </c>
      <c r="BW297" s="70">
        <v>0</v>
      </c>
      <c r="BX297" s="70">
        <v>0</v>
      </c>
      <c r="BY297" s="70">
        <v>0</v>
      </c>
      <c r="BZ297" s="70">
        <v>0</v>
      </c>
      <c r="CA297" s="70">
        <v>0</v>
      </c>
      <c r="CB297" s="70">
        <v>0</v>
      </c>
      <c r="CC297" s="70">
        <v>0</v>
      </c>
      <c r="CD297" s="70">
        <v>0</v>
      </c>
    </row>
    <row r="298" spans="1:82">
      <c r="A298" s="70" t="s">
        <v>2121</v>
      </c>
      <c r="B298" s="70">
        <v>408</v>
      </c>
      <c r="C298" s="70">
        <v>17</v>
      </c>
      <c r="D298" s="70">
        <v>24</v>
      </c>
      <c r="E298" s="70">
        <v>2020</v>
      </c>
      <c r="F298" s="70" t="s">
        <v>159</v>
      </c>
      <c r="G298" s="70" t="s">
        <v>2104</v>
      </c>
      <c r="H298" s="70" t="s">
        <v>2105</v>
      </c>
      <c r="I298" s="148"/>
      <c r="J298" s="71">
        <v>148.79934601789509</v>
      </c>
      <c r="K298" s="71">
        <v>9.8495098429801082</v>
      </c>
      <c r="L298" s="71">
        <v>45.421429277398943</v>
      </c>
      <c r="M298" s="71">
        <v>106.94851398099314</v>
      </c>
      <c r="N298" s="71">
        <v>139.2456893011036</v>
      </c>
      <c r="O298" s="71">
        <v>75.582196256296086</v>
      </c>
      <c r="P298" s="71">
        <v>92.186903216570443</v>
      </c>
      <c r="Q298" s="71">
        <v>5.1562331826823398</v>
      </c>
      <c r="R298" s="71">
        <v>0</v>
      </c>
      <c r="S298" s="71">
        <v>9.3263995380000004</v>
      </c>
      <c r="T298" s="72"/>
      <c r="U298" s="71">
        <v>11293827</v>
      </c>
      <c r="V298" s="71">
        <v>3111</v>
      </c>
      <c r="W298" s="71">
        <v>1230</v>
      </c>
      <c r="X298" s="71">
        <v>28605</v>
      </c>
      <c r="Y298" s="71">
        <v>34197</v>
      </c>
      <c r="Z298" s="71">
        <v>54009</v>
      </c>
      <c r="AA298" s="71">
        <v>20346</v>
      </c>
      <c r="AB298" s="71">
        <v>87452</v>
      </c>
      <c r="AC298" s="71">
        <v>0</v>
      </c>
      <c r="AD298" s="71">
        <v>9.3263995380000004</v>
      </c>
      <c r="AE298" s="72"/>
      <c r="AF298" s="71">
        <v>198796922.85635379</v>
      </c>
      <c r="AG298" s="71">
        <v>7005892.8756045252</v>
      </c>
      <c r="AH298" s="71">
        <v>11012801.007054796</v>
      </c>
      <c r="AI298" s="71">
        <v>164487008.72400776</v>
      </c>
      <c r="AJ298" s="71">
        <v>165249444.62225029</v>
      </c>
      <c r="AK298" s="71"/>
      <c r="AL298" s="71"/>
      <c r="AM298" s="71">
        <v>11413457.611984957</v>
      </c>
      <c r="AN298" s="71"/>
      <c r="AO298" s="71"/>
      <c r="AP298" s="71">
        <v>557965527.69725609</v>
      </c>
      <c r="AQ298" s="72"/>
      <c r="AR298" s="71">
        <v>560</v>
      </c>
      <c r="AS298" s="71">
        <v>22</v>
      </c>
      <c r="AT298" s="71">
        <v>0</v>
      </c>
      <c r="AU298" s="71">
        <v>1</v>
      </c>
      <c r="AV298" s="71">
        <v>0</v>
      </c>
      <c r="AW298" s="71">
        <v>1</v>
      </c>
      <c r="AX298" s="71"/>
      <c r="AY298" s="72"/>
      <c r="AZ298" s="71">
        <v>2530.8000000000002</v>
      </c>
      <c r="BA298" s="71">
        <v>1650.1</v>
      </c>
      <c r="BB298" s="71">
        <v>0</v>
      </c>
      <c r="BC298" s="71">
        <v>1000</v>
      </c>
      <c r="BD298" s="71">
        <v>0</v>
      </c>
      <c r="BE298" s="71">
        <v>940.07600000000002</v>
      </c>
      <c r="BF298" s="71"/>
      <c r="BG298" s="72"/>
      <c r="BH298" s="71">
        <v>0</v>
      </c>
      <c r="BI298" s="71">
        <v>0</v>
      </c>
      <c r="BJ298" s="71">
        <v>20.864999999999998</v>
      </c>
      <c r="BK298" s="71">
        <v>0</v>
      </c>
      <c r="BL298" s="71">
        <v>7.0279999999999996</v>
      </c>
      <c r="BM298" s="71">
        <v>0</v>
      </c>
      <c r="BN298" s="72"/>
      <c r="BO298" s="71">
        <v>0</v>
      </c>
      <c r="BP298" s="71">
        <v>0</v>
      </c>
      <c r="BQ298" s="71">
        <v>3</v>
      </c>
      <c r="BR298" s="71">
        <v>0</v>
      </c>
      <c r="BS298" s="71">
        <v>1</v>
      </c>
      <c r="BT298" s="71">
        <v>0</v>
      </c>
      <c r="BU298"/>
      <c r="BV298" s="70">
        <v>27.893000000000001</v>
      </c>
      <c r="BW298" s="70">
        <v>0</v>
      </c>
      <c r="BX298" s="70">
        <v>0</v>
      </c>
      <c r="BY298" s="70">
        <v>0</v>
      </c>
      <c r="BZ298" s="70">
        <v>0</v>
      </c>
      <c r="CA298" s="70">
        <v>0</v>
      </c>
      <c r="CB298" s="70">
        <v>0</v>
      </c>
      <c r="CC298" s="70">
        <v>0</v>
      </c>
      <c r="CD298" s="70">
        <v>0</v>
      </c>
    </row>
    <row r="299" spans="1:82">
      <c r="A299" s="70" t="s">
        <v>2122</v>
      </c>
      <c r="B299" s="70">
        <v>408</v>
      </c>
      <c r="C299" s="70">
        <v>18</v>
      </c>
      <c r="D299" s="70">
        <v>24</v>
      </c>
      <c r="E299" s="70">
        <v>2021</v>
      </c>
      <c r="F299" s="70" t="s">
        <v>160</v>
      </c>
      <c r="G299" s="70" t="s">
        <v>2104</v>
      </c>
      <c r="H299" s="70" t="s">
        <v>2105</v>
      </c>
      <c r="I299" s="148"/>
      <c r="J299" s="71">
        <v>163.35318547583086</v>
      </c>
      <c r="K299" s="71">
        <v>9.6364639050882648</v>
      </c>
      <c r="L299" s="71">
        <v>47.499961945283601</v>
      </c>
      <c r="M299" s="71">
        <v>124.27884084168976</v>
      </c>
      <c r="N299" s="71">
        <v>150.21921960247141</v>
      </c>
      <c r="O299" s="71">
        <v>72.908114598165568</v>
      </c>
      <c r="P299" s="71">
        <v>94.451639470391257</v>
      </c>
      <c r="Q299" s="71">
        <v>5.0161531707285203</v>
      </c>
      <c r="R299" s="71">
        <v>0</v>
      </c>
      <c r="S299" s="71">
        <v>9.2963875823910005</v>
      </c>
      <c r="T299" s="72"/>
      <c r="U299" s="71">
        <v>12869756</v>
      </c>
      <c r="V299" s="71">
        <v>3111</v>
      </c>
      <c r="W299" s="71">
        <v>1230</v>
      </c>
      <c r="X299" s="71">
        <v>28605</v>
      </c>
      <c r="Y299" s="71">
        <v>34087</v>
      </c>
      <c r="Z299" s="71">
        <v>53643</v>
      </c>
      <c r="AA299" s="71">
        <v>20327</v>
      </c>
      <c r="AB299" s="71">
        <v>85912</v>
      </c>
      <c r="AC299" s="71">
        <v>0</v>
      </c>
      <c r="AD299" s="71">
        <v>9.2963875823910005</v>
      </c>
      <c r="AE299" s="72"/>
      <c r="AF299" s="71">
        <v>222051554.33118445</v>
      </c>
      <c r="AG299" s="71">
        <v>6578035.9096493507</v>
      </c>
      <c r="AH299" s="71">
        <v>10097151.045321949</v>
      </c>
      <c r="AI299" s="71">
        <v>187280204.35625944</v>
      </c>
      <c r="AJ299" s="71">
        <v>179039665.6906805</v>
      </c>
      <c r="AK299" s="71">
        <v>0</v>
      </c>
      <c r="AL299" s="71">
        <v>0</v>
      </c>
      <c r="AM299" s="71">
        <v>11277143.129343964</v>
      </c>
      <c r="AN299" s="71">
        <v>0</v>
      </c>
      <c r="AO299" s="71">
        <v>0</v>
      </c>
      <c r="AP299" s="71">
        <v>616323754.46243966</v>
      </c>
      <c r="AQ299" s="72"/>
      <c r="AR299" s="71">
        <v>576</v>
      </c>
      <c r="AS299" s="71">
        <v>25</v>
      </c>
      <c r="AT299" s="71">
        <v>0</v>
      </c>
      <c r="AU299" s="71">
        <v>1</v>
      </c>
      <c r="AV299" s="71">
        <v>0</v>
      </c>
      <c r="AW299" s="71">
        <v>1</v>
      </c>
      <c r="AX299" s="71"/>
      <c r="AY299" s="72"/>
      <c r="AZ299" s="71">
        <v>2655.900000000001</v>
      </c>
      <c r="BA299" s="71">
        <v>1793.1</v>
      </c>
      <c r="BB299" s="71">
        <v>0</v>
      </c>
      <c r="BC299" s="71">
        <v>1000</v>
      </c>
      <c r="BD299" s="71">
        <v>0</v>
      </c>
      <c r="BE299" s="71">
        <v>940.07600000000002</v>
      </c>
      <c r="BF299" s="71"/>
      <c r="BG299" s="72"/>
      <c r="BH299" s="71">
        <v>0</v>
      </c>
      <c r="BI299" s="71">
        <v>0</v>
      </c>
      <c r="BJ299" s="71">
        <v>19.89</v>
      </c>
      <c r="BK299" s="71">
        <v>0</v>
      </c>
      <c r="BL299" s="71">
        <v>7.327</v>
      </c>
      <c r="BM299" s="71">
        <v>0</v>
      </c>
      <c r="BN299" s="72"/>
      <c r="BO299" s="71">
        <v>0</v>
      </c>
      <c r="BP299" s="71">
        <v>0</v>
      </c>
      <c r="BQ299" s="71">
        <v>3</v>
      </c>
      <c r="BR299" s="71">
        <v>0</v>
      </c>
      <c r="BS299" s="71">
        <v>1</v>
      </c>
      <c r="BT299" s="71">
        <v>0</v>
      </c>
      <c r="BU299"/>
      <c r="BV299" s="70">
        <v>27.216999999999999</v>
      </c>
      <c r="BW299" s="70">
        <v>0</v>
      </c>
      <c r="BX299" s="70">
        <v>0</v>
      </c>
      <c r="BY299" s="70">
        <v>0</v>
      </c>
      <c r="BZ299" s="70">
        <v>0</v>
      </c>
      <c r="CA299" s="70">
        <v>0</v>
      </c>
      <c r="CB299" s="70">
        <v>0</v>
      </c>
      <c r="CC299" s="70">
        <v>0</v>
      </c>
      <c r="CD299" s="70">
        <v>0</v>
      </c>
    </row>
    <row r="300" spans="1:82">
      <c r="A300" s="70" t="s">
        <v>2123</v>
      </c>
      <c r="B300" s="70">
        <v>408</v>
      </c>
      <c r="C300" s="70">
        <v>19</v>
      </c>
      <c r="D300" s="70">
        <v>24</v>
      </c>
      <c r="E300" s="70">
        <v>2022</v>
      </c>
      <c r="F300" s="70" t="s">
        <v>161</v>
      </c>
      <c r="G300" s="70" t="s">
        <v>2104</v>
      </c>
      <c r="H300" s="70" t="s">
        <v>2105</v>
      </c>
      <c r="I300" s="148"/>
      <c r="J300" s="71">
        <v>124.70882332667708</v>
      </c>
      <c r="K300" s="71">
        <v>8.8322807120895845</v>
      </c>
      <c r="L300" s="71">
        <v>38.42534877594327</v>
      </c>
      <c r="M300" s="71">
        <v>121.69555907391336</v>
      </c>
      <c r="N300" s="71">
        <v>142.5544907853097</v>
      </c>
      <c r="O300" s="71">
        <v>76.250298935734634</v>
      </c>
      <c r="P300" s="71">
        <v>92.607753150759791</v>
      </c>
      <c r="Q300" s="71">
        <v>4.9623745042921605</v>
      </c>
      <c r="R300" s="71">
        <v>0</v>
      </c>
      <c r="S300" s="71">
        <v>10.969804591200001</v>
      </c>
      <c r="T300" s="72"/>
      <c r="U300" s="71">
        <v>12981993</v>
      </c>
      <c r="V300" s="71">
        <v>3111</v>
      </c>
      <c r="W300" s="71">
        <v>1230</v>
      </c>
      <c r="X300" s="71">
        <v>28605</v>
      </c>
      <c r="Y300" s="71">
        <v>34037</v>
      </c>
      <c r="Z300" s="71">
        <v>53303</v>
      </c>
      <c r="AA300" s="71">
        <v>20234</v>
      </c>
      <c r="AB300" s="71">
        <v>84294</v>
      </c>
      <c r="AC300" s="71">
        <v>0</v>
      </c>
      <c r="AD300" s="71">
        <v>10.969804591200001</v>
      </c>
      <c r="AE300" s="72"/>
      <c r="AF300" s="71">
        <v>176835232.61446917</v>
      </c>
      <c r="AG300" s="71">
        <v>6147963.0781132346</v>
      </c>
      <c r="AH300" s="71">
        <v>10778432.824846875</v>
      </c>
      <c r="AI300" s="71">
        <v>182556388.53662109</v>
      </c>
      <c r="AJ300" s="71">
        <v>179548159.77831846</v>
      </c>
      <c r="AK300" s="71">
        <v>0</v>
      </c>
      <c r="AL300" s="71">
        <v>0</v>
      </c>
      <c r="AM300" s="71">
        <v>10884656.1547534</v>
      </c>
      <c r="AN300" s="71">
        <v>0</v>
      </c>
      <c r="AO300" s="71">
        <v>0</v>
      </c>
      <c r="AP300" s="71">
        <v>566750832.9871223</v>
      </c>
      <c r="AQ300" s="72"/>
      <c r="AR300" s="71">
        <v>593</v>
      </c>
      <c r="AS300" s="71">
        <v>25</v>
      </c>
      <c r="AT300" s="71">
        <v>0</v>
      </c>
      <c r="AU300" s="71">
        <v>1</v>
      </c>
      <c r="AV300" s="71">
        <v>0</v>
      </c>
      <c r="AW300" s="71">
        <v>1</v>
      </c>
      <c r="AX300" s="71"/>
      <c r="AY300" s="72"/>
      <c r="AZ300" s="71">
        <v>2776.1000000000022</v>
      </c>
      <c r="BA300" s="71">
        <v>1793.1</v>
      </c>
      <c r="BB300" s="71">
        <v>0</v>
      </c>
      <c r="BC300" s="71">
        <v>1000</v>
      </c>
      <c r="BD300" s="71">
        <v>0</v>
      </c>
      <c r="BE300" s="71">
        <v>940.07600000000002</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2124</v>
      </c>
      <c r="B301" s="70">
        <v>408</v>
      </c>
      <c r="C301" s="70">
        <v>20</v>
      </c>
      <c r="D301" s="70">
        <v>24</v>
      </c>
      <c r="E301" s="70">
        <v>2023</v>
      </c>
      <c r="F301" s="70" t="s">
        <v>1539</v>
      </c>
      <c r="G301" s="70" t="s">
        <v>2104</v>
      </c>
      <c r="H301" s="70" t="s">
        <v>2105</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627</v>
      </c>
      <c r="AS301" s="71">
        <v>25</v>
      </c>
      <c r="AT301" s="71">
        <v>0</v>
      </c>
      <c r="AU301" s="71">
        <v>1</v>
      </c>
      <c r="AV301" s="71">
        <v>0</v>
      </c>
      <c r="AW301" s="71">
        <v>1</v>
      </c>
      <c r="AX301" s="71"/>
      <c r="AY301" s="72"/>
      <c r="AZ301" s="71">
        <v>3002.0000000000036</v>
      </c>
      <c r="BA301" s="71">
        <v>1793.1</v>
      </c>
      <c r="BB301" s="71">
        <v>0</v>
      </c>
      <c r="BC301" s="71">
        <v>1000</v>
      </c>
      <c r="BD301" s="71">
        <v>0</v>
      </c>
      <c r="BE301" s="71">
        <v>940.07600000000002</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2125</v>
      </c>
      <c r="B302" s="70">
        <v>408</v>
      </c>
      <c r="C302" s="70">
        <v>21</v>
      </c>
      <c r="D302" s="70">
        <v>24</v>
      </c>
      <c r="E302" s="70">
        <v>2024</v>
      </c>
      <c r="F302" s="70" t="s">
        <v>1554</v>
      </c>
      <c r="G302" s="70" t="s">
        <v>2104</v>
      </c>
      <c r="H302" s="70" t="s">
        <v>2105</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2126</v>
      </c>
      <c r="B303" s="70">
        <v>477</v>
      </c>
      <c r="C303" s="70">
        <v>1</v>
      </c>
      <c r="D303" s="70">
        <v>29</v>
      </c>
      <c r="E303" s="70">
        <v>1990</v>
      </c>
      <c r="F303" s="70" t="s">
        <v>787</v>
      </c>
      <c r="G303" s="70" t="s">
        <v>2127</v>
      </c>
      <c r="H303" s="70" t="s">
        <v>2128</v>
      </c>
      <c r="I303" s="148"/>
      <c r="J303" s="71">
        <v>247.39446369505029</v>
      </c>
      <c r="K303" s="71">
        <v>3.6749203565974131</v>
      </c>
      <c r="L303" s="71">
        <v>0.75812662571437028</v>
      </c>
      <c r="M303" s="71">
        <v>39.276315135115397</v>
      </c>
      <c r="N303" s="71">
        <v>58.458207635060873</v>
      </c>
      <c r="O303" s="71">
        <v>47.615957187661209</v>
      </c>
      <c r="P303" s="71">
        <v>26.003754240263159</v>
      </c>
      <c r="Q303" s="71">
        <v>4.7541333699724397</v>
      </c>
      <c r="R303" s="71">
        <v>0</v>
      </c>
      <c r="S303" s="71">
        <v>6.3392839578398892</v>
      </c>
      <c r="T303" s="72"/>
      <c r="U303" s="71">
        <v>42340680</v>
      </c>
      <c r="V303" s="71">
        <v>1449</v>
      </c>
      <c r="W303" s="71">
        <v>8</v>
      </c>
      <c r="X303" s="71">
        <v>16251</v>
      </c>
      <c r="Y303" s="71">
        <v>26046</v>
      </c>
      <c r="Z303" s="71">
        <v>19585</v>
      </c>
      <c r="AA303" s="71">
        <v>6314</v>
      </c>
      <c r="AB303" s="71">
        <v>77191</v>
      </c>
      <c r="AC303" s="71">
        <v>0</v>
      </c>
      <c r="AD303" s="71">
        <v>6.3392839578398892</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2129</v>
      </c>
      <c r="B304" s="70">
        <v>478</v>
      </c>
      <c r="C304" s="70">
        <v>2</v>
      </c>
      <c r="D304" s="70">
        <v>29</v>
      </c>
      <c r="E304" s="70">
        <v>2005</v>
      </c>
      <c r="F304" s="70" t="s">
        <v>789</v>
      </c>
      <c r="G304" s="70" t="s">
        <v>2127</v>
      </c>
      <c r="H304" s="70" t="s">
        <v>2128</v>
      </c>
      <c r="I304" s="148"/>
      <c r="J304" s="71">
        <v>250.62843866313429</v>
      </c>
      <c r="K304" s="71">
        <v>3.1359352053492202</v>
      </c>
      <c r="L304" s="71">
        <v>1.21519463691577</v>
      </c>
      <c r="M304" s="71">
        <v>77.282320154409774</v>
      </c>
      <c r="N304" s="71">
        <v>94.224875110619223</v>
      </c>
      <c r="O304" s="71">
        <v>58.504172165636959</v>
      </c>
      <c r="P304" s="71">
        <v>25.746757161135211</v>
      </c>
      <c r="Q304" s="71">
        <v>4.5842997440893196</v>
      </c>
      <c r="R304" s="71">
        <v>0</v>
      </c>
      <c r="S304" s="71">
        <v>11.38669554445876</v>
      </c>
      <c r="T304" s="72"/>
      <c r="U304" s="71">
        <v>33978168</v>
      </c>
      <c r="V304" s="71">
        <v>1387</v>
      </c>
      <c r="W304" s="71">
        <v>11</v>
      </c>
      <c r="X304" s="71">
        <v>16446</v>
      </c>
      <c r="Y304" s="71">
        <v>31626</v>
      </c>
      <c r="Z304" s="71">
        <v>27846</v>
      </c>
      <c r="AA304" s="71">
        <v>5120</v>
      </c>
      <c r="AB304" s="71">
        <v>77813</v>
      </c>
      <c r="AC304" s="71">
        <v>0</v>
      </c>
      <c r="AD304" s="71">
        <v>11.38669554445876</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2130</v>
      </c>
      <c r="B305" s="70">
        <v>479</v>
      </c>
      <c r="C305" s="70">
        <v>3</v>
      </c>
      <c r="D305" s="70">
        <v>29</v>
      </c>
      <c r="E305" s="70">
        <v>2006</v>
      </c>
      <c r="F305" s="70" t="s">
        <v>790</v>
      </c>
      <c r="G305" s="70" t="s">
        <v>2127</v>
      </c>
      <c r="H305" s="70" t="s">
        <v>2128</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2131</v>
      </c>
      <c r="B306" s="70">
        <v>480</v>
      </c>
      <c r="C306" s="70">
        <v>4</v>
      </c>
      <c r="D306" s="70">
        <v>29</v>
      </c>
      <c r="E306" s="70">
        <v>2007</v>
      </c>
      <c r="F306" s="70" t="s">
        <v>791</v>
      </c>
      <c r="G306" s="70" t="s">
        <v>2127</v>
      </c>
      <c r="H306" s="70" t="s">
        <v>2128</v>
      </c>
      <c r="I306" s="148"/>
      <c r="J306" s="71">
        <v>189.35501405187691</v>
      </c>
      <c r="K306" s="71">
        <v>2.6630135419536098</v>
      </c>
      <c r="L306" s="71">
        <v>0</v>
      </c>
      <c r="M306" s="71">
        <v>74.768490749059097</v>
      </c>
      <c r="N306" s="71">
        <v>95.211161824051359</v>
      </c>
      <c r="O306" s="71">
        <v>56.011496411668638</v>
      </c>
      <c r="P306" s="71">
        <v>25.73166060694405</v>
      </c>
      <c r="Q306" s="71">
        <v>4.8886451424035098</v>
      </c>
      <c r="R306" s="71">
        <v>0</v>
      </c>
      <c r="S306" s="71">
        <v>9.8902768787411137</v>
      </c>
      <c r="T306" s="72"/>
      <c r="U306" s="71">
        <v>33544205</v>
      </c>
      <c r="V306" s="71">
        <v>1217</v>
      </c>
      <c r="W306" s="71">
        <v>0</v>
      </c>
      <c r="X306" s="71">
        <v>19427</v>
      </c>
      <c r="Y306" s="71">
        <v>32542</v>
      </c>
      <c r="Z306" s="71">
        <v>27714</v>
      </c>
      <c r="AA306" s="71">
        <v>5039</v>
      </c>
      <c r="AB306" s="71">
        <v>78591</v>
      </c>
      <c r="AC306" s="71">
        <v>0</v>
      </c>
      <c r="AD306" s="71">
        <v>9.8902768787411137</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2132</v>
      </c>
      <c r="B307" s="70">
        <v>481</v>
      </c>
      <c r="C307" s="70">
        <v>5</v>
      </c>
      <c r="D307" s="70">
        <v>29</v>
      </c>
      <c r="E307" s="70">
        <v>2008</v>
      </c>
      <c r="F307" s="70" t="s">
        <v>792</v>
      </c>
      <c r="G307" s="70" t="s">
        <v>2127</v>
      </c>
      <c r="H307" s="70" t="s">
        <v>2128</v>
      </c>
      <c r="I307" s="148"/>
      <c r="J307" s="71">
        <v>178.1005754581837</v>
      </c>
      <c r="K307" s="71">
        <v>2.011124546154651</v>
      </c>
      <c r="L307" s="71">
        <v>0</v>
      </c>
      <c r="M307" s="71">
        <v>78.642870117310011</v>
      </c>
      <c r="N307" s="71">
        <v>90.760305063437102</v>
      </c>
      <c r="O307" s="71">
        <v>54.336791488980232</v>
      </c>
      <c r="P307" s="71">
        <v>24.289446713321521</v>
      </c>
      <c r="Q307" s="71">
        <v>4.8313858428073599</v>
      </c>
      <c r="R307" s="71">
        <v>0</v>
      </c>
      <c r="S307" s="71">
        <v>8.205202431862137</v>
      </c>
      <c r="T307" s="72"/>
      <c r="U307" s="71">
        <v>36444097</v>
      </c>
      <c r="V307" s="71">
        <v>1217</v>
      </c>
      <c r="W307" s="71">
        <v>0</v>
      </c>
      <c r="X307" s="71">
        <v>19427</v>
      </c>
      <c r="Y307" s="71">
        <v>33111</v>
      </c>
      <c r="Z307" s="71">
        <v>27829</v>
      </c>
      <c r="AA307" s="71">
        <v>4762</v>
      </c>
      <c r="AB307" s="71">
        <v>78948</v>
      </c>
      <c r="AC307" s="71">
        <v>0</v>
      </c>
      <c r="AD307" s="71">
        <v>8.205202431862137</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2133</v>
      </c>
      <c r="B308" s="70">
        <v>482</v>
      </c>
      <c r="C308" s="70">
        <v>6</v>
      </c>
      <c r="D308" s="70">
        <v>29</v>
      </c>
      <c r="E308" s="70">
        <v>2009</v>
      </c>
      <c r="F308" s="70" t="s">
        <v>176</v>
      </c>
      <c r="G308" s="70" t="s">
        <v>2127</v>
      </c>
      <c r="H308" s="70" t="s">
        <v>2128</v>
      </c>
      <c r="I308" s="148"/>
      <c r="J308" s="71">
        <v>165.1723527629922</v>
      </c>
      <c r="K308" s="71">
        <v>2.1400059616536522</v>
      </c>
      <c r="L308" s="71">
        <v>0</v>
      </c>
      <c r="M308" s="71">
        <v>69.750584984870528</v>
      </c>
      <c r="N308" s="71">
        <v>88.792796980178551</v>
      </c>
      <c r="O308" s="71">
        <v>55.10515154685239</v>
      </c>
      <c r="P308" s="71">
        <v>22.82012244239462</v>
      </c>
      <c r="Q308" s="71">
        <v>4.6199490550434001</v>
      </c>
      <c r="R308" s="71">
        <v>0</v>
      </c>
      <c r="S308" s="71">
        <v>8.6941507732434751</v>
      </c>
      <c r="T308" s="72"/>
      <c r="U308" s="71">
        <v>30614817</v>
      </c>
      <c r="V308" s="71">
        <v>1398</v>
      </c>
      <c r="W308" s="71">
        <v>0</v>
      </c>
      <c r="X308" s="71">
        <v>21864</v>
      </c>
      <c r="Y308" s="71">
        <v>33518</v>
      </c>
      <c r="Z308" s="71">
        <v>27857</v>
      </c>
      <c r="AA308" s="71">
        <v>4593</v>
      </c>
      <c r="AB308" s="71">
        <v>79248</v>
      </c>
      <c r="AC308" s="71">
        <v>0</v>
      </c>
      <c r="AD308" s="71">
        <v>8.6941507732434751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101.80800000000001</v>
      </c>
      <c r="BK308" s="71">
        <v>0</v>
      </c>
      <c r="BL308" s="71">
        <v>20.45</v>
      </c>
      <c r="BM308" s="71">
        <v>0</v>
      </c>
      <c r="BN308" s="72"/>
      <c r="BO308" s="71">
        <v>0</v>
      </c>
      <c r="BP308" s="71">
        <v>0</v>
      </c>
      <c r="BQ308" s="71">
        <v>9</v>
      </c>
      <c r="BR308" s="71">
        <v>0</v>
      </c>
      <c r="BS308" s="71">
        <v>3</v>
      </c>
      <c r="BT308" s="71">
        <v>0</v>
      </c>
      <c r="BU308"/>
      <c r="BV308" s="70">
        <v>122.258</v>
      </c>
      <c r="BW308" s="70">
        <v>0</v>
      </c>
      <c r="BX308" s="70">
        <v>0</v>
      </c>
      <c r="BY308" s="70">
        <v>0</v>
      </c>
      <c r="BZ308" s="70">
        <v>0</v>
      </c>
      <c r="CA308" s="70">
        <v>0</v>
      </c>
      <c r="CB308" s="70">
        <v>0</v>
      </c>
      <c r="CC308" s="70">
        <v>0</v>
      </c>
      <c r="CD308" s="70">
        <v>0</v>
      </c>
    </row>
    <row r="309" spans="1:82">
      <c r="A309" s="70" t="s">
        <v>2134</v>
      </c>
      <c r="B309" s="70">
        <v>483</v>
      </c>
      <c r="C309" s="70">
        <v>7</v>
      </c>
      <c r="D309" s="70">
        <v>29</v>
      </c>
      <c r="E309" s="70">
        <v>2010</v>
      </c>
      <c r="F309" s="70" t="s">
        <v>177</v>
      </c>
      <c r="G309" s="70" t="s">
        <v>2127</v>
      </c>
      <c r="H309" s="70" t="s">
        <v>2128</v>
      </c>
      <c r="I309" s="148"/>
      <c r="J309" s="71">
        <v>241.41012129937761</v>
      </c>
      <c r="K309" s="71">
        <v>2.3156442747233479</v>
      </c>
      <c r="L309" s="71">
        <v>0</v>
      </c>
      <c r="M309" s="71">
        <v>76.623416187518799</v>
      </c>
      <c r="N309" s="71">
        <v>90.746538119661651</v>
      </c>
      <c r="O309" s="71">
        <v>54.801048465696631</v>
      </c>
      <c r="P309" s="71">
        <v>22.737083453768829</v>
      </c>
      <c r="Q309" s="71">
        <v>4.8319523736188996</v>
      </c>
      <c r="R309" s="71">
        <v>0</v>
      </c>
      <c r="S309" s="71">
        <v>8.7406903117134878</v>
      </c>
      <c r="T309" s="72"/>
      <c r="U309" s="71">
        <v>38926188</v>
      </c>
      <c r="V309" s="71">
        <v>1398</v>
      </c>
      <c r="W309" s="71">
        <v>0</v>
      </c>
      <c r="X309" s="71">
        <v>21864</v>
      </c>
      <c r="Y309" s="71">
        <v>33848</v>
      </c>
      <c r="Z309" s="71">
        <v>27832</v>
      </c>
      <c r="AA309" s="71">
        <v>4462</v>
      </c>
      <c r="AB309" s="71">
        <v>79422</v>
      </c>
      <c r="AC309" s="71">
        <v>0</v>
      </c>
      <c r="AD309" s="71">
        <v>8.7406903117134878</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94.600999999999999</v>
      </c>
      <c r="BK309" s="71">
        <v>0</v>
      </c>
      <c r="BL309" s="71">
        <v>25.003999999999998</v>
      </c>
      <c r="BM309" s="71">
        <v>0</v>
      </c>
      <c r="BN309" s="72"/>
      <c r="BO309" s="71">
        <v>0</v>
      </c>
      <c r="BP309" s="71">
        <v>0</v>
      </c>
      <c r="BQ309" s="71">
        <v>9</v>
      </c>
      <c r="BR309" s="71">
        <v>0</v>
      </c>
      <c r="BS309" s="71">
        <v>3</v>
      </c>
      <c r="BT309" s="71">
        <v>0</v>
      </c>
      <c r="BU309"/>
      <c r="BV309" s="70">
        <v>112.959</v>
      </c>
      <c r="BW309" s="70">
        <v>0</v>
      </c>
      <c r="BX309" s="70">
        <v>0</v>
      </c>
      <c r="BY309" s="70">
        <v>0</v>
      </c>
      <c r="BZ309" s="70">
        <v>6.6459999999999999</v>
      </c>
      <c r="CA309" s="70">
        <v>0</v>
      </c>
      <c r="CB309" s="70">
        <v>0</v>
      </c>
      <c r="CC309" s="70">
        <v>0</v>
      </c>
      <c r="CD309" s="70">
        <v>0</v>
      </c>
    </row>
    <row r="310" spans="1:82">
      <c r="A310" s="70" t="s">
        <v>2135</v>
      </c>
      <c r="B310" s="70">
        <v>484</v>
      </c>
      <c r="C310" s="70">
        <v>8</v>
      </c>
      <c r="D310" s="70">
        <v>29</v>
      </c>
      <c r="E310" s="70">
        <v>2011</v>
      </c>
      <c r="F310" s="70" t="s">
        <v>178</v>
      </c>
      <c r="G310" s="70" t="s">
        <v>2127</v>
      </c>
      <c r="H310" s="70" t="s">
        <v>2128</v>
      </c>
      <c r="I310" s="148"/>
      <c r="J310" s="71">
        <v>258.5756840620337</v>
      </c>
      <c r="K310" s="71">
        <v>3.2506371487810282</v>
      </c>
      <c r="L310" s="71">
        <v>0</v>
      </c>
      <c r="M310" s="71">
        <v>101.13527496200891</v>
      </c>
      <c r="N310" s="71">
        <v>108.0548509867231</v>
      </c>
      <c r="O310" s="71">
        <v>53.948005206921522</v>
      </c>
      <c r="P310" s="71">
        <v>21.649502604595199</v>
      </c>
      <c r="Q310" s="71">
        <v>5.5716360569586101</v>
      </c>
      <c r="R310" s="71">
        <v>0</v>
      </c>
      <c r="S310" s="71">
        <v>9.0084339565445912</v>
      </c>
      <c r="T310" s="72"/>
      <c r="U310" s="71">
        <v>39911106</v>
      </c>
      <c r="V310" s="71">
        <v>1398</v>
      </c>
      <c r="W310" s="71">
        <v>0</v>
      </c>
      <c r="X310" s="71">
        <v>21864</v>
      </c>
      <c r="Y310" s="71">
        <v>34116</v>
      </c>
      <c r="Z310" s="71">
        <v>27994</v>
      </c>
      <c r="AA310" s="71">
        <v>4375</v>
      </c>
      <c r="AB310" s="71">
        <v>79394</v>
      </c>
      <c r="AC310" s="71">
        <v>0</v>
      </c>
      <c r="AD310" s="71">
        <v>9.0084339565445912</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91.26</v>
      </c>
      <c r="BK310" s="71">
        <v>0</v>
      </c>
      <c r="BL310" s="71">
        <v>25.445999999999998</v>
      </c>
      <c r="BM310" s="71">
        <v>0</v>
      </c>
      <c r="BN310" s="72"/>
      <c r="BO310" s="71">
        <v>0</v>
      </c>
      <c r="BP310" s="71">
        <v>0</v>
      </c>
      <c r="BQ310" s="71">
        <v>9</v>
      </c>
      <c r="BR310" s="71">
        <v>0</v>
      </c>
      <c r="BS310" s="71">
        <v>3</v>
      </c>
      <c r="BT310" s="71">
        <v>0</v>
      </c>
      <c r="BU310"/>
      <c r="BV310" s="70">
        <v>110.029</v>
      </c>
      <c r="BW310" s="70">
        <v>0</v>
      </c>
      <c r="BX310" s="70">
        <v>0</v>
      </c>
      <c r="BY310" s="70">
        <v>0</v>
      </c>
      <c r="BZ310" s="70">
        <v>6.6769999999999996</v>
      </c>
      <c r="CA310" s="70">
        <v>0</v>
      </c>
      <c r="CB310" s="70">
        <v>0</v>
      </c>
      <c r="CC310" s="70">
        <v>0</v>
      </c>
      <c r="CD310" s="70">
        <v>0</v>
      </c>
    </row>
    <row r="311" spans="1:82">
      <c r="A311" s="70" t="s">
        <v>2136</v>
      </c>
      <c r="B311" s="70">
        <v>485</v>
      </c>
      <c r="C311" s="70">
        <v>9</v>
      </c>
      <c r="D311" s="70">
        <v>29</v>
      </c>
      <c r="E311" s="70">
        <v>2012</v>
      </c>
      <c r="F311" s="70" t="s">
        <v>179</v>
      </c>
      <c r="G311" s="1064" t="s">
        <v>2127</v>
      </c>
      <c r="H311" s="70" t="s">
        <v>2128</v>
      </c>
      <c r="I311" s="148"/>
      <c r="J311" s="71">
        <v>192.16397246553521</v>
      </c>
      <c r="K311" s="71">
        <v>3.127268383434314</v>
      </c>
      <c r="L311" s="71">
        <v>0</v>
      </c>
      <c r="M311" s="71">
        <v>111.9352893267823</v>
      </c>
      <c r="N311" s="71">
        <v>126.78687787828309</v>
      </c>
      <c r="O311" s="71">
        <v>53.817922324709308</v>
      </c>
      <c r="P311" s="71">
        <v>21.787607378660439</v>
      </c>
      <c r="Q311" s="71">
        <v>6.1108072557512996</v>
      </c>
      <c r="R311" s="71">
        <v>0</v>
      </c>
      <c r="S311" s="71">
        <v>10.24761133480504</v>
      </c>
      <c r="T311" s="72"/>
      <c r="U311" s="71">
        <v>27100431</v>
      </c>
      <c r="V311" s="71">
        <v>1398</v>
      </c>
      <c r="W311" s="71">
        <v>0</v>
      </c>
      <c r="X311" s="71">
        <v>21864</v>
      </c>
      <c r="Y311" s="71">
        <v>34767</v>
      </c>
      <c r="Z311" s="71">
        <v>28148</v>
      </c>
      <c r="AA311" s="71">
        <v>4378</v>
      </c>
      <c r="AB311" s="71">
        <v>80146</v>
      </c>
      <c r="AC311" s="71">
        <v>0</v>
      </c>
      <c r="AD311" s="71">
        <v>10.24761133480504</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105.712</v>
      </c>
      <c r="BK311" s="71">
        <v>0</v>
      </c>
      <c r="BL311" s="71">
        <v>31.208999999999996</v>
      </c>
      <c r="BM311" s="71">
        <v>0</v>
      </c>
      <c r="BN311" s="72"/>
      <c r="BO311" s="71">
        <v>0</v>
      </c>
      <c r="BP311" s="71">
        <v>0</v>
      </c>
      <c r="BQ311" s="71">
        <v>9</v>
      </c>
      <c r="BR311" s="71">
        <v>0</v>
      </c>
      <c r="BS311" s="71">
        <v>3</v>
      </c>
      <c r="BT311" s="71">
        <v>0</v>
      </c>
      <c r="BU311"/>
      <c r="BV311" s="70">
        <v>130.04400000000001</v>
      </c>
      <c r="BW311" s="70">
        <v>0</v>
      </c>
      <c r="BX311" s="70">
        <v>0</v>
      </c>
      <c r="BY311" s="70">
        <v>0</v>
      </c>
      <c r="BZ311" s="70">
        <v>6.8769999999999998</v>
      </c>
      <c r="CA311" s="70">
        <v>0</v>
      </c>
      <c r="CB311" s="70">
        <v>0</v>
      </c>
      <c r="CC311" s="70">
        <v>0</v>
      </c>
      <c r="CD311" s="70">
        <v>0</v>
      </c>
    </row>
    <row r="312" spans="1:82">
      <c r="A312" s="70" t="s">
        <v>2137</v>
      </c>
      <c r="B312" s="70">
        <v>486</v>
      </c>
      <c r="C312" s="70">
        <v>10</v>
      </c>
      <c r="D312" s="70">
        <v>29</v>
      </c>
      <c r="E312" s="70">
        <v>2013</v>
      </c>
      <c r="F312" s="70" t="s">
        <v>180</v>
      </c>
      <c r="G312" s="1064" t="s">
        <v>2127</v>
      </c>
      <c r="H312" s="70" t="s">
        <v>2128</v>
      </c>
      <c r="I312" s="148"/>
      <c r="J312" s="71">
        <v>205.0413082401011</v>
      </c>
      <c r="K312" s="71">
        <v>2.827971802590231</v>
      </c>
      <c r="L312" s="71">
        <v>0</v>
      </c>
      <c r="M312" s="71">
        <v>106.6754175354518</v>
      </c>
      <c r="N312" s="71">
        <v>122.51429697334071</v>
      </c>
      <c r="O312" s="71">
        <v>51.962499398541603</v>
      </c>
      <c r="P312" s="71">
        <v>21.759805235029216</v>
      </c>
      <c r="Q312" s="71">
        <v>6.20803964686481</v>
      </c>
      <c r="R312" s="71">
        <v>0</v>
      </c>
      <c r="S312" s="71">
        <v>8.7086936753292576</v>
      </c>
      <c r="T312" s="72"/>
      <c r="U312" s="71">
        <v>27008756</v>
      </c>
      <c r="V312" s="71">
        <v>1398</v>
      </c>
      <c r="W312" s="71">
        <v>0</v>
      </c>
      <c r="X312" s="71">
        <v>21864</v>
      </c>
      <c r="Y312" s="71">
        <v>34683</v>
      </c>
      <c r="Z312" s="71">
        <v>28391</v>
      </c>
      <c r="AA312" s="71">
        <v>4356</v>
      </c>
      <c r="AB312" s="71">
        <v>80254</v>
      </c>
      <c r="AC312" s="71">
        <v>0</v>
      </c>
      <c r="AD312" s="71">
        <v>8.7086936753292576</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116.628</v>
      </c>
      <c r="BK312" s="71">
        <v>0</v>
      </c>
      <c r="BL312" s="71">
        <v>33.201000000000001</v>
      </c>
      <c r="BM312" s="71">
        <v>0</v>
      </c>
      <c r="BN312" s="72"/>
      <c r="BO312" s="71">
        <v>0</v>
      </c>
      <c r="BP312" s="71">
        <v>0</v>
      </c>
      <c r="BQ312" s="71">
        <v>9</v>
      </c>
      <c r="BR312" s="71">
        <v>0</v>
      </c>
      <c r="BS312" s="71">
        <v>3</v>
      </c>
      <c r="BT312" s="71">
        <v>0</v>
      </c>
      <c r="BU312"/>
      <c r="BV312" s="70">
        <v>143.28</v>
      </c>
      <c r="BW312" s="70">
        <v>0</v>
      </c>
      <c r="BX312" s="70">
        <v>0</v>
      </c>
      <c r="BY312" s="70">
        <v>0</v>
      </c>
      <c r="BZ312" s="70">
        <v>6.5490000000000004</v>
      </c>
      <c r="CA312" s="70">
        <v>0</v>
      </c>
      <c r="CB312" s="70">
        <v>0</v>
      </c>
      <c r="CC312" s="70">
        <v>0</v>
      </c>
      <c r="CD312" s="70">
        <v>0</v>
      </c>
    </row>
    <row r="313" spans="1:82">
      <c r="A313" s="70" t="s">
        <v>2138</v>
      </c>
      <c r="B313" s="70">
        <v>487</v>
      </c>
      <c r="C313" s="70">
        <v>11</v>
      </c>
      <c r="D313" s="70">
        <v>29</v>
      </c>
      <c r="E313" s="70">
        <v>2014</v>
      </c>
      <c r="F313" s="70" t="s">
        <v>181</v>
      </c>
      <c r="G313" s="70" t="s">
        <v>2127</v>
      </c>
      <c r="H313" s="70" t="s">
        <v>2128</v>
      </c>
      <c r="I313" s="148"/>
      <c r="J313" s="71">
        <v>201.16324303587851</v>
      </c>
      <c r="K313" s="71">
        <v>2.7508246974100699</v>
      </c>
      <c r="L313" s="71">
        <v>0.26044995805408111</v>
      </c>
      <c r="M313" s="71">
        <v>117.30744459927659</v>
      </c>
      <c r="N313" s="71">
        <v>116.6036234793015</v>
      </c>
      <c r="O313" s="71">
        <v>49.414874913333605</v>
      </c>
      <c r="P313" s="71">
        <v>22.063719883513496</v>
      </c>
      <c r="Q313" s="71">
        <v>5.9538693125921904</v>
      </c>
      <c r="R313" s="71">
        <v>0</v>
      </c>
      <c r="S313" s="71">
        <v>10.492632790854881</v>
      </c>
      <c r="T313" s="72"/>
      <c r="U313" s="71">
        <v>28862950</v>
      </c>
      <c r="V313" s="71">
        <v>1087</v>
      </c>
      <c r="W313" s="71">
        <v>8</v>
      </c>
      <c r="X313" s="71">
        <v>24010</v>
      </c>
      <c r="Y313" s="71">
        <v>34842</v>
      </c>
      <c r="Z313" s="71">
        <v>28436</v>
      </c>
      <c r="AA313" s="71">
        <v>4394</v>
      </c>
      <c r="AB313" s="71">
        <v>80222</v>
      </c>
      <c r="AC313" s="71">
        <v>0</v>
      </c>
      <c r="AD313" s="71">
        <v>10.492632790854881</v>
      </c>
      <c r="AE313" s="72"/>
      <c r="AF313" s="71"/>
      <c r="AG313" s="71"/>
      <c r="AH313" s="71"/>
      <c r="AI313" s="71"/>
      <c r="AJ313" s="71"/>
      <c r="AK313" s="71"/>
      <c r="AL313" s="71"/>
      <c r="AM313" s="71"/>
      <c r="AN313" s="71"/>
      <c r="AO313" s="71"/>
      <c r="AP313" s="71"/>
      <c r="AQ313" s="72"/>
      <c r="AR313" s="71">
        <v>1030</v>
      </c>
      <c r="AS313" s="71">
        <v>52</v>
      </c>
      <c r="AT313" s="71">
        <v>0</v>
      </c>
      <c r="AU313" s="71">
        <v>0</v>
      </c>
      <c r="AV313" s="71">
        <v>0</v>
      </c>
      <c r="AW313" s="71">
        <v>0</v>
      </c>
      <c r="AX313" s="71"/>
      <c r="AY313" s="72"/>
      <c r="AZ313" s="71">
        <v>3791.4</v>
      </c>
      <c r="BA313" s="71">
        <v>1855.1</v>
      </c>
      <c r="BB313" s="71">
        <v>0</v>
      </c>
      <c r="BC313" s="71">
        <v>0</v>
      </c>
      <c r="BD313" s="71">
        <v>0</v>
      </c>
      <c r="BE313" s="71">
        <v>0</v>
      </c>
      <c r="BF313" s="71"/>
      <c r="BG313" s="72"/>
      <c r="BH313" s="71">
        <v>0</v>
      </c>
      <c r="BI313" s="71">
        <v>0</v>
      </c>
      <c r="BJ313" s="71">
        <v>111.197</v>
      </c>
      <c r="BK313" s="71">
        <v>0</v>
      </c>
      <c r="BL313" s="71">
        <v>27.352999999999998</v>
      </c>
      <c r="BM313" s="71">
        <v>0</v>
      </c>
      <c r="BN313" s="72"/>
      <c r="BO313" s="71">
        <v>0</v>
      </c>
      <c r="BP313" s="71">
        <v>0</v>
      </c>
      <c r="BQ313" s="71">
        <v>10</v>
      </c>
      <c r="BR313" s="71">
        <v>0</v>
      </c>
      <c r="BS313" s="71">
        <v>3</v>
      </c>
      <c r="BT313" s="71">
        <v>0</v>
      </c>
      <c r="BU313"/>
      <c r="BV313" s="70">
        <v>138.55000000000001</v>
      </c>
      <c r="BW313" s="70">
        <v>0</v>
      </c>
      <c r="BX313" s="70">
        <v>0</v>
      </c>
      <c r="BY313" s="70">
        <v>0</v>
      </c>
      <c r="BZ313" s="70">
        <v>0</v>
      </c>
      <c r="CA313" s="70">
        <v>0</v>
      </c>
      <c r="CB313" s="70">
        <v>0</v>
      </c>
      <c r="CC313" s="70">
        <v>0</v>
      </c>
      <c r="CD313" s="70">
        <v>0</v>
      </c>
    </row>
    <row r="314" spans="1:82">
      <c r="A314" s="70" t="s">
        <v>2139</v>
      </c>
      <c r="B314" s="70">
        <v>488</v>
      </c>
      <c r="C314" s="70">
        <v>12</v>
      </c>
      <c r="D314" s="70">
        <v>29</v>
      </c>
      <c r="E314" s="70">
        <v>2015</v>
      </c>
      <c r="F314" s="70" t="s">
        <v>182</v>
      </c>
      <c r="G314" s="70" t="s">
        <v>2127</v>
      </c>
      <c r="H314" s="70" t="s">
        <v>2128</v>
      </c>
      <c r="I314" s="148"/>
      <c r="J314" s="71">
        <v>201.74568205835959</v>
      </c>
      <c r="K314" s="71">
        <v>2.6147937123757869</v>
      </c>
      <c r="L314" s="71">
        <v>0.30069067919330639</v>
      </c>
      <c r="M314" s="71">
        <v>106.82390266409899</v>
      </c>
      <c r="N314" s="71">
        <v>111.6163167804248</v>
      </c>
      <c r="O314" s="71">
        <v>49.050557417636576</v>
      </c>
      <c r="P314" s="71">
        <v>22.156530954570794</v>
      </c>
      <c r="Q314" s="71">
        <v>5.8577339250112397</v>
      </c>
      <c r="R314" s="71">
        <v>0</v>
      </c>
      <c r="S314" s="71">
        <v>11.43456146194532</v>
      </c>
      <c r="T314" s="72"/>
      <c r="U314" s="71">
        <v>35023342</v>
      </c>
      <c r="V314" s="71">
        <v>1087</v>
      </c>
      <c r="W314" s="71">
        <v>8</v>
      </c>
      <c r="X314" s="71">
        <v>24010</v>
      </c>
      <c r="Y314" s="71">
        <v>35266</v>
      </c>
      <c r="Z314" s="71">
        <v>28498</v>
      </c>
      <c r="AA314" s="71">
        <v>4409</v>
      </c>
      <c r="AB314" s="71">
        <v>80625</v>
      </c>
      <c r="AC314" s="71">
        <v>0</v>
      </c>
      <c r="AD314" s="71">
        <v>11.43456146194532</v>
      </c>
      <c r="AE314" s="72"/>
      <c r="AF314" s="71">
        <v>224186581.2333771</v>
      </c>
      <c r="AG314" s="71">
        <v>2025460.165721067</v>
      </c>
      <c r="AH314" s="71">
        <v>47657.142826815027</v>
      </c>
      <c r="AI314" s="71">
        <v>148419418.64208609</v>
      </c>
      <c r="AJ314" s="71">
        <v>168819295.83998859</v>
      </c>
      <c r="AK314" s="71">
        <v>0</v>
      </c>
      <c r="AL314" s="71">
        <v>0</v>
      </c>
      <c r="AM314" s="71">
        <v>11049318.04084529</v>
      </c>
      <c r="AN314" s="71">
        <v>0</v>
      </c>
      <c r="AO314" s="71">
        <v>0</v>
      </c>
      <c r="AP314" s="71">
        <v>554547731.06484497</v>
      </c>
      <c r="AQ314" s="72"/>
      <c r="AR314" s="71">
        <v>1130</v>
      </c>
      <c r="AS314" s="71">
        <v>71</v>
      </c>
      <c r="AT314" s="71">
        <v>0</v>
      </c>
      <c r="AU314" s="71">
        <v>0</v>
      </c>
      <c r="AV314" s="71">
        <v>0</v>
      </c>
      <c r="AW314" s="71">
        <v>0</v>
      </c>
      <c r="AX314" s="71"/>
      <c r="AY314" s="72"/>
      <c r="AZ314" s="71">
        <v>4245.2</v>
      </c>
      <c r="BA314" s="71">
        <v>2133.1</v>
      </c>
      <c r="BB314" s="71">
        <v>0</v>
      </c>
      <c r="BC314" s="71">
        <v>0</v>
      </c>
      <c r="BD314" s="71">
        <v>0</v>
      </c>
      <c r="BE314" s="71">
        <v>0</v>
      </c>
      <c r="BF314" s="71"/>
      <c r="BG314" s="72"/>
      <c r="BH314" s="71">
        <v>0</v>
      </c>
      <c r="BI314" s="71">
        <v>0</v>
      </c>
      <c r="BJ314" s="71">
        <v>125.89400000000001</v>
      </c>
      <c r="BK314" s="71">
        <v>0</v>
      </c>
      <c r="BL314" s="71">
        <v>9.1329999999999991</v>
      </c>
      <c r="BM314" s="71">
        <v>0</v>
      </c>
      <c r="BN314" s="72"/>
      <c r="BO314" s="71">
        <v>0</v>
      </c>
      <c r="BP314" s="71">
        <v>0</v>
      </c>
      <c r="BQ314" s="71">
        <v>10</v>
      </c>
      <c r="BR314" s="71">
        <v>0</v>
      </c>
      <c r="BS314" s="71">
        <v>2</v>
      </c>
      <c r="BT314" s="71">
        <v>0</v>
      </c>
      <c r="BU314"/>
      <c r="BV314" s="70">
        <v>135.02699999999999</v>
      </c>
      <c r="BW314" s="70">
        <v>0</v>
      </c>
      <c r="BX314" s="70">
        <v>0</v>
      </c>
      <c r="BY314" s="70">
        <v>0</v>
      </c>
      <c r="BZ314" s="70">
        <v>0</v>
      </c>
      <c r="CA314" s="70">
        <v>0</v>
      </c>
      <c r="CB314" s="70">
        <v>0</v>
      </c>
      <c r="CC314" s="70">
        <v>0</v>
      </c>
      <c r="CD314" s="70">
        <v>0</v>
      </c>
    </row>
    <row r="315" spans="1:82">
      <c r="A315" s="70" t="s">
        <v>2140</v>
      </c>
      <c r="B315" s="70">
        <v>489</v>
      </c>
      <c r="C315" s="70">
        <v>13</v>
      </c>
      <c r="D315" s="70">
        <v>29</v>
      </c>
      <c r="E315" s="70">
        <v>2016</v>
      </c>
      <c r="F315" s="70" t="s">
        <v>155</v>
      </c>
      <c r="G315" s="70" t="s">
        <v>2127</v>
      </c>
      <c r="H315" s="70" t="s">
        <v>2128</v>
      </c>
      <c r="I315" s="148"/>
      <c r="J315" s="71">
        <v>180.17337807117696</v>
      </c>
      <c r="K315" s="71">
        <v>2.4075452171659188</v>
      </c>
      <c r="L315" s="71">
        <v>0.3625857220299365</v>
      </c>
      <c r="M315" s="71">
        <v>104.39887931593591</v>
      </c>
      <c r="N315" s="71">
        <v>110.82967249784383</v>
      </c>
      <c r="O315" s="71">
        <v>48.796671530387982</v>
      </c>
      <c r="P315" s="71">
        <v>21.441539895009949</v>
      </c>
      <c r="Q315" s="71">
        <v>5.7053020496892488</v>
      </c>
      <c r="R315" s="71">
        <v>0</v>
      </c>
      <c r="S315" s="71">
        <v>9.7676680951731303</v>
      </c>
      <c r="T315" s="72"/>
      <c r="U315" s="71">
        <v>33385187</v>
      </c>
      <c r="V315" s="71">
        <v>1087</v>
      </c>
      <c r="W315" s="71">
        <v>8</v>
      </c>
      <c r="X315" s="71">
        <v>24010</v>
      </c>
      <c r="Y315" s="71">
        <v>35533</v>
      </c>
      <c r="Z315" s="71">
        <v>28699</v>
      </c>
      <c r="AA315" s="71">
        <v>4413</v>
      </c>
      <c r="AB315" s="71">
        <v>80775</v>
      </c>
      <c r="AC315" s="71">
        <v>0</v>
      </c>
      <c r="AD315" s="71">
        <v>9.7676680951731303</v>
      </c>
      <c r="AE315" s="72"/>
      <c r="AF315" s="71">
        <v>198884497.08315039</v>
      </c>
      <c r="AG315" s="71">
        <v>1799807.943680688</v>
      </c>
      <c r="AH315" s="71">
        <v>44752.661405597813</v>
      </c>
      <c r="AI315" s="71">
        <v>156935967.6822727</v>
      </c>
      <c r="AJ315" s="71">
        <v>158513139.00066891</v>
      </c>
      <c r="AK315" s="71">
        <v>0</v>
      </c>
      <c r="AL315" s="71">
        <v>0</v>
      </c>
      <c r="AM315" s="71">
        <v>11078475.11825889</v>
      </c>
      <c r="AN315" s="71">
        <v>0</v>
      </c>
      <c r="AO315" s="71">
        <v>0</v>
      </c>
      <c r="AP315" s="71">
        <v>527256639.48943716</v>
      </c>
      <c r="AQ315" s="72"/>
      <c r="AR315" s="71">
        <v>1206</v>
      </c>
      <c r="AS315" s="71">
        <v>79</v>
      </c>
      <c r="AT315" s="71">
        <v>0</v>
      </c>
      <c r="AU315" s="71">
        <v>0</v>
      </c>
      <c r="AV315" s="71">
        <v>0</v>
      </c>
      <c r="AW315" s="71">
        <v>0</v>
      </c>
      <c r="AX315" s="71"/>
      <c r="AY315" s="72"/>
      <c r="AZ315" s="71">
        <v>4574.6000000000004</v>
      </c>
      <c r="BA315" s="71">
        <v>2217.4</v>
      </c>
      <c r="BB315" s="71">
        <v>0</v>
      </c>
      <c r="BC315" s="71">
        <v>0</v>
      </c>
      <c r="BD315" s="71">
        <v>0</v>
      </c>
      <c r="BE315" s="71">
        <v>0</v>
      </c>
      <c r="BF315" s="71"/>
      <c r="BG315" s="72"/>
      <c r="BH315" s="71">
        <v>0</v>
      </c>
      <c r="BI315" s="71">
        <v>0</v>
      </c>
      <c r="BJ315" s="71">
        <v>107.511</v>
      </c>
      <c r="BK315" s="71">
        <v>0</v>
      </c>
      <c r="BL315" s="71">
        <v>26.318999999999999</v>
      </c>
      <c r="BM315" s="71">
        <v>0</v>
      </c>
      <c r="BN315" s="72"/>
      <c r="BO315" s="71">
        <v>0</v>
      </c>
      <c r="BP315" s="71">
        <v>0</v>
      </c>
      <c r="BQ315" s="71">
        <v>9</v>
      </c>
      <c r="BR315" s="71">
        <v>0</v>
      </c>
      <c r="BS315" s="71">
        <v>4</v>
      </c>
      <c r="BT315" s="71">
        <v>0</v>
      </c>
      <c r="BU315"/>
      <c r="BV315" s="70">
        <v>133.83000000000001</v>
      </c>
      <c r="BW315" s="70">
        <v>0</v>
      </c>
      <c r="BX315" s="70">
        <v>0</v>
      </c>
      <c r="BY315" s="70">
        <v>0</v>
      </c>
      <c r="BZ315" s="70">
        <v>0</v>
      </c>
      <c r="CA315" s="70">
        <v>0</v>
      </c>
      <c r="CB315" s="70">
        <v>0</v>
      </c>
      <c r="CC315" s="70">
        <v>0</v>
      </c>
      <c r="CD315" s="70">
        <v>0</v>
      </c>
    </row>
    <row r="316" spans="1:82">
      <c r="A316" s="70" t="s">
        <v>2141</v>
      </c>
      <c r="B316" s="70">
        <v>490</v>
      </c>
      <c r="C316" s="70">
        <v>14</v>
      </c>
      <c r="D316" s="70">
        <v>29</v>
      </c>
      <c r="E316" s="70">
        <v>2017</v>
      </c>
      <c r="F316" s="70" t="s">
        <v>156</v>
      </c>
      <c r="G316" s="70" t="s">
        <v>2127</v>
      </c>
      <c r="H316" s="70" t="s">
        <v>2128</v>
      </c>
      <c r="I316" s="148"/>
      <c r="J316" s="71">
        <v>156.34433168073218</v>
      </c>
      <c r="K316" s="71">
        <v>2.4546035230485299</v>
      </c>
      <c r="L316" s="71">
        <v>0.32062546706063472</v>
      </c>
      <c r="M316" s="71">
        <v>91.218880835352536</v>
      </c>
      <c r="N316" s="71">
        <v>101.65079275934247</v>
      </c>
      <c r="O316" s="71">
        <v>48.017151590898862</v>
      </c>
      <c r="P316" s="71">
        <v>21.749886213507036</v>
      </c>
      <c r="Q316" s="71">
        <v>5.53689356910846</v>
      </c>
      <c r="R316" s="71">
        <v>0</v>
      </c>
      <c r="S316" s="71">
        <v>10.765014643828032</v>
      </c>
      <c r="T316" s="72"/>
      <c r="U316" s="71">
        <v>31358064</v>
      </c>
      <c r="V316" s="71">
        <v>1087</v>
      </c>
      <c r="W316" s="71">
        <v>8</v>
      </c>
      <c r="X316" s="71">
        <v>24010</v>
      </c>
      <c r="Y316" s="71">
        <v>35976</v>
      </c>
      <c r="Z316" s="71">
        <v>28709</v>
      </c>
      <c r="AA316" s="71">
        <v>4505</v>
      </c>
      <c r="AB316" s="71">
        <v>81064</v>
      </c>
      <c r="AC316" s="71">
        <v>0</v>
      </c>
      <c r="AD316" s="71">
        <v>10.76501464382803</v>
      </c>
      <c r="AE316" s="72"/>
      <c r="AF316" s="71">
        <v>188727876.23507029</v>
      </c>
      <c r="AG316" s="71">
        <v>1974778.208269133</v>
      </c>
      <c r="AH316" s="71">
        <v>53972.790008354859</v>
      </c>
      <c r="AI316" s="71">
        <v>157827613.83809489</v>
      </c>
      <c r="AJ316" s="71">
        <v>161128159.4663929</v>
      </c>
      <c r="AK316" s="71">
        <v>0</v>
      </c>
      <c r="AL316" s="71">
        <v>0</v>
      </c>
      <c r="AM316" s="71">
        <v>11135508.936668981</v>
      </c>
      <c r="AN316" s="71">
        <v>0</v>
      </c>
      <c r="AO316" s="71">
        <v>0</v>
      </c>
      <c r="AP316" s="71">
        <v>520847909.47450459</v>
      </c>
      <c r="AQ316" s="72"/>
      <c r="AR316" s="71">
        <v>1275</v>
      </c>
      <c r="AS316" s="71">
        <v>87</v>
      </c>
      <c r="AT316" s="71">
        <v>0</v>
      </c>
      <c r="AU316" s="71">
        <v>0</v>
      </c>
      <c r="AV316" s="71">
        <v>0</v>
      </c>
      <c r="AW316" s="71">
        <v>0</v>
      </c>
      <c r="AX316" s="71"/>
      <c r="AY316" s="72"/>
      <c r="AZ316" s="71">
        <v>4902</v>
      </c>
      <c r="BA316" s="71">
        <v>2339</v>
      </c>
      <c r="BB316" s="71">
        <v>0</v>
      </c>
      <c r="BC316" s="71">
        <v>0</v>
      </c>
      <c r="BD316" s="71">
        <v>0</v>
      </c>
      <c r="BE316" s="71">
        <v>0</v>
      </c>
      <c r="BF316" s="71"/>
      <c r="BG316" s="72"/>
      <c r="BH316" s="71">
        <v>0</v>
      </c>
      <c r="BI316" s="71">
        <v>0</v>
      </c>
      <c r="BJ316" s="71">
        <v>96.801000000000002</v>
      </c>
      <c r="BK316" s="71">
        <v>0</v>
      </c>
      <c r="BL316" s="71">
        <v>32.354000000000006</v>
      </c>
      <c r="BM316" s="71">
        <v>0</v>
      </c>
      <c r="BN316" s="72"/>
      <c r="BO316" s="71">
        <v>0</v>
      </c>
      <c r="BP316" s="71">
        <v>0</v>
      </c>
      <c r="BQ316" s="71">
        <v>8</v>
      </c>
      <c r="BR316" s="71">
        <v>0</v>
      </c>
      <c r="BS316" s="71">
        <v>4</v>
      </c>
      <c r="BT316" s="71">
        <v>0</v>
      </c>
      <c r="BU316"/>
      <c r="BV316" s="70">
        <v>129.155</v>
      </c>
      <c r="BW316" s="70">
        <v>0</v>
      </c>
      <c r="BX316" s="70">
        <v>0</v>
      </c>
      <c r="BY316" s="70">
        <v>0</v>
      </c>
      <c r="BZ316" s="70">
        <v>0</v>
      </c>
      <c r="CA316" s="70">
        <v>0</v>
      </c>
      <c r="CB316" s="70">
        <v>0</v>
      </c>
      <c r="CC316" s="70">
        <v>0</v>
      </c>
      <c r="CD316" s="70">
        <v>0</v>
      </c>
    </row>
    <row r="317" spans="1:82">
      <c r="A317" s="70" t="s">
        <v>2142</v>
      </c>
      <c r="B317" s="70">
        <v>491</v>
      </c>
      <c r="C317" s="70">
        <v>15</v>
      </c>
      <c r="D317" s="70">
        <v>29</v>
      </c>
      <c r="E317" s="70">
        <v>2018</v>
      </c>
      <c r="F317" s="70" t="s">
        <v>183</v>
      </c>
      <c r="G317" s="70" t="s">
        <v>2127</v>
      </c>
      <c r="H317" s="70" t="s">
        <v>2128</v>
      </c>
      <c r="I317" s="148"/>
      <c r="J317" s="71">
        <v>137.40167002677933</v>
      </c>
      <c r="K317" s="71">
        <v>2.086423697298192</v>
      </c>
      <c r="L317" s="71">
        <v>0.28809615325469157</v>
      </c>
      <c r="M317" s="71">
        <v>81.223457198967139</v>
      </c>
      <c r="N317" s="71">
        <v>79.848168124127909</v>
      </c>
      <c r="O317" s="71">
        <v>47.141272082971405</v>
      </c>
      <c r="P317" s="71">
        <v>21.614640731515117</v>
      </c>
      <c r="Q317" s="71">
        <v>5.1504532821417497</v>
      </c>
      <c r="R317" s="71">
        <v>0</v>
      </c>
      <c r="S317" s="71">
        <v>15.516000618765096</v>
      </c>
      <c r="T317" s="72"/>
      <c r="U317" s="71">
        <v>32078440</v>
      </c>
      <c r="V317" s="71">
        <v>1087</v>
      </c>
      <c r="W317" s="71">
        <v>8</v>
      </c>
      <c r="X317" s="71">
        <v>24010</v>
      </c>
      <c r="Y317" s="71">
        <v>36150</v>
      </c>
      <c r="Z317" s="71">
        <v>28725</v>
      </c>
      <c r="AA317" s="71">
        <v>4522</v>
      </c>
      <c r="AB317" s="71">
        <v>81262</v>
      </c>
      <c r="AC317" s="71">
        <v>0</v>
      </c>
      <c r="AD317" s="71">
        <v>15.5160006187651</v>
      </c>
      <c r="AE317" s="72"/>
      <c r="AF317" s="71">
        <v>189664183.94308731</v>
      </c>
      <c r="AG317" s="71">
        <v>1651431.4384674169</v>
      </c>
      <c r="AH317" s="71">
        <v>51030.389039680682</v>
      </c>
      <c r="AI317" s="71">
        <v>157504403.11488679</v>
      </c>
      <c r="AJ317" s="71">
        <v>143783718.14952761</v>
      </c>
      <c r="AK317" s="71">
        <v>0</v>
      </c>
      <c r="AL317" s="71">
        <v>0</v>
      </c>
      <c r="AM317" s="71">
        <v>11185804.558650009</v>
      </c>
      <c r="AN317" s="71">
        <v>0</v>
      </c>
      <c r="AO317" s="71">
        <v>0</v>
      </c>
      <c r="AP317" s="71">
        <v>503840571.59365886</v>
      </c>
      <c r="AQ317" s="72"/>
      <c r="AR317" s="71">
        <v>1360</v>
      </c>
      <c r="AS317" s="71">
        <v>95</v>
      </c>
      <c r="AT317" s="71">
        <v>0</v>
      </c>
      <c r="AU317" s="71">
        <v>1</v>
      </c>
      <c r="AV317" s="71">
        <v>0</v>
      </c>
      <c r="AW317" s="71">
        <v>0</v>
      </c>
      <c r="AX317" s="71"/>
      <c r="AY317" s="72"/>
      <c r="AZ317" s="71">
        <v>5288.2000000000007</v>
      </c>
      <c r="BA317" s="71">
        <v>2444.5</v>
      </c>
      <c r="BB317" s="71">
        <v>0</v>
      </c>
      <c r="BC317" s="71">
        <v>25</v>
      </c>
      <c r="BD317" s="71">
        <v>0</v>
      </c>
      <c r="BE317" s="71">
        <v>0</v>
      </c>
      <c r="BF317" s="71"/>
      <c r="BG317" s="72"/>
      <c r="BH317" s="71">
        <v>0</v>
      </c>
      <c r="BI317" s="71">
        <v>0</v>
      </c>
      <c r="BJ317" s="71">
        <v>87.564999999999998</v>
      </c>
      <c r="BK317" s="71">
        <v>0</v>
      </c>
      <c r="BL317" s="71">
        <v>24.753000000000004</v>
      </c>
      <c r="BM317" s="71">
        <v>0</v>
      </c>
      <c r="BN317" s="72"/>
      <c r="BO317" s="71">
        <v>0</v>
      </c>
      <c r="BP317" s="71">
        <v>0</v>
      </c>
      <c r="BQ317" s="71">
        <v>8</v>
      </c>
      <c r="BR317" s="71">
        <v>0</v>
      </c>
      <c r="BS317" s="71">
        <v>4</v>
      </c>
      <c r="BT317" s="71">
        <v>0</v>
      </c>
      <c r="BU317"/>
      <c r="BV317" s="70">
        <v>112.318</v>
      </c>
      <c r="BW317" s="70">
        <v>0</v>
      </c>
      <c r="BX317" s="70">
        <v>0</v>
      </c>
      <c r="BY317" s="70">
        <v>0</v>
      </c>
      <c r="BZ317" s="70">
        <v>0</v>
      </c>
      <c r="CA317" s="70">
        <v>0</v>
      </c>
      <c r="CB317" s="70">
        <v>0</v>
      </c>
      <c r="CC317" s="70">
        <v>0</v>
      </c>
      <c r="CD317" s="70">
        <v>0</v>
      </c>
    </row>
    <row r="318" spans="1:82">
      <c r="A318" s="70" t="s">
        <v>2143</v>
      </c>
      <c r="B318" s="70">
        <v>492</v>
      </c>
      <c r="C318" s="70">
        <v>16</v>
      </c>
      <c r="D318" s="70">
        <v>29</v>
      </c>
      <c r="E318" s="70">
        <v>2019</v>
      </c>
      <c r="F318" s="70" t="s">
        <v>158</v>
      </c>
      <c r="G318" s="70" t="s">
        <v>2127</v>
      </c>
      <c r="H318" s="70" t="s">
        <v>2128</v>
      </c>
      <c r="I318" s="148"/>
      <c r="J318" s="71">
        <v>131.36774461376976</v>
      </c>
      <c r="K318" s="71">
        <v>1.9954105105879203</v>
      </c>
      <c r="L318" s="71">
        <v>0.29065546649182655</v>
      </c>
      <c r="M318" s="71">
        <v>75.135772261070414</v>
      </c>
      <c r="N318" s="71">
        <v>78.419434836997823</v>
      </c>
      <c r="O318" s="71">
        <v>45.892850666290322</v>
      </c>
      <c r="P318" s="71">
        <v>21.772832019930831</v>
      </c>
      <c r="Q318" s="71">
        <v>5.0031560495277203</v>
      </c>
      <c r="R318" s="71">
        <v>0</v>
      </c>
      <c r="S318" s="71">
        <v>11.132924443359517</v>
      </c>
      <c r="T318" s="72"/>
      <c r="U318" s="71">
        <v>31711007</v>
      </c>
      <c r="V318" s="71">
        <v>1087</v>
      </c>
      <c r="W318" s="71">
        <v>8</v>
      </c>
      <c r="X318" s="71">
        <v>24010</v>
      </c>
      <c r="Y318" s="71">
        <v>36270</v>
      </c>
      <c r="Z318" s="71">
        <v>28732</v>
      </c>
      <c r="AA318" s="71">
        <v>4521</v>
      </c>
      <c r="AB318" s="71">
        <v>81075</v>
      </c>
      <c r="AC318" s="71">
        <v>0</v>
      </c>
      <c r="AD318" s="71">
        <v>11.132924443359521</v>
      </c>
      <c r="AE318" s="72"/>
      <c r="AF318" s="71">
        <v>183956646.47091529</v>
      </c>
      <c r="AG318" s="71">
        <v>1735389.0772674209</v>
      </c>
      <c r="AH318" s="71">
        <v>54083.548534948612</v>
      </c>
      <c r="AI318" s="71">
        <v>152124902.08712539</v>
      </c>
      <c r="AJ318" s="71">
        <v>139066561.6872381</v>
      </c>
      <c r="AK318" s="71">
        <v>0</v>
      </c>
      <c r="AL318" s="71">
        <v>0</v>
      </c>
      <c r="AM318" s="71">
        <v>11041804.66772677</v>
      </c>
      <c r="AN318" s="71">
        <v>0</v>
      </c>
      <c r="AO318" s="71">
        <v>0</v>
      </c>
      <c r="AP318" s="71">
        <v>487979387.53880787</v>
      </c>
      <c r="AQ318" s="72"/>
      <c r="AR318" s="71">
        <v>1434</v>
      </c>
      <c r="AS318" s="71">
        <v>98</v>
      </c>
      <c r="AT318" s="71">
        <v>0</v>
      </c>
      <c r="AU318" s="71">
        <v>1</v>
      </c>
      <c r="AV318" s="71">
        <v>0</v>
      </c>
      <c r="AW318" s="71">
        <v>1</v>
      </c>
      <c r="AX318" s="71"/>
      <c r="AY318" s="72"/>
      <c r="AZ318" s="71">
        <v>5628</v>
      </c>
      <c r="BA318" s="71">
        <v>2490.1</v>
      </c>
      <c r="BB318" s="71">
        <v>0</v>
      </c>
      <c r="BC318" s="71">
        <v>25</v>
      </c>
      <c r="BD318" s="71">
        <v>0</v>
      </c>
      <c r="BE318" s="71">
        <v>1000</v>
      </c>
      <c r="BF318" s="71"/>
      <c r="BG318" s="72"/>
      <c r="BH318" s="71">
        <v>0</v>
      </c>
      <c r="BI318" s="71">
        <v>0</v>
      </c>
      <c r="BJ318" s="71">
        <v>85.79</v>
      </c>
      <c r="BK318" s="71">
        <v>0</v>
      </c>
      <c r="BL318" s="71">
        <v>21.807000000000002</v>
      </c>
      <c r="BM318" s="71">
        <v>0</v>
      </c>
      <c r="BN318" s="72"/>
      <c r="BO318" s="71">
        <v>0</v>
      </c>
      <c r="BP318" s="71">
        <v>0</v>
      </c>
      <c r="BQ318" s="71">
        <v>9</v>
      </c>
      <c r="BR318" s="71">
        <v>0</v>
      </c>
      <c r="BS318" s="71">
        <v>4</v>
      </c>
      <c r="BT318" s="71">
        <v>0</v>
      </c>
      <c r="BU318"/>
      <c r="BV318" s="70">
        <v>107.59699999999999</v>
      </c>
      <c r="BW318" s="70">
        <v>0</v>
      </c>
      <c r="BX318" s="70">
        <v>0</v>
      </c>
      <c r="BY318" s="70">
        <v>0</v>
      </c>
      <c r="BZ318" s="70">
        <v>0</v>
      </c>
      <c r="CA318" s="70">
        <v>0</v>
      </c>
      <c r="CB318" s="70">
        <v>0</v>
      </c>
      <c r="CC318" s="70">
        <v>0</v>
      </c>
      <c r="CD318" s="70">
        <v>0</v>
      </c>
    </row>
    <row r="319" spans="1:82">
      <c r="A319" s="70" t="s">
        <v>2144</v>
      </c>
      <c r="B319" s="70">
        <v>493</v>
      </c>
      <c r="C319" s="70">
        <v>17</v>
      </c>
      <c r="D319" s="70">
        <v>29</v>
      </c>
      <c r="E319" s="70">
        <v>2020</v>
      </c>
      <c r="F319" s="70" t="s">
        <v>159</v>
      </c>
      <c r="G319" s="70" t="s">
        <v>2127</v>
      </c>
      <c r="H319" s="70" t="s">
        <v>2128</v>
      </c>
      <c r="I319" s="148"/>
      <c r="J319" s="71">
        <v>111.50021266360351</v>
      </c>
      <c r="K319" s="71">
        <v>2.2317210130575993</v>
      </c>
      <c r="L319" s="71">
        <v>0.66008824814905565</v>
      </c>
      <c r="M319" s="71">
        <v>76.875990289328925</v>
      </c>
      <c r="N319" s="71">
        <v>89.737153985251183</v>
      </c>
      <c r="O319" s="71">
        <v>40.347169921036723</v>
      </c>
      <c r="P319" s="71">
        <v>20.81069726106891</v>
      </c>
      <c r="Q319" s="71">
        <v>4.7794151994398399</v>
      </c>
      <c r="R319" s="71">
        <v>0</v>
      </c>
      <c r="S319" s="71">
        <v>11.57162092140479</v>
      </c>
      <c r="T319" s="72"/>
      <c r="U319" s="71">
        <v>26398031</v>
      </c>
      <c r="V319" s="71">
        <v>1152</v>
      </c>
      <c r="W319" s="71">
        <v>22</v>
      </c>
      <c r="X319" s="71">
        <v>23279</v>
      </c>
      <c r="Y319" s="71">
        <v>36505</v>
      </c>
      <c r="Z319" s="71">
        <v>28831</v>
      </c>
      <c r="AA319" s="71">
        <v>4593</v>
      </c>
      <c r="AB319" s="71">
        <v>81061</v>
      </c>
      <c r="AC319" s="71">
        <v>0</v>
      </c>
      <c r="AD319" s="71">
        <v>11.57162092140479</v>
      </c>
      <c r="AE319" s="72"/>
      <c r="AF319" s="71">
        <v>155580484.56440899</v>
      </c>
      <c r="AG319" s="71">
        <v>1718294.9388618304</v>
      </c>
      <c r="AH319" s="71">
        <v>119830.72954758484</v>
      </c>
      <c r="AI319" s="71">
        <v>150694480.78298283</v>
      </c>
      <c r="AJ319" s="71">
        <v>171078964.5881505</v>
      </c>
      <c r="AK319" s="71"/>
      <c r="AL319" s="71"/>
      <c r="AM319" s="71">
        <v>10579361.106493991</v>
      </c>
      <c r="AN319" s="71"/>
      <c r="AO319" s="71"/>
      <c r="AP319" s="71">
        <v>489771416.7104457</v>
      </c>
      <c r="AQ319" s="72"/>
      <c r="AR319" s="71">
        <v>1517</v>
      </c>
      <c r="AS319" s="71">
        <v>99</v>
      </c>
      <c r="AT319" s="71">
        <v>0</v>
      </c>
      <c r="AU319" s="71">
        <v>2</v>
      </c>
      <c r="AV319" s="71">
        <v>0</v>
      </c>
      <c r="AW319" s="71">
        <v>1</v>
      </c>
      <c r="AX319" s="71"/>
      <c r="AY319" s="72"/>
      <c r="AZ319" s="71">
        <v>6067.9000000000005</v>
      </c>
      <c r="BA319" s="71">
        <v>2512.1</v>
      </c>
      <c r="BB319" s="71">
        <v>0</v>
      </c>
      <c r="BC319" s="71">
        <v>40</v>
      </c>
      <c r="BD319" s="71">
        <v>0</v>
      </c>
      <c r="BE319" s="71">
        <v>1000</v>
      </c>
      <c r="BF319" s="71"/>
      <c r="BG319" s="72"/>
      <c r="BH319" s="71">
        <v>0</v>
      </c>
      <c r="BI319" s="71">
        <v>0</v>
      </c>
      <c r="BJ319" s="71">
        <v>72.644000000000005</v>
      </c>
      <c r="BK319" s="71">
        <v>0</v>
      </c>
      <c r="BL319" s="71">
        <v>18.798000000000002</v>
      </c>
      <c r="BM319" s="71">
        <v>0</v>
      </c>
      <c r="BN319" s="72"/>
      <c r="BO319" s="71">
        <v>0</v>
      </c>
      <c r="BP319" s="71">
        <v>0</v>
      </c>
      <c r="BQ319" s="71">
        <v>8</v>
      </c>
      <c r="BR319" s="71">
        <v>0</v>
      </c>
      <c r="BS319" s="71">
        <v>4</v>
      </c>
      <c r="BT319" s="71">
        <v>0</v>
      </c>
      <c r="BU319"/>
      <c r="BV319" s="70">
        <v>91.441999999999993</v>
      </c>
      <c r="BW319" s="70">
        <v>0</v>
      </c>
      <c r="BX319" s="70">
        <v>0</v>
      </c>
      <c r="BY319" s="70">
        <v>0</v>
      </c>
      <c r="BZ319" s="70">
        <v>0</v>
      </c>
      <c r="CA319" s="70">
        <v>0</v>
      </c>
      <c r="CB319" s="70">
        <v>0</v>
      </c>
      <c r="CC319" s="70">
        <v>0</v>
      </c>
      <c r="CD319" s="70">
        <v>0</v>
      </c>
    </row>
    <row r="320" spans="1:82">
      <c r="A320" s="70" t="s">
        <v>2145</v>
      </c>
      <c r="B320" s="70">
        <v>493</v>
      </c>
      <c r="C320" s="70">
        <v>18</v>
      </c>
      <c r="D320" s="70">
        <v>29</v>
      </c>
      <c r="E320" s="70">
        <v>2021</v>
      </c>
      <c r="F320" s="70" t="s">
        <v>160</v>
      </c>
      <c r="G320" s="70" t="s">
        <v>2127</v>
      </c>
      <c r="H320" s="70" t="s">
        <v>2128</v>
      </c>
      <c r="I320" s="148"/>
      <c r="J320" s="71">
        <v>99.095660179573898</v>
      </c>
      <c r="K320" s="71">
        <v>2.5149044381734806</v>
      </c>
      <c r="L320" s="71">
        <v>0.66718401127412652</v>
      </c>
      <c r="M320" s="71">
        <v>72.242277039363657</v>
      </c>
      <c r="N320" s="71">
        <v>79.803602264121892</v>
      </c>
      <c r="O320" s="71">
        <v>39.325231396143444</v>
      </c>
      <c r="P320" s="71">
        <v>21.899472466372512</v>
      </c>
      <c r="Q320" s="71">
        <v>4.7392231203424799</v>
      </c>
      <c r="R320" s="71">
        <v>0</v>
      </c>
      <c r="S320" s="71">
        <v>13.781992978678311</v>
      </c>
      <c r="T320" s="72"/>
      <c r="U320" s="71">
        <v>29076023</v>
      </c>
      <c r="V320" s="71">
        <v>1152</v>
      </c>
      <c r="W320" s="71">
        <v>22</v>
      </c>
      <c r="X320" s="71">
        <v>23279</v>
      </c>
      <c r="Y320" s="71">
        <v>36623</v>
      </c>
      <c r="Z320" s="71">
        <v>28934</v>
      </c>
      <c r="AA320" s="71">
        <v>4713</v>
      </c>
      <c r="AB320" s="71">
        <v>81169</v>
      </c>
      <c r="AC320" s="71">
        <v>0</v>
      </c>
      <c r="AD320" s="71">
        <v>13.781992978678311</v>
      </c>
      <c r="AE320" s="72"/>
      <c r="AF320" s="71">
        <v>152258700.46747017</v>
      </c>
      <c r="AG320" s="71">
        <v>1943898.8407340087</v>
      </c>
      <c r="AH320" s="71">
        <v>123046.29532359324</v>
      </c>
      <c r="AI320" s="71">
        <v>161725139.157141</v>
      </c>
      <c r="AJ320" s="71">
        <v>160267580.9774034</v>
      </c>
      <c r="AK320" s="71">
        <v>0</v>
      </c>
      <c r="AL320" s="71">
        <v>0</v>
      </c>
      <c r="AM320" s="71">
        <v>10654558.509471554</v>
      </c>
      <c r="AN320" s="71">
        <v>0</v>
      </c>
      <c r="AO320" s="71">
        <v>0</v>
      </c>
      <c r="AP320" s="71">
        <v>486972924.24754369</v>
      </c>
      <c r="AQ320" s="72"/>
      <c r="AR320" s="71">
        <v>1594</v>
      </c>
      <c r="AS320" s="71">
        <v>100</v>
      </c>
      <c r="AT320" s="71">
        <v>0</v>
      </c>
      <c r="AU320" s="71">
        <v>2</v>
      </c>
      <c r="AV320" s="71">
        <v>0</v>
      </c>
      <c r="AW320" s="71">
        <v>1</v>
      </c>
      <c r="AX320" s="71"/>
      <c r="AY320" s="72"/>
      <c r="AZ320" s="71">
        <v>6494.9</v>
      </c>
      <c r="BA320" s="71">
        <v>2531.8000000000002</v>
      </c>
      <c r="BB320" s="71">
        <v>0</v>
      </c>
      <c r="BC320" s="71">
        <v>40</v>
      </c>
      <c r="BD320" s="71">
        <v>0</v>
      </c>
      <c r="BE320" s="71">
        <v>1000</v>
      </c>
      <c r="BF320" s="71"/>
      <c r="BG320" s="72"/>
      <c r="BH320" s="71">
        <v>0</v>
      </c>
      <c r="BI320" s="71">
        <v>0</v>
      </c>
      <c r="BJ320" s="71">
        <v>53.765000000000001</v>
      </c>
      <c r="BK320" s="71">
        <v>0</v>
      </c>
      <c r="BL320" s="71">
        <v>16.521999999999998</v>
      </c>
      <c r="BM320" s="71">
        <v>0</v>
      </c>
      <c r="BN320" s="72"/>
      <c r="BO320" s="71">
        <v>0</v>
      </c>
      <c r="BP320" s="71">
        <v>0</v>
      </c>
      <c r="BQ320" s="71">
        <v>9</v>
      </c>
      <c r="BR320" s="71">
        <v>0</v>
      </c>
      <c r="BS320" s="71">
        <v>3</v>
      </c>
      <c r="BT320" s="71">
        <v>0</v>
      </c>
      <c r="BU320"/>
      <c r="BV320" s="70">
        <v>70.287000000000006</v>
      </c>
      <c r="BW320" s="70">
        <v>0</v>
      </c>
      <c r="BX320" s="70">
        <v>0</v>
      </c>
      <c r="BY320" s="70">
        <v>0</v>
      </c>
      <c r="BZ320" s="70">
        <v>0</v>
      </c>
      <c r="CA320" s="70">
        <v>0</v>
      </c>
      <c r="CB320" s="70">
        <v>0</v>
      </c>
      <c r="CC320" s="70">
        <v>0</v>
      </c>
      <c r="CD320" s="70">
        <v>0</v>
      </c>
    </row>
    <row r="321" spans="1:82">
      <c r="A321" s="70" t="s">
        <v>2146</v>
      </c>
      <c r="B321" s="70">
        <v>493</v>
      </c>
      <c r="C321" s="70">
        <v>19</v>
      </c>
      <c r="D321" s="70">
        <v>29</v>
      </c>
      <c r="E321" s="70">
        <v>2022</v>
      </c>
      <c r="F321" s="70" t="s">
        <v>161</v>
      </c>
      <c r="G321" s="70" t="s">
        <v>2127</v>
      </c>
      <c r="H321" s="70" t="s">
        <v>2128</v>
      </c>
      <c r="I321" s="148"/>
      <c r="J321" s="71">
        <v>99.694384796852219</v>
      </c>
      <c r="K321" s="71">
        <v>2.3604819552692464</v>
      </c>
      <c r="L321" s="71">
        <v>0.49908532429791008</v>
      </c>
      <c r="M321" s="71">
        <v>83.254786243682105</v>
      </c>
      <c r="N321" s="71">
        <v>88.043040648068938</v>
      </c>
      <c r="O321" s="71">
        <v>41.470389399226065</v>
      </c>
      <c r="P321" s="71">
        <v>21.685061501843425</v>
      </c>
      <c r="Q321" s="71">
        <v>4.8241481140855269</v>
      </c>
      <c r="R321" s="71">
        <v>0</v>
      </c>
      <c r="S321" s="71">
        <v>9.3372188076793901</v>
      </c>
      <c r="T321" s="72"/>
      <c r="U321" s="71">
        <v>29673961</v>
      </c>
      <c r="V321" s="71">
        <v>1152</v>
      </c>
      <c r="W321" s="71">
        <v>22</v>
      </c>
      <c r="X321" s="71">
        <v>23279</v>
      </c>
      <c r="Y321" s="71">
        <v>37318</v>
      </c>
      <c r="Z321" s="71">
        <v>28990</v>
      </c>
      <c r="AA321" s="71">
        <v>4738</v>
      </c>
      <c r="AB321" s="71">
        <v>81946</v>
      </c>
      <c r="AC321" s="71">
        <v>0</v>
      </c>
      <c r="AD321" s="71">
        <v>9.3372188076793901</v>
      </c>
      <c r="AE321" s="72"/>
      <c r="AF321" s="71">
        <v>140048938.25261271</v>
      </c>
      <c r="AG321" s="71">
        <v>1939162.4229153024</v>
      </c>
      <c r="AH321" s="71">
        <v>108009.43353759275</v>
      </c>
      <c r="AI321" s="71">
        <v>161365776.61257318</v>
      </c>
      <c r="AJ321" s="71">
        <v>164279953.91936466</v>
      </c>
      <c r="AK321" s="71">
        <v>0</v>
      </c>
      <c r="AL321" s="71">
        <v>0</v>
      </c>
      <c r="AM321" s="71">
        <v>10581465.267485492</v>
      </c>
      <c r="AN321" s="71">
        <v>0</v>
      </c>
      <c r="AO321" s="71">
        <v>0</v>
      </c>
      <c r="AP321" s="71">
        <v>478323305.90848899</v>
      </c>
      <c r="AQ321" s="72"/>
      <c r="AR321" s="71">
        <v>1704</v>
      </c>
      <c r="AS321" s="71">
        <v>100</v>
      </c>
      <c r="AT321" s="71">
        <v>0</v>
      </c>
      <c r="AU321" s="71">
        <v>2</v>
      </c>
      <c r="AV321" s="71">
        <v>0</v>
      </c>
      <c r="AW321" s="71">
        <v>1</v>
      </c>
      <c r="AX321" s="71"/>
      <c r="AY321" s="72"/>
      <c r="AZ321" s="71">
        <v>7065.9999999999991</v>
      </c>
      <c r="BA321" s="71">
        <v>2531.8000000000002</v>
      </c>
      <c r="BB321" s="71">
        <v>0</v>
      </c>
      <c r="BC321" s="71">
        <v>40</v>
      </c>
      <c r="BD321" s="71">
        <v>0</v>
      </c>
      <c r="BE321" s="71">
        <v>1000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2147</v>
      </c>
      <c r="B322" s="70">
        <v>493</v>
      </c>
      <c r="C322" s="70">
        <v>20</v>
      </c>
      <c r="D322" s="70">
        <v>29</v>
      </c>
      <c r="E322" s="70">
        <v>2023</v>
      </c>
      <c r="F322" s="70" t="s">
        <v>1539</v>
      </c>
      <c r="G322" s="70" t="s">
        <v>2127</v>
      </c>
      <c r="H322" s="70" t="s">
        <v>2128</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1846</v>
      </c>
      <c r="AS322" s="71">
        <v>101</v>
      </c>
      <c r="AT322" s="71">
        <v>0</v>
      </c>
      <c r="AU322" s="71">
        <v>2</v>
      </c>
      <c r="AV322" s="71">
        <v>0</v>
      </c>
      <c r="AW322" s="71">
        <v>1</v>
      </c>
      <c r="AX322" s="71"/>
      <c r="AY322" s="72"/>
      <c r="AZ322" s="71">
        <v>7729.5999999999922</v>
      </c>
      <c r="BA322" s="71">
        <v>2571.8000000000002</v>
      </c>
      <c r="BB322" s="71">
        <v>0</v>
      </c>
      <c r="BC322" s="71">
        <v>40</v>
      </c>
      <c r="BD322" s="71">
        <v>0</v>
      </c>
      <c r="BE322" s="71">
        <v>1000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2148</v>
      </c>
      <c r="B323" s="70">
        <v>493</v>
      </c>
      <c r="C323" s="70">
        <v>21</v>
      </c>
      <c r="D323" s="70">
        <v>29</v>
      </c>
      <c r="E323" s="70">
        <v>2024</v>
      </c>
      <c r="F323" s="70" t="s">
        <v>1554</v>
      </c>
      <c r="G323" s="70" t="s">
        <v>2127</v>
      </c>
      <c r="H323" s="70" t="s">
        <v>2128</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2149</v>
      </c>
      <c r="B324" s="70">
        <v>239</v>
      </c>
      <c r="C324" s="70">
        <v>1</v>
      </c>
      <c r="D324" s="70">
        <v>15</v>
      </c>
      <c r="E324" s="70">
        <v>1990</v>
      </c>
      <c r="F324" s="70" t="s">
        <v>787</v>
      </c>
      <c r="G324" s="70" t="s">
        <v>2150</v>
      </c>
      <c r="H324" s="70" t="s">
        <v>2151</v>
      </c>
      <c r="I324" s="148"/>
      <c r="J324" s="71">
        <v>1873.5872615035139</v>
      </c>
      <c r="K324" s="71">
        <v>20.16872430032414</v>
      </c>
      <c r="L324" s="71">
        <v>11.28005410708977</v>
      </c>
      <c r="M324" s="71">
        <v>67.625566497325636</v>
      </c>
      <c r="N324" s="71">
        <v>74.156416044967557</v>
      </c>
      <c r="O324" s="71">
        <v>57.866091244499593</v>
      </c>
      <c r="P324" s="71">
        <v>83.534074636562821</v>
      </c>
      <c r="Q324" s="71">
        <v>5.3561063921915002</v>
      </c>
      <c r="R324" s="71">
        <v>2.4711117335643848</v>
      </c>
      <c r="S324" s="71">
        <v>5.2786686763809447</v>
      </c>
      <c r="T324" s="72"/>
      <c r="U324" s="71">
        <v>14676361</v>
      </c>
      <c r="V324" s="71">
        <v>4097</v>
      </c>
      <c r="W324" s="71">
        <v>136</v>
      </c>
      <c r="X324" s="71">
        <v>26252</v>
      </c>
      <c r="Y324" s="71">
        <v>28805</v>
      </c>
      <c r="Z324" s="71">
        <v>23801</v>
      </c>
      <c r="AA324" s="71">
        <v>20283</v>
      </c>
      <c r="AB324" s="71">
        <v>86965</v>
      </c>
      <c r="AC324" s="71">
        <v>428001</v>
      </c>
      <c r="AD324" s="71">
        <v>5.2786686763809447</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2152</v>
      </c>
      <c r="B325" s="70">
        <v>240</v>
      </c>
      <c r="C325" s="70">
        <v>2</v>
      </c>
      <c r="D325" s="70">
        <v>15</v>
      </c>
      <c r="E325" s="70">
        <v>2005</v>
      </c>
      <c r="F325" s="70" t="s">
        <v>789</v>
      </c>
      <c r="G325" s="70" t="s">
        <v>2150</v>
      </c>
      <c r="H325" s="70" t="s">
        <v>2151</v>
      </c>
      <c r="I325" s="148"/>
      <c r="J325" s="71">
        <v>1496.1060170726801</v>
      </c>
      <c r="K325" s="71">
        <v>12.19213013206712</v>
      </c>
      <c r="L325" s="71">
        <v>7.6910517775569422</v>
      </c>
      <c r="M325" s="71">
        <v>106.4547484161057</v>
      </c>
      <c r="N325" s="71">
        <v>103.3729728530497</v>
      </c>
      <c r="O325" s="71">
        <v>93.622222792248394</v>
      </c>
      <c r="P325" s="71">
        <v>87.086394632136646</v>
      </c>
      <c r="Q325" s="71">
        <v>5.06209485447659</v>
      </c>
      <c r="R325" s="71">
        <v>15.892785265433909</v>
      </c>
      <c r="S325" s="71">
        <v>14.320290807999999</v>
      </c>
      <c r="T325" s="72"/>
      <c r="U325" s="71">
        <v>25210046</v>
      </c>
      <c r="V325" s="71">
        <v>3492</v>
      </c>
      <c r="W325" s="71">
        <v>84</v>
      </c>
      <c r="X325" s="71">
        <v>22759</v>
      </c>
      <c r="Y325" s="71">
        <v>34765</v>
      </c>
      <c r="Z325" s="71">
        <v>44561</v>
      </c>
      <c r="AA325" s="71">
        <v>17318</v>
      </c>
      <c r="AB325" s="71">
        <v>85923</v>
      </c>
      <c r="AC325" s="71">
        <v>2810310</v>
      </c>
      <c r="AD325" s="71">
        <v>14.320290807999999</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2153</v>
      </c>
      <c r="B326" s="70">
        <v>241</v>
      </c>
      <c r="C326" s="70">
        <v>3</v>
      </c>
      <c r="D326" s="70">
        <v>15</v>
      </c>
      <c r="E326" s="70">
        <v>2006</v>
      </c>
      <c r="F326" s="70" t="s">
        <v>790</v>
      </c>
      <c r="G326" s="70" t="s">
        <v>2150</v>
      </c>
      <c r="H326" s="70" t="s">
        <v>2151</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2154</v>
      </c>
      <c r="B327" s="70">
        <v>242</v>
      </c>
      <c r="C327" s="70">
        <v>4</v>
      </c>
      <c r="D327" s="70">
        <v>15</v>
      </c>
      <c r="E327" s="70">
        <v>2007</v>
      </c>
      <c r="F327" s="70" t="s">
        <v>791</v>
      </c>
      <c r="G327" s="70" t="s">
        <v>2150</v>
      </c>
      <c r="H327" s="70" t="s">
        <v>2151</v>
      </c>
      <c r="I327" s="148"/>
      <c r="J327" s="71">
        <v>1922.4979193462891</v>
      </c>
      <c r="K327" s="71">
        <v>9.2086021036359416</v>
      </c>
      <c r="L327" s="71">
        <v>21.738188079898581</v>
      </c>
      <c r="M327" s="71">
        <v>115.67957800598531</v>
      </c>
      <c r="N327" s="71">
        <v>103.7794474771902</v>
      </c>
      <c r="O327" s="71">
        <v>92.756283027117419</v>
      </c>
      <c r="P327" s="71">
        <v>85.850501711439435</v>
      </c>
      <c r="Q327" s="71">
        <v>5.3255012052491297</v>
      </c>
      <c r="R327" s="71">
        <v>23.256254331040779</v>
      </c>
      <c r="S327" s="71">
        <v>10.90505743308</v>
      </c>
      <c r="T327" s="72"/>
      <c r="U327" s="71">
        <v>37426575</v>
      </c>
      <c r="V327" s="71">
        <v>3200</v>
      </c>
      <c r="W327" s="71">
        <v>279</v>
      </c>
      <c r="X327" s="71">
        <v>29432</v>
      </c>
      <c r="Y327" s="71">
        <v>35483</v>
      </c>
      <c r="Z327" s="71">
        <v>45895</v>
      </c>
      <c r="AA327" s="71">
        <v>16812</v>
      </c>
      <c r="AB327" s="71">
        <v>85614</v>
      </c>
      <c r="AC327" s="71">
        <v>4230382</v>
      </c>
      <c r="AD327" s="71">
        <v>10.90505743308</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2155</v>
      </c>
      <c r="B328" s="70">
        <v>243</v>
      </c>
      <c r="C328" s="70">
        <v>5</v>
      </c>
      <c r="D328" s="70">
        <v>15</v>
      </c>
      <c r="E328" s="70">
        <v>2008</v>
      </c>
      <c r="F328" s="70" t="s">
        <v>792</v>
      </c>
      <c r="G328" s="70" t="s">
        <v>2150</v>
      </c>
      <c r="H328" s="70" t="s">
        <v>2151</v>
      </c>
      <c r="I328" s="148"/>
      <c r="J328" s="71">
        <v>1861.004002164055</v>
      </c>
      <c r="K328" s="71">
        <v>8.648180796454497</v>
      </c>
      <c r="L328" s="71">
        <v>18.686933547586872</v>
      </c>
      <c r="M328" s="71">
        <v>123.7073297327147</v>
      </c>
      <c r="N328" s="71">
        <v>95.447153699059299</v>
      </c>
      <c r="O328" s="71">
        <v>91.102819148525938</v>
      </c>
      <c r="P328" s="71">
        <v>84.59480758934005</v>
      </c>
      <c r="Q328" s="71">
        <v>5.2389582919270001</v>
      </c>
      <c r="R328" s="71">
        <v>21.072514229230482</v>
      </c>
      <c r="S328" s="71">
        <v>12.2728637601</v>
      </c>
      <c r="T328" s="72"/>
      <c r="U328" s="71">
        <v>41564541</v>
      </c>
      <c r="V328" s="71">
        <v>3200</v>
      </c>
      <c r="W328" s="71">
        <v>279</v>
      </c>
      <c r="X328" s="71">
        <v>29432</v>
      </c>
      <c r="Y328" s="71">
        <v>35877</v>
      </c>
      <c r="Z328" s="71">
        <v>46659</v>
      </c>
      <c r="AA328" s="71">
        <v>16585</v>
      </c>
      <c r="AB328" s="71">
        <v>85608</v>
      </c>
      <c r="AC328" s="71">
        <v>3980308</v>
      </c>
      <c r="AD328" s="71">
        <v>12.2728637601</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2156</v>
      </c>
      <c r="B329" s="70">
        <v>244</v>
      </c>
      <c r="C329" s="70">
        <v>6</v>
      </c>
      <c r="D329" s="70">
        <v>15</v>
      </c>
      <c r="E329" s="70">
        <v>2009</v>
      </c>
      <c r="F329" s="70" t="s">
        <v>176</v>
      </c>
      <c r="G329" s="1064" t="s">
        <v>2150</v>
      </c>
      <c r="H329" s="70" t="s">
        <v>2151</v>
      </c>
      <c r="I329" s="148"/>
      <c r="J329" s="71">
        <v>2393.395440239884</v>
      </c>
      <c r="K329" s="71">
        <v>9.0485208158470485</v>
      </c>
      <c r="L329" s="71">
        <v>15.69150027419647</v>
      </c>
      <c r="M329" s="71">
        <v>111.71211223246959</v>
      </c>
      <c r="N329" s="71">
        <v>90.490534133726612</v>
      </c>
      <c r="O329" s="71">
        <v>93.932157849096669</v>
      </c>
      <c r="P329" s="71">
        <v>80.275357783969071</v>
      </c>
      <c r="Q329" s="71">
        <v>4.9741638044180601</v>
      </c>
      <c r="R329" s="71">
        <v>21.379001342750051</v>
      </c>
      <c r="S329" s="71">
        <v>11.5554740884</v>
      </c>
      <c r="T329" s="72"/>
      <c r="U329" s="71">
        <v>37970780</v>
      </c>
      <c r="V329" s="71">
        <v>2911</v>
      </c>
      <c r="W329" s="71">
        <v>417</v>
      </c>
      <c r="X329" s="71">
        <v>28862</v>
      </c>
      <c r="Y329" s="71">
        <v>36045</v>
      </c>
      <c r="Z329" s="71">
        <v>47485</v>
      </c>
      <c r="AA329" s="71">
        <v>16157</v>
      </c>
      <c r="AB329" s="71">
        <v>85324</v>
      </c>
      <c r="AC329" s="71">
        <v>3939587</v>
      </c>
      <c r="AD329" s="71">
        <v>11.5554740884</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86.950999999999993</v>
      </c>
      <c r="BK329" s="71">
        <v>0</v>
      </c>
      <c r="BL329" s="71">
        <v>2.6</v>
      </c>
      <c r="BM329" s="71">
        <v>0</v>
      </c>
      <c r="BN329" s="72"/>
      <c r="BO329" s="71">
        <v>0</v>
      </c>
      <c r="BP329" s="71">
        <v>0</v>
      </c>
      <c r="BQ329" s="71">
        <v>7</v>
      </c>
      <c r="BR329" s="71">
        <v>0</v>
      </c>
      <c r="BS329" s="71">
        <v>1</v>
      </c>
      <c r="BT329" s="71">
        <v>0</v>
      </c>
      <c r="BU329"/>
      <c r="BV329" s="70">
        <v>89.551000000000002</v>
      </c>
      <c r="BW329" s="70">
        <v>0</v>
      </c>
      <c r="BX329" s="70">
        <v>0</v>
      </c>
      <c r="BY329" s="70">
        <v>0</v>
      </c>
      <c r="BZ329" s="70">
        <v>0</v>
      </c>
      <c r="CA329" s="70">
        <v>0</v>
      </c>
      <c r="CB329" s="70">
        <v>0</v>
      </c>
      <c r="CC329" s="70">
        <v>0</v>
      </c>
      <c r="CD329" s="70">
        <v>0</v>
      </c>
    </row>
    <row r="330" spans="1:82">
      <c r="A330" s="70" t="s">
        <v>2157</v>
      </c>
      <c r="B330" s="70">
        <v>245</v>
      </c>
      <c r="C330" s="70">
        <v>7</v>
      </c>
      <c r="D330" s="70">
        <v>15</v>
      </c>
      <c r="E330" s="70">
        <v>2010</v>
      </c>
      <c r="F330" s="70" t="s">
        <v>177</v>
      </c>
      <c r="G330" s="1064" t="s">
        <v>2150</v>
      </c>
      <c r="H330" s="70" t="s">
        <v>2151</v>
      </c>
      <c r="I330" s="148"/>
      <c r="J330" s="71">
        <v>2442.7338203229911</v>
      </c>
      <c r="K330" s="71">
        <v>7.4749728159851987</v>
      </c>
      <c r="L330" s="71">
        <v>14.124977553416061</v>
      </c>
      <c r="M330" s="71">
        <v>120.07970763053061</v>
      </c>
      <c r="N330" s="71">
        <v>120.6871694344255</v>
      </c>
      <c r="O330" s="71">
        <v>94.127770979542518</v>
      </c>
      <c r="P330" s="71">
        <v>80.863912444611742</v>
      </c>
      <c r="Q330" s="71">
        <v>5.1703387036290804</v>
      </c>
      <c r="R330" s="71">
        <v>21.174307772075402</v>
      </c>
      <c r="S330" s="71">
        <v>11.228363330400001</v>
      </c>
      <c r="T330" s="72"/>
      <c r="U330" s="71">
        <v>44566900</v>
      </c>
      <c r="V330" s="71">
        <v>2911</v>
      </c>
      <c r="W330" s="71">
        <v>417</v>
      </c>
      <c r="X330" s="71">
        <v>28862</v>
      </c>
      <c r="Y330" s="71">
        <v>36300</v>
      </c>
      <c r="Z330" s="71">
        <v>47805</v>
      </c>
      <c r="AA330" s="71">
        <v>15869</v>
      </c>
      <c r="AB330" s="71">
        <v>84984</v>
      </c>
      <c r="AC330" s="71">
        <v>3697639</v>
      </c>
      <c r="AD330" s="71">
        <v>11.228363330400001</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117.642</v>
      </c>
      <c r="BK330" s="71">
        <v>0</v>
      </c>
      <c r="BL330" s="71">
        <v>3.3370000000000002</v>
      </c>
      <c r="BM330" s="71">
        <v>0</v>
      </c>
      <c r="BN330" s="72"/>
      <c r="BO330" s="71">
        <v>0</v>
      </c>
      <c r="BP330" s="71">
        <v>0</v>
      </c>
      <c r="BQ330" s="71">
        <v>8</v>
      </c>
      <c r="BR330" s="71">
        <v>0</v>
      </c>
      <c r="BS330" s="71">
        <v>1</v>
      </c>
      <c r="BT330" s="71">
        <v>0</v>
      </c>
      <c r="BU330"/>
      <c r="BV330" s="70">
        <v>120.979</v>
      </c>
      <c r="BW330" s="70">
        <v>0</v>
      </c>
      <c r="BX330" s="70">
        <v>0</v>
      </c>
      <c r="BY330" s="70">
        <v>0</v>
      </c>
      <c r="BZ330" s="70">
        <v>0</v>
      </c>
      <c r="CA330" s="70">
        <v>0</v>
      </c>
      <c r="CB330" s="70">
        <v>0</v>
      </c>
      <c r="CC330" s="70">
        <v>0</v>
      </c>
      <c r="CD330" s="70">
        <v>0</v>
      </c>
    </row>
    <row r="331" spans="1:82">
      <c r="A331" s="70" t="s">
        <v>2158</v>
      </c>
      <c r="B331" s="70">
        <v>246</v>
      </c>
      <c r="C331" s="70">
        <v>8</v>
      </c>
      <c r="D331" s="70">
        <v>15</v>
      </c>
      <c r="E331" s="70">
        <v>2011</v>
      </c>
      <c r="F331" s="70" t="s">
        <v>178</v>
      </c>
      <c r="G331" s="70" t="s">
        <v>2150</v>
      </c>
      <c r="H331" s="70" t="s">
        <v>2151</v>
      </c>
      <c r="I331" s="148"/>
      <c r="J331" s="71">
        <v>2499.6577514325518</v>
      </c>
      <c r="K331" s="71">
        <v>11.458277139810869</v>
      </c>
      <c r="L331" s="71">
        <v>19.084262261981539</v>
      </c>
      <c r="M331" s="71">
        <v>150.19122713867421</v>
      </c>
      <c r="N331" s="71">
        <v>151.01332578383779</v>
      </c>
      <c r="O331" s="71">
        <v>93.764384987596159</v>
      </c>
      <c r="P331" s="71">
        <v>77.933260918804521</v>
      </c>
      <c r="Q331" s="71">
        <v>5.9804173254648498</v>
      </c>
      <c r="R331" s="71">
        <v>19.561493934554811</v>
      </c>
      <c r="S331" s="71">
        <v>10.702669950000001</v>
      </c>
      <c r="T331" s="72"/>
      <c r="U331" s="71">
        <v>43340875</v>
      </c>
      <c r="V331" s="71">
        <v>2911</v>
      </c>
      <c r="W331" s="71">
        <v>417</v>
      </c>
      <c r="X331" s="71">
        <v>28862</v>
      </c>
      <c r="Y331" s="71">
        <v>36828</v>
      </c>
      <c r="Z331" s="71">
        <v>48655</v>
      </c>
      <c r="AA331" s="71">
        <v>15749</v>
      </c>
      <c r="AB331" s="71">
        <v>85219</v>
      </c>
      <c r="AC331" s="71">
        <v>3410346</v>
      </c>
      <c r="AD331" s="71">
        <v>10.702669950000001</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120.93300000000001</v>
      </c>
      <c r="BK331" s="71">
        <v>0</v>
      </c>
      <c r="BL331" s="71">
        <v>3.3069999999999999</v>
      </c>
      <c r="BM331" s="71">
        <v>0</v>
      </c>
      <c r="BN331" s="72"/>
      <c r="BO331" s="71">
        <v>0</v>
      </c>
      <c r="BP331" s="71">
        <v>0</v>
      </c>
      <c r="BQ331" s="71">
        <v>7</v>
      </c>
      <c r="BR331" s="71">
        <v>0</v>
      </c>
      <c r="BS331" s="71">
        <v>1</v>
      </c>
      <c r="BT331" s="71">
        <v>0</v>
      </c>
      <c r="BU331"/>
      <c r="BV331" s="70">
        <v>124.24</v>
      </c>
      <c r="BW331" s="70">
        <v>0</v>
      </c>
      <c r="BX331" s="70">
        <v>0</v>
      </c>
      <c r="BY331" s="70">
        <v>0</v>
      </c>
      <c r="BZ331" s="70">
        <v>0</v>
      </c>
      <c r="CA331" s="70">
        <v>0</v>
      </c>
      <c r="CB331" s="70">
        <v>0</v>
      </c>
      <c r="CC331" s="70">
        <v>0</v>
      </c>
      <c r="CD331" s="70">
        <v>0</v>
      </c>
    </row>
    <row r="332" spans="1:82">
      <c r="A332" s="70" t="s">
        <v>2159</v>
      </c>
      <c r="B332" s="70">
        <v>247</v>
      </c>
      <c r="C332" s="70">
        <v>9</v>
      </c>
      <c r="D332" s="70">
        <v>15</v>
      </c>
      <c r="E332" s="70">
        <v>2012</v>
      </c>
      <c r="F332" s="70" t="s">
        <v>179</v>
      </c>
      <c r="G332" s="70" t="s">
        <v>2150</v>
      </c>
      <c r="H332" s="70" t="s">
        <v>2151</v>
      </c>
      <c r="I332" s="148"/>
      <c r="J332" s="71">
        <v>3602.250116940012</v>
      </c>
      <c r="K332" s="71">
        <v>12.17767460270246</v>
      </c>
      <c r="L332" s="71">
        <v>18.792265445662149</v>
      </c>
      <c r="M332" s="71">
        <v>159.79658174645201</v>
      </c>
      <c r="N332" s="71">
        <v>150.35129113336399</v>
      </c>
      <c r="O332" s="71">
        <v>94.974828533381071</v>
      </c>
      <c r="P332" s="71">
        <v>77.625194127991207</v>
      </c>
      <c r="Q332" s="71">
        <v>6.5207054391530699</v>
      </c>
      <c r="R332" s="71">
        <v>23.730055735220731</v>
      </c>
      <c r="S332" s="71">
        <v>13.2574244517</v>
      </c>
      <c r="T332" s="72"/>
      <c r="U332" s="71">
        <v>61978129</v>
      </c>
      <c r="V332" s="71">
        <v>2911</v>
      </c>
      <c r="W332" s="71">
        <v>417</v>
      </c>
      <c r="X332" s="71">
        <v>28862</v>
      </c>
      <c r="Y332" s="71">
        <v>37383</v>
      </c>
      <c r="Z332" s="71">
        <v>49674</v>
      </c>
      <c r="AA332" s="71">
        <v>15598</v>
      </c>
      <c r="AB332" s="71">
        <v>85522</v>
      </c>
      <c r="AC332" s="71">
        <v>4029938</v>
      </c>
      <c r="AD332" s="71">
        <v>13.2574244517</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144.172</v>
      </c>
      <c r="BK332" s="71">
        <v>0</v>
      </c>
      <c r="BL332" s="71">
        <v>3.7519999999999998</v>
      </c>
      <c r="BM332" s="71">
        <v>0</v>
      </c>
      <c r="BN332" s="72"/>
      <c r="BO332" s="71">
        <v>0</v>
      </c>
      <c r="BP332" s="71">
        <v>0</v>
      </c>
      <c r="BQ332" s="71">
        <v>8</v>
      </c>
      <c r="BR332" s="71">
        <v>0</v>
      </c>
      <c r="BS332" s="71">
        <v>1</v>
      </c>
      <c r="BT332" s="71">
        <v>0</v>
      </c>
      <c r="BU332"/>
      <c r="BV332" s="70">
        <v>147.92400000000001</v>
      </c>
      <c r="BW332" s="70">
        <v>0</v>
      </c>
      <c r="BX332" s="70">
        <v>0</v>
      </c>
      <c r="BY332" s="70">
        <v>0</v>
      </c>
      <c r="BZ332" s="70">
        <v>0</v>
      </c>
      <c r="CA332" s="70">
        <v>0</v>
      </c>
      <c r="CB332" s="70">
        <v>0</v>
      </c>
      <c r="CC332" s="70">
        <v>0</v>
      </c>
      <c r="CD332" s="70">
        <v>0</v>
      </c>
    </row>
    <row r="333" spans="1:82">
      <c r="A333" s="70" t="s">
        <v>2160</v>
      </c>
      <c r="B333" s="70">
        <v>248</v>
      </c>
      <c r="C333" s="70">
        <v>10</v>
      </c>
      <c r="D333" s="70">
        <v>15</v>
      </c>
      <c r="E333" s="70">
        <v>2013</v>
      </c>
      <c r="F333" s="70" t="s">
        <v>180</v>
      </c>
      <c r="G333" s="70" t="s">
        <v>2150</v>
      </c>
      <c r="H333" s="70" t="s">
        <v>2151</v>
      </c>
      <c r="I333" s="148"/>
      <c r="J333" s="71">
        <v>3500.0693255657939</v>
      </c>
      <c r="K333" s="71">
        <v>8.7047826547577216</v>
      </c>
      <c r="L333" s="71">
        <v>17.456663038574192</v>
      </c>
      <c r="M333" s="71">
        <v>155.4392797204722</v>
      </c>
      <c r="N333" s="71">
        <v>157.93358930376939</v>
      </c>
      <c r="O333" s="71">
        <v>92.418245469668477</v>
      </c>
      <c r="P333" s="71">
        <v>77.458112941772953</v>
      </c>
      <c r="Q333" s="71">
        <v>6.6254466537988197</v>
      </c>
      <c r="R333" s="71">
        <v>23.07427304006907</v>
      </c>
      <c r="S333" s="71">
        <v>9.6659235142399993</v>
      </c>
      <c r="T333" s="72"/>
      <c r="U333" s="71">
        <v>60357484</v>
      </c>
      <c r="V333" s="71">
        <v>2911</v>
      </c>
      <c r="W333" s="71">
        <v>417</v>
      </c>
      <c r="X333" s="71">
        <v>28862</v>
      </c>
      <c r="Y333" s="71">
        <v>37572</v>
      </c>
      <c r="Z333" s="71">
        <v>50495</v>
      </c>
      <c r="AA333" s="71">
        <v>15506</v>
      </c>
      <c r="AB333" s="71">
        <v>85650</v>
      </c>
      <c r="AC333" s="71">
        <v>3825064</v>
      </c>
      <c r="AD333" s="71">
        <v>9.6659235142399993</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165.09800000000001</v>
      </c>
      <c r="BK333" s="71">
        <v>0</v>
      </c>
      <c r="BL333" s="71">
        <v>4.1280000000000001</v>
      </c>
      <c r="BM333" s="71">
        <v>0</v>
      </c>
      <c r="BN333" s="72"/>
      <c r="BO333" s="71">
        <v>0</v>
      </c>
      <c r="BP333" s="71">
        <v>0</v>
      </c>
      <c r="BQ333" s="71">
        <v>8</v>
      </c>
      <c r="BR333" s="71">
        <v>0</v>
      </c>
      <c r="BS333" s="71">
        <v>1</v>
      </c>
      <c r="BT333" s="71">
        <v>0</v>
      </c>
      <c r="BU333"/>
      <c r="BV333" s="70">
        <v>169.226</v>
      </c>
      <c r="BW333" s="70">
        <v>0</v>
      </c>
      <c r="BX333" s="70">
        <v>0</v>
      </c>
      <c r="BY333" s="70">
        <v>0</v>
      </c>
      <c r="BZ333" s="70">
        <v>0</v>
      </c>
      <c r="CA333" s="70">
        <v>0</v>
      </c>
      <c r="CB333" s="70">
        <v>0</v>
      </c>
      <c r="CC333" s="70">
        <v>0</v>
      </c>
      <c r="CD333" s="70">
        <v>0</v>
      </c>
    </row>
    <row r="334" spans="1:82">
      <c r="A334" s="70" t="s">
        <v>2161</v>
      </c>
      <c r="B334" s="70">
        <v>249</v>
      </c>
      <c r="C334" s="70">
        <v>11</v>
      </c>
      <c r="D334" s="70">
        <v>15</v>
      </c>
      <c r="E334" s="70">
        <v>2014</v>
      </c>
      <c r="F334" s="70" t="s">
        <v>181</v>
      </c>
      <c r="G334" s="70" t="s">
        <v>2150</v>
      </c>
      <c r="H334" s="70" t="s">
        <v>2151</v>
      </c>
      <c r="I334" s="148"/>
      <c r="J334" s="71">
        <v>3001.872989613842</v>
      </c>
      <c r="K334" s="71">
        <v>9.9201670442050958</v>
      </c>
      <c r="L334" s="71">
        <v>18.94337737994795</v>
      </c>
      <c r="M334" s="71">
        <v>150.048796894931</v>
      </c>
      <c r="N334" s="71">
        <v>143.58484941802979</v>
      </c>
      <c r="O334" s="71">
        <v>89.598781492878061</v>
      </c>
      <c r="P334" s="71">
        <v>77.363616805938193</v>
      </c>
      <c r="Q334" s="71">
        <v>6.3365342944640597</v>
      </c>
      <c r="R334" s="71">
        <v>24.449048193165879</v>
      </c>
      <c r="S334" s="71">
        <v>12.71574878028</v>
      </c>
      <c r="T334" s="72"/>
      <c r="U334" s="71">
        <v>56312054</v>
      </c>
      <c r="V334" s="71">
        <v>2522</v>
      </c>
      <c r="W334" s="71">
        <v>459</v>
      </c>
      <c r="X334" s="71">
        <v>28683</v>
      </c>
      <c r="Y334" s="71">
        <v>37885</v>
      </c>
      <c r="Z334" s="71">
        <v>51560</v>
      </c>
      <c r="AA334" s="71">
        <v>15407</v>
      </c>
      <c r="AB334" s="71">
        <v>85378</v>
      </c>
      <c r="AC334" s="71">
        <v>4065707</v>
      </c>
      <c r="AD334" s="71">
        <v>12.71574878028</v>
      </c>
      <c r="AE334" s="72"/>
      <c r="AF334" s="71"/>
      <c r="AG334" s="71"/>
      <c r="AH334" s="71"/>
      <c r="AI334" s="71"/>
      <c r="AJ334" s="71"/>
      <c r="AK334" s="71"/>
      <c r="AL334" s="71"/>
      <c r="AM334" s="71"/>
      <c r="AN334" s="71"/>
      <c r="AO334" s="71"/>
      <c r="AP334" s="71"/>
      <c r="AQ334" s="72"/>
      <c r="AR334" s="71">
        <v>2566</v>
      </c>
      <c r="AS334" s="71">
        <v>546</v>
      </c>
      <c r="AT334" s="71">
        <v>0</v>
      </c>
      <c r="AU334" s="71">
        <v>0</v>
      </c>
      <c r="AV334" s="71">
        <v>0</v>
      </c>
      <c r="AW334" s="71">
        <v>0</v>
      </c>
      <c r="AX334" s="71"/>
      <c r="AY334" s="72"/>
      <c r="AZ334" s="71">
        <v>11436.987999999999</v>
      </c>
      <c r="BA334" s="71">
        <v>25545.439999999999</v>
      </c>
      <c r="BB334" s="71">
        <v>0</v>
      </c>
      <c r="BC334" s="71">
        <v>0</v>
      </c>
      <c r="BD334" s="71">
        <v>0</v>
      </c>
      <c r="BE334" s="71">
        <v>0</v>
      </c>
      <c r="BF334" s="71"/>
      <c r="BG334" s="72"/>
      <c r="BH334" s="71">
        <v>0</v>
      </c>
      <c r="BI334" s="71">
        <v>0</v>
      </c>
      <c r="BJ334" s="71">
        <v>158.41399999999999</v>
      </c>
      <c r="BK334" s="71">
        <v>0</v>
      </c>
      <c r="BL334" s="71">
        <v>3.5760000000000001</v>
      </c>
      <c r="BM334" s="71">
        <v>0</v>
      </c>
      <c r="BN334" s="72"/>
      <c r="BO334" s="71">
        <v>0</v>
      </c>
      <c r="BP334" s="71">
        <v>0</v>
      </c>
      <c r="BQ334" s="71">
        <v>7</v>
      </c>
      <c r="BR334" s="71">
        <v>0</v>
      </c>
      <c r="BS334" s="71">
        <v>1</v>
      </c>
      <c r="BT334" s="71">
        <v>0</v>
      </c>
      <c r="BU334"/>
      <c r="BV334" s="70">
        <v>161.99</v>
      </c>
      <c r="BW334" s="70">
        <v>0</v>
      </c>
      <c r="BX334" s="70">
        <v>0</v>
      </c>
      <c r="BY334" s="70">
        <v>0</v>
      </c>
      <c r="BZ334" s="70">
        <v>0</v>
      </c>
      <c r="CA334" s="70">
        <v>0</v>
      </c>
      <c r="CB334" s="70">
        <v>0</v>
      </c>
      <c r="CC334" s="70">
        <v>0</v>
      </c>
      <c r="CD334" s="70">
        <v>0</v>
      </c>
    </row>
    <row r="335" spans="1:82">
      <c r="A335" s="70" t="s">
        <v>2162</v>
      </c>
      <c r="B335" s="70">
        <v>250</v>
      </c>
      <c r="C335" s="70">
        <v>12</v>
      </c>
      <c r="D335" s="70">
        <v>15</v>
      </c>
      <c r="E335" s="70">
        <v>2015</v>
      </c>
      <c r="F335" s="70" t="s">
        <v>182</v>
      </c>
      <c r="G335" s="70" t="s">
        <v>2150</v>
      </c>
      <c r="H335" s="70" t="s">
        <v>2151</v>
      </c>
      <c r="I335" s="148"/>
      <c r="J335" s="71">
        <v>2790.653988102436</v>
      </c>
      <c r="K335" s="71">
        <v>10.598250122195131</v>
      </c>
      <c r="L335" s="71">
        <v>20.85083703099502</v>
      </c>
      <c r="M335" s="71">
        <v>163.5298215050808</v>
      </c>
      <c r="N335" s="71">
        <v>126.4783010764442</v>
      </c>
      <c r="O335" s="71">
        <v>89.249019361945017</v>
      </c>
      <c r="P335" s="71">
        <v>76.95738603726403</v>
      </c>
      <c r="Q335" s="71">
        <v>6.1947761287709602</v>
      </c>
      <c r="R335" s="71">
        <v>22.65559911153068</v>
      </c>
      <c r="S335" s="71">
        <v>18.669130177499991</v>
      </c>
      <c r="T335" s="72"/>
      <c r="U335" s="71">
        <v>52818979</v>
      </c>
      <c r="V335" s="71">
        <v>2522</v>
      </c>
      <c r="W335" s="71">
        <v>459</v>
      </c>
      <c r="X335" s="71">
        <v>28683</v>
      </c>
      <c r="Y335" s="71">
        <v>38225</v>
      </c>
      <c r="Z335" s="71">
        <v>51853</v>
      </c>
      <c r="AA335" s="71">
        <v>15314</v>
      </c>
      <c r="AB335" s="71">
        <v>85264</v>
      </c>
      <c r="AC335" s="71">
        <v>3872605</v>
      </c>
      <c r="AD335" s="71">
        <v>18.669130177499991</v>
      </c>
      <c r="AE335" s="72"/>
      <c r="AF335" s="71">
        <v>795448081.63805628</v>
      </c>
      <c r="AG335" s="71">
        <v>10263883.562885931</v>
      </c>
      <c r="AH335" s="71">
        <v>3824669.6339043221</v>
      </c>
      <c r="AI335" s="71">
        <v>189811584.91803989</v>
      </c>
      <c r="AJ335" s="71">
        <v>203874283.81170779</v>
      </c>
      <c r="AK335" s="71">
        <v>0</v>
      </c>
      <c r="AL335" s="71">
        <v>0</v>
      </c>
      <c r="AM335" s="71">
        <v>11685073.53097219</v>
      </c>
      <c r="AN335" s="71">
        <v>0</v>
      </c>
      <c r="AO335" s="71">
        <v>0</v>
      </c>
      <c r="AP335" s="71">
        <v>1214907577.0955665</v>
      </c>
      <c r="AQ335" s="72"/>
      <c r="AR335" s="71">
        <v>2832</v>
      </c>
      <c r="AS335" s="71">
        <v>672</v>
      </c>
      <c r="AT335" s="71">
        <v>0</v>
      </c>
      <c r="AU335" s="71">
        <v>0</v>
      </c>
      <c r="AV335" s="71">
        <v>0</v>
      </c>
      <c r="AW335" s="71">
        <v>0</v>
      </c>
      <c r="AX335" s="71"/>
      <c r="AY335" s="72"/>
      <c r="AZ335" s="71">
        <v>12968.768</v>
      </c>
      <c r="BA335" s="71">
        <v>37071.440000000002</v>
      </c>
      <c r="BB335" s="71">
        <v>0</v>
      </c>
      <c r="BC335" s="71">
        <v>0</v>
      </c>
      <c r="BD335" s="71">
        <v>0</v>
      </c>
      <c r="BE335" s="71">
        <v>0</v>
      </c>
      <c r="BF335" s="71"/>
      <c r="BG335" s="72"/>
      <c r="BH335" s="71">
        <v>0</v>
      </c>
      <c r="BI335" s="71">
        <v>0</v>
      </c>
      <c r="BJ335" s="71">
        <v>152.83000000000001</v>
      </c>
      <c r="BK335" s="71">
        <v>0</v>
      </c>
      <c r="BL335" s="71">
        <v>3.82</v>
      </c>
      <c r="BM335" s="71">
        <v>0</v>
      </c>
      <c r="BN335" s="72"/>
      <c r="BO335" s="71">
        <v>0</v>
      </c>
      <c r="BP335" s="71">
        <v>0</v>
      </c>
      <c r="BQ335" s="71">
        <v>8</v>
      </c>
      <c r="BR335" s="71">
        <v>0</v>
      </c>
      <c r="BS335" s="71">
        <v>1</v>
      </c>
      <c r="BT335" s="71">
        <v>0</v>
      </c>
      <c r="BU335"/>
      <c r="BV335" s="70">
        <v>156.65</v>
      </c>
      <c r="BW335" s="70">
        <v>0</v>
      </c>
      <c r="BX335" s="70">
        <v>0</v>
      </c>
      <c r="BY335" s="70">
        <v>0</v>
      </c>
      <c r="BZ335" s="70">
        <v>0</v>
      </c>
      <c r="CA335" s="70">
        <v>0</v>
      </c>
      <c r="CB335" s="70">
        <v>0</v>
      </c>
      <c r="CC335" s="70">
        <v>0</v>
      </c>
      <c r="CD335" s="70">
        <v>0</v>
      </c>
    </row>
    <row r="336" spans="1:82">
      <c r="A336" s="70" t="s">
        <v>2163</v>
      </c>
      <c r="B336" s="70">
        <v>251</v>
      </c>
      <c r="C336" s="70">
        <v>13</v>
      </c>
      <c r="D336" s="70">
        <v>15</v>
      </c>
      <c r="E336" s="70">
        <v>2016</v>
      </c>
      <c r="F336" s="70" t="s">
        <v>155</v>
      </c>
      <c r="G336" s="70" t="s">
        <v>2150</v>
      </c>
      <c r="H336" s="70" t="s">
        <v>2151</v>
      </c>
      <c r="I336" s="148"/>
      <c r="J336" s="71">
        <v>3087.8813738302078</v>
      </c>
      <c r="K336" s="71">
        <v>10.068283082436936</v>
      </c>
      <c r="L336" s="71">
        <v>21.852698446089697</v>
      </c>
      <c r="M336" s="71">
        <v>111.54000277191645</v>
      </c>
      <c r="N336" s="71">
        <v>122.52674287905673</v>
      </c>
      <c r="O336" s="71">
        <v>88.870846634040177</v>
      </c>
      <c r="P336" s="71">
        <v>74.722284623919791</v>
      </c>
      <c r="Q336" s="71">
        <v>5.9941164115732395</v>
      </c>
      <c r="R336" s="71">
        <v>21.946719095575883</v>
      </c>
      <c r="S336" s="71">
        <v>9.2272383442399981</v>
      </c>
      <c r="T336" s="72"/>
      <c r="U336" s="71">
        <v>53214072</v>
      </c>
      <c r="V336" s="71">
        <v>2522</v>
      </c>
      <c r="W336" s="71">
        <v>459</v>
      </c>
      <c r="X336" s="71">
        <v>28683</v>
      </c>
      <c r="Y336" s="71">
        <v>38570</v>
      </c>
      <c r="Z336" s="71">
        <v>52268</v>
      </c>
      <c r="AA336" s="71">
        <v>15379</v>
      </c>
      <c r="AB336" s="71">
        <v>84864</v>
      </c>
      <c r="AC336" s="71">
        <v>3748283.589432837</v>
      </c>
      <c r="AD336" s="71">
        <v>9.2272383442399981</v>
      </c>
      <c r="AE336" s="72"/>
      <c r="AF336" s="71">
        <v>925550972.45543075</v>
      </c>
      <c r="AG336" s="71">
        <v>10204232.608747611</v>
      </c>
      <c r="AH336" s="71">
        <v>3419344.9406643771</v>
      </c>
      <c r="AI336" s="71">
        <v>172574794.86231369</v>
      </c>
      <c r="AJ336" s="71">
        <v>198767243.19496131</v>
      </c>
      <c r="AK336" s="71">
        <v>0</v>
      </c>
      <c r="AL336" s="71">
        <v>0</v>
      </c>
      <c r="AM336" s="71">
        <v>11639290.77605599</v>
      </c>
      <c r="AN336" s="71">
        <v>0</v>
      </c>
      <c r="AO336" s="71">
        <v>0</v>
      </c>
      <c r="AP336" s="71">
        <v>1322155878.8381739</v>
      </c>
      <c r="AQ336" s="72"/>
      <c r="AR336" s="71">
        <v>3007</v>
      </c>
      <c r="AS336" s="71">
        <v>732</v>
      </c>
      <c r="AT336" s="71">
        <v>0</v>
      </c>
      <c r="AU336" s="71">
        <v>0</v>
      </c>
      <c r="AV336" s="71">
        <v>0</v>
      </c>
      <c r="AW336" s="71">
        <v>0</v>
      </c>
      <c r="AX336" s="71"/>
      <c r="AY336" s="72"/>
      <c r="AZ336" s="71">
        <v>13970.268</v>
      </c>
      <c r="BA336" s="71">
        <v>41676.14</v>
      </c>
      <c r="BB336" s="71">
        <v>0</v>
      </c>
      <c r="BC336" s="71">
        <v>0</v>
      </c>
      <c r="BD336" s="71">
        <v>0</v>
      </c>
      <c r="BE336" s="71">
        <v>0</v>
      </c>
      <c r="BF336" s="71"/>
      <c r="BG336" s="72"/>
      <c r="BH336" s="71">
        <v>0</v>
      </c>
      <c r="BI336" s="71">
        <v>0</v>
      </c>
      <c r="BJ336" s="71">
        <v>157.416</v>
      </c>
      <c r="BK336" s="71">
        <v>0</v>
      </c>
      <c r="BL336" s="71">
        <v>3.399</v>
      </c>
      <c r="BM336" s="71">
        <v>0</v>
      </c>
      <c r="BN336" s="72"/>
      <c r="BO336" s="71">
        <v>0</v>
      </c>
      <c r="BP336" s="71">
        <v>0</v>
      </c>
      <c r="BQ336" s="71">
        <v>9</v>
      </c>
      <c r="BR336" s="71">
        <v>0</v>
      </c>
      <c r="BS336" s="71">
        <v>1</v>
      </c>
      <c r="BT336" s="71">
        <v>0</v>
      </c>
      <c r="BU336"/>
      <c r="BV336" s="70">
        <v>160.815</v>
      </c>
      <c r="BW336" s="70">
        <v>0</v>
      </c>
      <c r="BX336" s="70">
        <v>0</v>
      </c>
      <c r="BY336" s="70">
        <v>0</v>
      </c>
      <c r="BZ336" s="70">
        <v>0</v>
      </c>
      <c r="CA336" s="70">
        <v>0</v>
      </c>
      <c r="CB336" s="70">
        <v>0</v>
      </c>
      <c r="CC336" s="70">
        <v>0</v>
      </c>
      <c r="CD336" s="70">
        <v>0</v>
      </c>
    </row>
    <row r="337" spans="1:82">
      <c r="A337" s="70" t="s">
        <v>2164</v>
      </c>
      <c r="B337" s="70">
        <v>252</v>
      </c>
      <c r="C337" s="70">
        <v>14</v>
      </c>
      <c r="D337" s="70">
        <v>15</v>
      </c>
      <c r="E337" s="70">
        <v>2017</v>
      </c>
      <c r="F337" s="70" t="s">
        <v>156</v>
      </c>
      <c r="G337" s="70" t="s">
        <v>2150</v>
      </c>
      <c r="H337" s="70" t="s">
        <v>2151</v>
      </c>
      <c r="I337" s="148"/>
      <c r="J337" s="71">
        <v>2953.5258325899808</v>
      </c>
      <c r="K337" s="71">
        <v>10.012311738968004</v>
      </c>
      <c r="L337" s="71">
        <v>19.73924272721403</v>
      </c>
      <c r="M337" s="71">
        <v>108.07177026103798</v>
      </c>
      <c r="N337" s="71">
        <v>121.51679178653039</v>
      </c>
      <c r="O337" s="71">
        <v>88.261977310366916</v>
      </c>
      <c r="P337" s="71">
        <v>74.133074985216552</v>
      </c>
      <c r="Q337" s="71">
        <v>5.77895849076197</v>
      </c>
      <c r="R337" s="71">
        <v>21.925555002302787</v>
      </c>
      <c r="S337" s="71">
        <v>12.798714690000001</v>
      </c>
      <c r="T337" s="72"/>
      <c r="U337" s="71">
        <v>57772006.000000007</v>
      </c>
      <c r="V337" s="71">
        <v>2522</v>
      </c>
      <c r="W337" s="71">
        <v>459</v>
      </c>
      <c r="X337" s="71">
        <v>28683</v>
      </c>
      <c r="Y337" s="71">
        <v>39009</v>
      </c>
      <c r="Z337" s="71">
        <v>52771</v>
      </c>
      <c r="AA337" s="71">
        <v>15355</v>
      </c>
      <c r="AB337" s="71">
        <v>84608</v>
      </c>
      <c r="AC337" s="71">
        <v>3818970.9999999991</v>
      </c>
      <c r="AD337" s="71">
        <v>12.798714690000001</v>
      </c>
      <c r="AE337" s="72"/>
      <c r="AF337" s="71">
        <v>881500728.88510871</v>
      </c>
      <c r="AG337" s="71">
        <v>9090007.6674000919</v>
      </c>
      <c r="AH337" s="71">
        <v>3943810.7328467211</v>
      </c>
      <c r="AI337" s="71">
        <v>177321479.9162775</v>
      </c>
      <c r="AJ337" s="71">
        <v>220852701.88382789</v>
      </c>
      <c r="AK337" s="71">
        <v>0</v>
      </c>
      <c r="AL337" s="71">
        <v>0</v>
      </c>
      <c r="AM337" s="71">
        <v>11622337.167098699</v>
      </c>
      <c r="AN337" s="71">
        <v>0</v>
      </c>
      <c r="AO337" s="71">
        <v>0</v>
      </c>
      <c r="AP337" s="71">
        <v>1304331066.2525597</v>
      </c>
      <c r="AQ337" s="72"/>
      <c r="AR337" s="71">
        <v>3142</v>
      </c>
      <c r="AS337" s="71">
        <v>785</v>
      </c>
      <c r="AT337" s="71">
        <v>0</v>
      </c>
      <c r="AU337" s="71">
        <v>0</v>
      </c>
      <c r="AV337" s="71">
        <v>0</v>
      </c>
      <c r="AW337" s="71">
        <v>0</v>
      </c>
      <c r="AX337" s="71"/>
      <c r="AY337" s="72"/>
      <c r="AZ337" s="71">
        <v>14721.108</v>
      </c>
      <c r="BA337" s="71">
        <v>46165.039999999994</v>
      </c>
      <c r="BB337" s="71">
        <v>0</v>
      </c>
      <c r="BC337" s="71">
        <v>0</v>
      </c>
      <c r="BD337" s="71">
        <v>0</v>
      </c>
      <c r="BE337" s="71">
        <v>0</v>
      </c>
      <c r="BF337" s="71"/>
      <c r="BG337" s="72"/>
      <c r="BH337" s="71">
        <v>0</v>
      </c>
      <c r="BI337" s="71">
        <v>0</v>
      </c>
      <c r="BJ337" s="71">
        <v>164.15899999999999</v>
      </c>
      <c r="BK337" s="71">
        <v>0</v>
      </c>
      <c r="BL337" s="71">
        <v>3.0259999999999998</v>
      </c>
      <c r="BM337" s="71">
        <v>0</v>
      </c>
      <c r="BN337" s="72"/>
      <c r="BO337" s="71">
        <v>0</v>
      </c>
      <c r="BP337" s="71">
        <v>0</v>
      </c>
      <c r="BQ337" s="71">
        <v>10</v>
      </c>
      <c r="BR337" s="71">
        <v>0</v>
      </c>
      <c r="BS337" s="71">
        <v>1</v>
      </c>
      <c r="BT337" s="71">
        <v>0</v>
      </c>
      <c r="BU337"/>
      <c r="BV337" s="70">
        <v>167.185</v>
      </c>
      <c r="BW337" s="70">
        <v>0</v>
      </c>
      <c r="BX337" s="70">
        <v>0</v>
      </c>
      <c r="BY337" s="70">
        <v>0</v>
      </c>
      <c r="BZ337" s="70">
        <v>0</v>
      </c>
      <c r="CA337" s="70">
        <v>0</v>
      </c>
      <c r="CB337" s="70">
        <v>0</v>
      </c>
      <c r="CC337" s="70">
        <v>0</v>
      </c>
      <c r="CD337" s="70">
        <v>0</v>
      </c>
    </row>
    <row r="338" spans="1:82">
      <c r="A338" s="70" t="s">
        <v>2165</v>
      </c>
      <c r="B338" s="70">
        <v>253</v>
      </c>
      <c r="C338" s="70">
        <v>15</v>
      </c>
      <c r="D338" s="70">
        <v>15</v>
      </c>
      <c r="E338" s="70">
        <v>2018</v>
      </c>
      <c r="F338" s="70" t="s">
        <v>183</v>
      </c>
      <c r="G338" s="70" t="s">
        <v>2150</v>
      </c>
      <c r="H338" s="70" t="s">
        <v>2151</v>
      </c>
      <c r="I338" s="148"/>
      <c r="J338" s="71">
        <v>2904.2571314845154</v>
      </c>
      <c r="K338" s="71">
        <v>9.0032378901249928</v>
      </c>
      <c r="L338" s="71">
        <v>17.559172191428139</v>
      </c>
      <c r="M338" s="71">
        <v>98.406543144207177</v>
      </c>
      <c r="N338" s="71">
        <v>88.370098714386856</v>
      </c>
      <c r="O338" s="71">
        <v>87.309410481676636</v>
      </c>
      <c r="P338" s="71">
        <v>72.955387325324025</v>
      </c>
      <c r="Q338" s="71">
        <v>5.3457930106195199</v>
      </c>
      <c r="R338" s="71">
        <v>21.153020495023224</v>
      </c>
      <c r="S338" s="71">
        <v>8.8927056345200004</v>
      </c>
      <c r="T338" s="72"/>
      <c r="U338" s="71">
        <v>63774636</v>
      </c>
      <c r="V338" s="71">
        <v>2522</v>
      </c>
      <c r="W338" s="71">
        <v>459</v>
      </c>
      <c r="X338" s="71">
        <v>28683</v>
      </c>
      <c r="Y338" s="71">
        <v>39453</v>
      </c>
      <c r="Z338" s="71">
        <v>53201</v>
      </c>
      <c r="AA338" s="71">
        <v>15263</v>
      </c>
      <c r="AB338" s="71">
        <v>84344</v>
      </c>
      <c r="AC338" s="71">
        <v>3669972</v>
      </c>
      <c r="AD338" s="71">
        <v>8.8927056345200004</v>
      </c>
      <c r="AE338" s="72"/>
      <c r="AF338" s="71">
        <v>905593069.9413085</v>
      </c>
      <c r="AG338" s="71">
        <v>9788635.8764328454</v>
      </c>
      <c r="AH338" s="71">
        <v>3581786.7856130269</v>
      </c>
      <c r="AI338" s="71">
        <v>170335544.02169049</v>
      </c>
      <c r="AJ338" s="71">
        <v>207875256.04901731</v>
      </c>
      <c r="AK338" s="71">
        <v>0</v>
      </c>
      <c r="AL338" s="71">
        <v>0</v>
      </c>
      <c r="AM338" s="71">
        <v>11610045.281863309</v>
      </c>
      <c r="AN338" s="71">
        <v>0</v>
      </c>
      <c r="AO338" s="71">
        <v>0</v>
      </c>
      <c r="AP338" s="71">
        <v>1308784337.9559255</v>
      </c>
      <c r="AQ338" s="72"/>
      <c r="AR338" s="71">
        <v>3295</v>
      </c>
      <c r="AS338" s="71">
        <v>833</v>
      </c>
      <c r="AT338" s="71">
        <v>0</v>
      </c>
      <c r="AU338" s="71">
        <v>0</v>
      </c>
      <c r="AV338" s="71">
        <v>0</v>
      </c>
      <c r="AW338" s="71">
        <v>0</v>
      </c>
      <c r="AX338" s="71"/>
      <c r="AY338" s="72"/>
      <c r="AZ338" s="71">
        <v>15620.608000000002</v>
      </c>
      <c r="BA338" s="71">
        <v>52770.84</v>
      </c>
      <c r="BB338" s="71">
        <v>0</v>
      </c>
      <c r="BC338" s="71">
        <v>0</v>
      </c>
      <c r="BD338" s="71">
        <v>0</v>
      </c>
      <c r="BE338" s="71">
        <v>0</v>
      </c>
      <c r="BF338" s="71"/>
      <c r="BG338" s="72"/>
      <c r="BH338" s="71">
        <v>0</v>
      </c>
      <c r="BI338" s="71">
        <v>0</v>
      </c>
      <c r="BJ338" s="71">
        <v>131.68299999999999</v>
      </c>
      <c r="BK338" s="71">
        <v>0</v>
      </c>
      <c r="BL338" s="71">
        <v>2.746</v>
      </c>
      <c r="BM338" s="71">
        <v>0</v>
      </c>
      <c r="BN338" s="72"/>
      <c r="BO338" s="71">
        <v>0</v>
      </c>
      <c r="BP338" s="71">
        <v>0</v>
      </c>
      <c r="BQ338" s="71">
        <v>8</v>
      </c>
      <c r="BR338" s="71">
        <v>0</v>
      </c>
      <c r="BS338" s="71">
        <v>1</v>
      </c>
      <c r="BT338" s="71">
        <v>0</v>
      </c>
      <c r="BU338"/>
      <c r="BV338" s="70">
        <v>134.429</v>
      </c>
      <c r="BW338" s="70">
        <v>0</v>
      </c>
      <c r="BX338" s="70">
        <v>0</v>
      </c>
      <c r="BY338" s="70">
        <v>0</v>
      </c>
      <c r="BZ338" s="70">
        <v>0</v>
      </c>
      <c r="CA338" s="70">
        <v>0</v>
      </c>
      <c r="CB338" s="70">
        <v>0</v>
      </c>
      <c r="CC338" s="70">
        <v>0</v>
      </c>
      <c r="CD338" s="70">
        <v>0</v>
      </c>
    </row>
    <row r="339" spans="1:82">
      <c r="A339" s="70" t="s">
        <v>2166</v>
      </c>
      <c r="B339" s="70">
        <v>254</v>
      </c>
      <c r="C339" s="70">
        <v>16</v>
      </c>
      <c r="D339" s="70">
        <v>15</v>
      </c>
      <c r="E339" s="70">
        <v>2019</v>
      </c>
      <c r="F339" s="70" t="s">
        <v>158</v>
      </c>
      <c r="G339" s="70" t="s">
        <v>2150</v>
      </c>
      <c r="H339" s="70" t="s">
        <v>2151</v>
      </c>
      <c r="I339" s="148"/>
      <c r="J339" s="71">
        <v>3058.5741705764153</v>
      </c>
      <c r="K339" s="71">
        <v>9.1343709822265726</v>
      </c>
      <c r="L339" s="71">
        <v>17.876750714129145</v>
      </c>
      <c r="M339" s="71">
        <v>112.24291205761214</v>
      </c>
      <c r="N339" s="71">
        <v>99.808852939749116</v>
      </c>
      <c r="O339" s="71">
        <v>85.748009020225879</v>
      </c>
      <c r="P339" s="71">
        <v>73.081779673180776</v>
      </c>
      <c r="Q339" s="71">
        <v>5.1832264701570399</v>
      </c>
      <c r="R339" s="71">
        <v>21.682533289266669</v>
      </c>
      <c r="S339" s="71">
        <v>6.8329414808199989</v>
      </c>
      <c r="T339" s="72"/>
      <c r="U339" s="71">
        <v>64159960</v>
      </c>
      <c r="V339" s="71">
        <v>2522</v>
      </c>
      <c r="W339" s="71">
        <v>459</v>
      </c>
      <c r="X339" s="71">
        <v>28683</v>
      </c>
      <c r="Y339" s="71">
        <v>39851</v>
      </c>
      <c r="Z339" s="71">
        <v>53684</v>
      </c>
      <c r="AA339" s="71">
        <v>15175</v>
      </c>
      <c r="AB339" s="71">
        <v>83993</v>
      </c>
      <c r="AC339" s="71">
        <v>3823455</v>
      </c>
      <c r="AD339" s="71">
        <v>6.8329414808199989</v>
      </c>
      <c r="AE339" s="72"/>
      <c r="AF339" s="71">
        <v>894863743.8029834</v>
      </c>
      <c r="AG339" s="71">
        <v>9705330.3481378537</v>
      </c>
      <c r="AH339" s="71">
        <v>3986394.4116481589</v>
      </c>
      <c r="AI339" s="71">
        <v>175206439.29761219</v>
      </c>
      <c r="AJ339" s="71">
        <v>206735985.39436099</v>
      </c>
      <c r="AK339" s="71">
        <v>0</v>
      </c>
      <c r="AL339" s="71">
        <v>0</v>
      </c>
      <c r="AM339" s="71">
        <v>11439214.301034531</v>
      </c>
      <c r="AN339" s="71">
        <v>0</v>
      </c>
      <c r="AO339" s="71">
        <v>0</v>
      </c>
      <c r="AP339" s="71">
        <v>1301937107.5557771</v>
      </c>
      <c r="AQ339" s="72"/>
      <c r="AR339" s="71">
        <v>3478</v>
      </c>
      <c r="AS339" s="71">
        <v>856</v>
      </c>
      <c r="AT339" s="71">
        <v>0</v>
      </c>
      <c r="AU339" s="71">
        <v>0</v>
      </c>
      <c r="AV339" s="71">
        <v>0</v>
      </c>
      <c r="AW339" s="71">
        <v>0</v>
      </c>
      <c r="AX339" s="71"/>
      <c r="AY339" s="72"/>
      <c r="AZ339" s="71">
        <v>16669.617999999969</v>
      </c>
      <c r="BA339" s="71">
        <v>54523.540000000023</v>
      </c>
      <c r="BB339" s="71">
        <v>0</v>
      </c>
      <c r="BC339" s="71">
        <v>0</v>
      </c>
      <c r="BD339" s="71">
        <v>0</v>
      </c>
      <c r="BE339" s="71">
        <v>0</v>
      </c>
      <c r="BF339" s="71"/>
      <c r="BG339" s="72"/>
      <c r="BH339" s="71">
        <v>0</v>
      </c>
      <c r="BI339" s="71">
        <v>0</v>
      </c>
      <c r="BJ339" s="71">
        <v>130.68100000000001</v>
      </c>
      <c r="BK339" s="71">
        <v>0</v>
      </c>
      <c r="BL339" s="71">
        <v>2.0299999999999998</v>
      </c>
      <c r="BM339" s="71">
        <v>0</v>
      </c>
      <c r="BN339" s="72"/>
      <c r="BO339" s="71">
        <v>0</v>
      </c>
      <c r="BP339" s="71">
        <v>0</v>
      </c>
      <c r="BQ339" s="71">
        <v>11</v>
      </c>
      <c r="BR339" s="71">
        <v>0</v>
      </c>
      <c r="BS339" s="71">
        <v>1</v>
      </c>
      <c r="BT339" s="71">
        <v>0</v>
      </c>
      <c r="BU339"/>
      <c r="BV339" s="70">
        <v>132.71100000000001</v>
      </c>
      <c r="BW339" s="70">
        <v>0</v>
      </c>
      <c r="BX339" s="70">
        <v>0</v>
      </c>
      <c r="BY339" s="70">
        <v>0</v>
      </c>
      <c r="BZ339" s="70">
        <v>0</v>
      </c>
      <c r="CA339" s="70">
        <v>0</v>
      </c>
      <c r="CB339" s="70">
        <v>0</v>
      </c>
      <c r="CC339" s="70">
        <v>0</v>
      </c>
      <c r="CD339" s="70">
        <v>0</v>
      </c>
    </row>
    <row r="340" spans="1:82">
      <c r="A340" s="70" t="s">
        <v>2167</v>
      </c>
      <c r="B340" s="70">
        <v>255</v>
      </c>
      <c r="C340" s="70">
        <v>17</v>
      </c>
      <c r="D340" s="70">
        <v>15</v>
      </c>
      <c r="E340" s="70">
        <v>2020</v>
      </c>
      <c r="F340" s="70" t="s">
        <v>159</v>
      </c>
      <c r="G340" s="70" t="s">
        <v>2150</v>
      </c>
      <c r="H340" s="70" t="s">
        <v>2151</v>
      </c>
      <c r="I340" s="148"/>
      <c r="J340" s="71">
        <v>3357.0972477753262</v>
      </c>
      <c r="K340" s="71">
        <v>8.5233576446889163</v>
      </c>
      <c r="L340" s="71">
        <v>17.365488962136961</v>
      </c>
      <c r="M340" s="71">
        <v>106.15788535716143</v>
      </c>
      <c r="N340" s="71">
        <v>93.822301170116418</v>
      </c>
      <c r="O340" s="71">
        <v>75.680156850603339</v>
      </c>
      <c r="P340" s="71">
        <v>69.060885620120246</v>
      </c>
      <c r="Q340" s="71">
        <v>4.9413803066166704</v>
      </c>
      <c r="R340" s="71">
        <v>22.178310916935935</v>
      </c>
      <c r="S340" s="71">
        <v>8.8178519060799996</v>
      </c>
      <c r="T340" s="72"/>
      <c r="U340" s="71">
        <v>67541074</v>
      </c>
      <c r="V340" s="71">
        <v>2299</v>
      </c>
      <c r="W340" s="71">
        <v>419</v>
      </c>
      <c r="X340" s="71">
        <v>28971</v>
      </c>
      <c r="Y340" s="71">
        <v>40319</v>
      </c>
      <c r="Z340" s="71">
        <v>54079</v>
      </c>
      <c r="AA340" s="71">
        <v>15242</v>
      </c>
      <c r="AB340" s="71">
        <v>83808</v>
      </c>
      <c r="AC340" s="71">
        <v>3931544</v>
      </c>
      <c r="AD340" s="71">
        <v>8.8178519060799996</v>
      </c>
      <c r="AE340" s="72"/>
      <c r="AF340" s="71">
        <v>1066288016.510702</v>
      </c>
      <c r="AG340" s="71">
        <v>8661347.7010629009</v>
      </c>
      <c r="AH340" s="71">
        <v>4287649.3425894408</v>
      </c>
      <c r="AI340" s="71">
        <v>158348275.82402351</v>
      </c>
      <c r="AJ340" s="71">
        <v>200964568.9283275</v>
      </c>
      <c r="AK340" s="71"/>
      <c r="AL340" s="71"/>
      <c r="AM340" s="71">
        <v>10937875.126300545</v>
      </c>
      <c r="AN340" s="71"/>
      <c r="AO340" s="71"/>
      <c r="AP340" s="71">
        <v>1449487733.433006</v>
      </c>
      <c r="AQ340" s="72"/>
      <c r="AR340" s="71">
        <v>3650</v>
      </c>
      <c r="AS340" s="71">
        <v>877</v>
      </c>
      <c r="AT340" s="71">
        <v>0</v>
      </c>
      <c r="AU340" s="71">
        <v>0</v>
      </c>
      <c r="AV340" s="71">
        <v>0</v>
      </c>
      <c r="AW340" s="71">
        <v>0</v>
      </c>
      <c r="AX340" s="71"/>
      <c r="AY340" s="72"/>
      <c r="AZ340" s="71">
        <v>17675.74799999997</v>
      </c>
      <c r="BA340" s="71">
        <v>55463.14000000005</v>
      </c>
      <c r="BB340" s="71">
        <v>0</v>
      </c>
      <c r="BC340" s="71">
        <v>0</v>
      </c>
      <c r="BD340" s="71">
        <v>0</v>
      </c>
      <c r="BE340" s="71">
        <v>0</v>
      </c>
      <c r="BF340" s="71"/>
      <c r="BG340" s="72"/>
      <c r="BH340" s="71">
        <v>0</v>
      </c>
      <c r="BI340" s="71">
        <v>0</v>
      </c>
      <c r="BJ340" s="71">
        <v>134.21600000000001</v>
      </c>
      <c r="BK340" s="71">
        <v>0</v>
      </c>
      <c r="BL340" s="71">
        <v>1.851</v>
      </c>
      <c r="BM340" s="71">
        <v>0</v>
      </c>
      <c r="BN340" s="72"/>
      <c r="BO340" s="71">
        <v>0</v>
      </c>
      <c r="BP340" s="71">
        <v>0</v>
      </c>
      <c r="BQ340" s="71">
        <v>11</v>
      </c>
      <c r="BR340" s="71">
        <v>0</v>
      </c>
      <c r="BS340" s="71">
        <v>1</v>
      </c>
      <c r="BT340" s="71">
        <v>0</v>
      </c>
      <c r="BU340"/>
      <c r="BV340" s="70">
        <v>136.06700000000001</v>
      </c>
      <c r="BW340" s="70">
        <v>0</v>
      </c>
      <c r="BX340" s="70">
        <v>0</v>
      </c>
      <c r="BY340" s="70">
        <v>0</v>
      </c>
      <c r="BZ340" s="70">
        <v>0</v>
      </c>
      <c r="CA340" s="70">
        <v>0</v>
      </c>
      <c r="CB340" s="70">
        <v>0</v>
      </c>
      <c r="CC340" s="70">
        <v>0</v>
      </c>
      <c r="CD340" s="70">
        <v>0</v>
      </c>
    </row>
    <row r="341" spans="1:82">
      <c r="A341" s="70" t="s">
        <v>2168</v>
      </c>
      <c r="B341" s="70">
        <v>255</v>
      </c>
      <c r="C341" s="70">
        <v>18</v>
      </c>
      <c r="D341" s="70">
        <v>15</v>
      </c>
      <c r="E341" s="70">
        <v>2021</v>
      </c>
      <c r="F341" s="70" t="s">
        <v>160</v>
      </c>
      <c r="G341" s="70" t="s">
        <v>2150</v>
      </c>
      <c r="H341" s="70" t="s">
        <v>2151</v>
      </c>
      <c r="I341" s="148"/>
      <c r="J341" s="71">
        <v>2898.3794334440245</v>
      </c>
      <c r="K341" s="71">
        <v>8.8034772267393002</v>
      </c>
      <c r="L341" s="71">
        <v>15.491875506985076</v>
      </c>
      <c r="M341" s="71">
        <v>102.34168883573248</v>
      </c>
      <c r="N341" s="71">
        <v>82.964565525933111</v>
      </c>
      <c r="O341" s="71">
        <v>73.737187355186634</v>
      </c>
      <c r="P341" s="71">
        <v>71.4462738474313</v>
      </c>
      <c r="Q341" s="71">
        <v>4.8525524958009099</v>
      </c>
      <c r="R341" s="71">
        <v>22.8999392605945</v>
      </c>
      <c r="S341" s="71">
        <v>9.1494019584000004</v>
      </c>
      <c r="T341" s="72"/>
      <c r="U341" s="71">
        <v>66782875</v>
      </c>
      <c r="V341" s="71">
        <v>2299</v>
      </c>
      <c r="W341" s="71">
        <v>419</v>
      </c>
      <c r="X341" s="71">
        <v>28971</v>
      </c>
      <c r="Y341" s="71">
        <v>40318</v>
      </c>
      <c r="Z341" s="71">
        <v>54253</v>
      </c>
      <c r="AA341" s="71">
        <v>15376</v>
      </c>
      <c r="AB341" s="71">
        <v>83110</v>
      </c>
      <c r="AC341" s="71">
        <v>3938158.9999999995</v>
      </c>
      <c r="AD341" s="71">
        <v>9.1494019584000004</v>
      </c>
      <c r="AE341" s="72"/>
      <c r="AF341" s="71">
        <v>857251685.20458913</v>
      </c>
      <c r="AG341" s="71">
        <v>10262172.074761521</v>
      </c>
      <c r="AH341" s="71">
        <v>3985393.9291471159</v>
      </c>
      <c r="AI341" s="71">
        <v>184664060.34161791</v>
      </c>
      <c r="AJ341" s="71">
        <v>203365926.71758121</v>
      </c>
      <c r="AK341" s="71">
        <v>0</v>
      </c>
      <c r="AL341" s="71">
        <v>0</v>
      </c>
      <c r="AM341" s="71">
        <v>10909341.715706501</v>
      </c>
      <c r="AN341" s="71">
        <v>0</v>
      </c>
      <c r="AO341" s="71">
        <v>0</v>
      </c>
      <c r="AP341" s="71">
        <v>1270438579.9834034</v>
      </c>
      <c r="AQ341" s="72"/>
      <c r="AR341" s="71">
        <v>3804</v>
      </c>
      <c r="AS341" s="71">
        <v>883</v>
      </c>
      <c r="AT341" s="71">
        <v>0</v>
      </c>
      <c r="AU341" s="71">
        <v>0</v>
      </c>
      <c r="AV341" s="71">
        <v>0</v>
      </c>
      <c r="AW341" s="71">
        <v>1</v>
      </c>
      <c r="AX341" s="71"/>
      <c r="AY341" s="72"/>
      <c r="AZ341" s="71">
        <v>18547.667999999969</v>
      </c>
      <c r="BA341" s="71">
        <v>55824.840000000047</v>
      </c>
      <c r="BB341" s="71">
        <v>0</v>
      </c>
      <c r="BC341" s="71">
        <v>0</v>
      </c>
      <c r="BD341" s="71">
        <v>0</v>
      </c>
      <c r="BE341" s="71">
        <v>49</v>
      </c>
      <c r="BF341" s="71"/>
      <c r="BG341" s="72"/>
      <c r="BH341" s="71">
        <v>0</v>
      </c>
      <c r="BI341" s="71">
        <v>0</v>
      </c>
      <c r="BJ341" s="71">
        <v>138.19399999999999</v>
      </c>
      <c r="BK341" s="71">
        <v>0</v>
      </c>
      <c r="BL341" s="71">
        <v>2.081</v>
      </c>
      <c r="BM341" s="71">
        <v>0</v>
      </c>
      <c r="BN341" s="72"/>
      <c r="BO341" s="71">
        <v>0</v>
      </c>
      <c r="BP341" s="71">
        <v>0</v>
      </c>
      <c r="BQ341" s="71">
        <v>11</v>
      </c>
      <c r="BR341" s="71">
        <v>0</v>
      </c>
      <c r="BS341" s="71">
        <v>1</v>
      </c>
      <c r="BT341" s="71">
        <v>0</v>
      </c>
      <c r="BU341"/>
      <c r="BV341" s="70">
        <v>140.27500000000001</v>
      </c>
      <c r="BW341" s="70">
        <v>0</v>
      </c>
      <c r="BX341" s="70">
        <v>0</v>
      </c>
      <c r="BY341" s="70">
        <v>0</v>
      </c>
      <c r="BZ341" s="70">
        <v>0</v>
      </c>
      <c r="CA341" s="70">
        <v>0</v>
      </c>
      <c r="CB341" s="70">
        <v>0</v>
      </c>
      <c r="CC341" s="70">
        <v>0</v>
      </c>
      <c r="CD341" s="70">
        <v>0</v>
      </c>
    </row>
    <row r="342" spans="1:82">
      <c r="A342" s="70" t="s">
        <v>2169</v>
      </c>
      <c r="B342" s="70">
        <v>255</v>
      </c>
      <c r="C342" s="70">
        <v>19</v>
      </c>
      <c r="D342" s="70">
        <v>15</v>
      </c>
      <c r="E342" s="70">
        <v>2022</v>
      </c>
      <c r="F342" s="70" t="s">
        <v>161</v>
      </c>
      <c r="G342" s="70" t="s">
        <v>2150</v>
      </c>
      <c r="H342" s="70" t="s">
        <v>2151</v>
      </c>
      <c r="I342" s="148"/>
      <c r="J342" s="71">
        <v>3030.7402393472385</v>
      </c>
      <c r="K342" s="71">
        <v>9.3840905268691071</v>
      </c>
      <c r="L342" s="71">
        <v>11.164204189530729</v>
      </c>
      <c r="M342" s="71">
        <v>102.96577566145959</v>
      </c>
      <c r="N342" s="71">
        <v>117.75909068607466</v>
      </c>
      <c r="O342" s="71">
        <v>77.822425805336195</v>
      </c>
      <c r="P342" s="71">
        <v>70.904384294334818</v>
      </c>
      <c r="Q342" s="71">
        <v>4.8921427821812102</v>
      </c>
      <c r="R342" s="71">
        <v>23.90239466946592</v>
      </c>
      <c r="S342" s="71">
        <v>6.9901584241600014</v>
      </c>
      <c r="T342" s="72"/>
      <c r="U342" s="71">
        <v>82525248</v>
      </c>
      <c r="V342" s="71">
        <v>2299</v>
      </c>
      <c r="W342" s="71">
        <v>419</v>
      </c>
      <c r="X342" s="71">
        <v>28971</v>
      </c>
      <c r="Y342" s="71">
        <v>41142</v>
      </c>
      <c r="Z342" s="71">
        <v>54402</v>
      </c>
      <c r="AA342" s="71">
        <v>15492</v>
      </c>
      <c r="AB342" s="71">
        <v>83101</v>
      </c>
      <c r="AC342" s="71">
        <v>4162179.9999999995</v>
      </c>
      <c r="AD342" s="71">
        <v>6.9901584241600014</v>
      </c>
      <c r="AE342" s="72"/>
      <c r="AF342" s="71">
        <v>912513535.49094212</v>
      </c>
      <c r="AG342" s="71">
        <v>9461993.8690518439</v>
      </c>
      <c r="AH342" s="71">
        <v>3048157.0200734837</v>
      </c>
      <c r="AI342" s="71">
        <v>164098810.6167945</v>
      </c>
      <c r="AJ342" s="71">
        <v>234447772.42662445</v>
      </c>
      <c r="AK342" s="71">
        <v>0</v>
      </c>
      <c r="AL342" s="71">
        <v>0</v>
      </c>
      <c r="AM342" s="71">
        <v>10730607.292525709</v>
      </c>
      <c r="AN342" s="71">
        <v>0</v>
      </c>
      <c r="AO342" s="71">
        <v>0</v>
      </c>
      <c r="AP342" s="71">
        <v>1334300876.7160122</v>
      </c>
      <c r="AQ342" s="72"/>
      <c r="AR342" s="71">
        <v>4026</v>
      </c>
      <c r="AS342" s="71">
        <v>886</v>
      </c>
      <c r="AT342" s="71">
        <v>0</v>
      </c>
      <c r="AU342" s="71">
        <v>0</v>
      </c>
      <c r="AV342" s="71">
        <v>0</v>
      </c>
      <c r="AW342" s="71">
        <v>1</v>
      </c>
      <c r="AX342" s="71"/>
      <c r="AY342" s="72"/>
      <c r="AZ342" s="71">
        <v>19997.997999999963</v>
      </c>
      <c r="BA342" s="71">
        <v>55938.64000000005</v>
      </c>
      <c r="BB342" s="71">
        <v>0</v>
      </c>
      <c r="BC342" s="71">
        <v>0</v>
      </c>
      <c r="BD342" s="71">
        <v>0</v>
      </c>
      <c r="BE342" s="71">
        <v>49</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2170</v>
      </c>
      <c r="B343" s="70">
        <v>255</v>
      </c>
      <c r="C343" s="70">
        <v>20</v>
      </c>
      <c r="D343" s="70">
        <v>15</v>
      </c>
      <c r="E343" s="70">
        <v>2023</v>
      </c>
      <c r="F343" s="70" t="s">
        <v>1539</v>
      </c>
      <c r="G343" s="70" t="s">
        <v>2150</v>
      </c>
      <c r="H343" s="70" t="s">
        <v>2151</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4192</v>
      </c>
      <c r="AS343" s="71">
        <v>887</v>
      </c>
      <c r="AT343" s="71">
        <v>0</v>
      </c>
      <c r="AU343" s="71">
        <v>0</v>
      </c>
      <c r="AV343" s="71">
        <v>0</v>
      </c>
      <c r="AW343" s="71">
        <v>1</v>
      </c>
      <c r="AX343" s="71"/>
      <c r="AY343" s="72"/>
      <c r="AZ343" s="71">
        <v>21019.18799999994</v>
      </c>
      <c r="BA343" s="71">
        <v>55988.14000000005</v>
      </c>
      <c r="BB343" s="71">
        <v>0</v>
      </c>
      <c r="BC343" s="71">
        <v>0</v>
      </c>
      <c r="BD343" s="71">
        <v>0</v>
      </c>
      <c r="BE343" s="71">
        <v>49</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2171</v>
      </c>
      <c r="B344" s="70">
        <v>255</v>
      </c>
      <c r="C344" s="70">
        <v>21</v>
      </c>
      <c r="D344" s="70">
        <v>15</v>
      </c>
      <c r="E344" s="70">
        <v>2024</v>
      </c>
      <c r="F344" s="70" t="s">
        <v>1554</v>
      </c>
      <c r="G344" s="70" t="s">
        <v>2150</v>
      </c>
      <c r="H344" s="70" t="s">
        <v>2151</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2172</v>
      </c>
      <c r="B345" s="70">
        <v>52</v>
      </c>
      <c r="C345" s="70">
        <v>1</v>
      </c>
      <c r="D345" s="70">
        <v>4</v>
      </c>
      <c r="E345" s="70">
        <v>1990</v>
      </c>
      <c r="F345" s="70" t="s">
        <v>787</v>
      </c>
      <c r="G345" s="70" t="s">
        <v>2173</v>
      </c>
      <c r="H345" s="70" t="s">
        <v>2174</v>
      </c>
      <c r="I345" s="148"/>
      <c r="J345" s="71">
        <v>2367.1228375898709</v>
      </c>
      <c r="K345" s="71">
        <v>13.086505619581841</v>
      </c>
      <c r="L345" s="71">
        <v>10.818225542200381</v>
      </c>
      <c r="M345" s="71">
        <v>62.384452188937821</v>
      </c>
      <c r="N345" s="71">
        <v>70.487693359074953</v>
      </c>
      <c r="O345" s="71">
        <v>63.793469524995793</v>
      </c>
      <c r="P345" s="71">
        <v>103.4590291842969</v>
      </c>
      <c r="Q345" s="71">
        <v>5.98739588244577</v>
      </c>
      <c r="R345" s="71">
        <v>43.535044118959412</v>
      </c>
      <c r="S345" s="71">
        <v>6.1774743252421578</v>
      </c>
      <c r="T345" s="72"/>
      <c r="U345" s="71">
        <v>60953084</v>
      </c>
      <c r="V345" s="71">
        <v>4428</v>
      </c>
      <c r="W345" s="71">
        <v>122</v>
      </c>
      <c r="X345" s="71">
        <v>24475</v>
      </c>
      <c r="Y345" s="71">
        <v>30607</v>
      </c>
      <c r="Z345" s="71">
        <v>26239</v>
      </c>
      <c r="AA345" s="71">
        <v>25121</v>
      </c>
      <c r="AB345" s="71">
        <v>97215</v>
      </c>
      <c r="AC345" s="71">
        <v>7540348</v>
      </c>
      <c r="AD345" s="71">
        <v>6.1774743252421578</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2175</v>
      </c>
      <c r="B346" s="70">
        <v>53</v>
      </c>
      <c r="C346" s="70">
        <v>2</v>
      </c>
      <c r="D346" s="70">
        <v>4</v>
      </c>
      <c r="E346" s="70">
        <v>2005</v>
      </c>
      <c r="F346" s="70" t="s">
        <v>789</v>
      </c>
      <c r="G346" s="70" t="s">
        <v>2173</v>
      </c>
      <c r="H346" s="70" t="s">
        <v>2174</v>
      </c>
      <c r="I346" s="148"/>
      <c r="J346" s="71">
        <v>1876.9739712335679</v>
      </c>
      <c r="K346" s="71">
        <v>7.2076799281628086</v>
      </c>
      <c r="L346" s="71">
        <v>10.19981353752063</v>
      </c>
      <c r="M346" s="71">
        <v>99.254080272654747</v>
      </c>
      <c r="N346" s="71">
        <v>112.8031022980491</v>
      </c>
      <c r="O346" s="71">
        <v>103.0178508151144</v>
      </c>
      <c r="P346" s="71">
        <v>103.3138917725631</v>
      </c>
      <c r="Q346" s="71">
        <v>5.6088786300011604</v>
      </c>
      <c r="R346" s="71">
        <v>19.339606693140009</v>
      </c>
      <c r="S346" s="71">
        <v>14.229797960000001</v>
      </c>
      <c r="T346" s="72"/>
      <c r="U346" s="71">
        <v>58664966</v>
      </c>
      <c r="V346" s="71">
        <v>3285</v>
      </c>
      <c r="W346" s="71">
        <v>120</v>
      </c>
      <c r="X346" s="71">
        <v>22286</v>
      </c>
      <c r="Y346" s="71">
        <v>36490</v>
      </c>
      <c r="Z346" s="71">
        <v>49033</v>
      </c>
      <c r="AA346" s="71">
        <v>20545</v>
      </c>
      <c r="AB346" s="71">
        <v>95204</v>
      </c>
      <c r="AC346" s="71">
        <v>3419809</v>
      </c>
      <c r="AD346" s="71">
        <v>14.229797960000001</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2176</v>
      </c>
      <c r="B347" s="70">
        <v>54</v>
      </c>
      <c r="C347" s="70">
        <v>3</v>
      </c>
      <c r="D347" s="70">
        <v>4</v>
      </c>
      <c r="E347" s="70">
        <v>2006</v>
      </c>
      <c r="F347" s="70" t="s">
        <v>790</v>
      </c>
      <c r="G347" s="70" t="s">
        <v>2173</v>
      </c>
      <c r="H347" s="70" t="s">
        <v>2174</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2177</v>
      </c>
      <c r="B348" s="70">
        <v>55</v>
      </c>
      <c r="C348" s="70">
        <v>4</v>
      </c>
      <c r="D348" s="70">
        <v>4</v>
      </c>
      <c r="E348" s="70">
        <v>2007</v>
      </c>
      <c r="F348" s="70" t="s">
        <v>791</v>
      </c>
      <c r="G348" s="70" t="s">
        <v>2173</v>
      </c>
      <c r="H348" s="70" t="s">
        <v>2174</v>
      </c>
      <c r="I348" s="148"/>
      <c r="J348" s="71">
        <v>1581.1281701257799</v>
      </c>
      <c r="K348" s="71">
        <v>6.8165568582668579</v>
      </c>
      <c r="L348" s="71">
        <v>13.105932479040471</v>
      </c>
      <c r="M348" s="71">
        <v>101.8088124193053</v>
      </c>
      <c r="N348" s="71">
        <v>114.7776227758343</v>
      </c>
      <c r="O348" s="71">
        <v>101.1093000823756</v>
      </c>
      <c r="P348" s="71">
        <v>102.7938733911061</v>
      </c>
      <c r="Q348" s="71">
        <v>5.8511840455037598</v>
      </c>
      <c r="R348" s="71">
        <v>20.938936623230791</v>
      </c>
      <c r="S348" s="71">
        <v>18.616149029999999</v>
      </c>
      <c r="T348" s="72"/>
      <c r="U348" s="71">
        <v>63856514</v>
      </c>
      <c r="V348" s="71">
        <v>3067</v>
      </c>
      <c r="W348" s="71">
        <v>148</v>
      </c>
      <c r="X348" s="71">
        <v>25830</v>
      </c>
      <c r="Y348" s="71">
        <v>36947</v>
      </c>
      <c r="Z348" s="71">
        <v>50028</v>
      </c>
      <c r="AA348" s="71">
        <v>20130</v>
      </c>
      <c r="AB348" s="71">
        <v>94065</v>
      </c>
      <c r="AC348" s="71">
        <v>3808855</v>
      </c>
      <c r="AD348" s="71">
        <v>18.616149029999999</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2178</v>
      </c>
      <c r="B349" s="70">
        <v>56</v>
      </c>
      <c r="C349" s="70">
        <v>5</v>
      </c>
      <c r="D349" s="70">
        <v>4</v>
      </c>
      <c r="E349" s="70">
        <v>2008</v>
      </c>
      <c r="F349" s="70" t="s">
        <v>792</v>
      </c>
      <c r="G349" s="1064" t="s">
        <v>2173</v>
      </c>
      <c r="H349" s="70" t="s">
        <v>2174</v>
      </c>
      <c r="I349" s="148"/>
      <c r="J349" s="71">
        <v>1556.2502861337141</v>
      </c>
      <c r="K349" s="71">
        <v>5.0448677669317741</v>
      </c>
      <c r="L349" s="71">
        <v>11.3793120056372</v>
      </c>
      <c r="M349" s="71">
        <v>108.2213075692158</v>
      </c>
      <c r="N349" s="71">
        <v>122.1944141169763</v>
      </c>
      <c r="O349" s="71">
        <v>98.377923718864082</v>
      </c>
      <c r="P349" s="71">
        <v>100.9781975186111</v>
      </c>
      <c r="Q349" s="71">
        <v>5.7264541071953197</v>
      </c>
      <c r="R349" s="71">
        <v>19.158309159592608</v>
      </c>
      <c r="S349" s="71">
        <v>13.32395736</v>
      </c>
      <c r="T349" s="72"/>
      <c r="U349" s="71">
        <v>68235553</v>
      </c>
      <c r="V349" s="71">
        <v>3067</v>
      </c>
      <c r="W349" s="71">
        <v>148</v>
      </c>
      <c r="X349" s="71">
        <v>25830</v>
      </c>
      <c r="Y349" s="71">
        <v>37265</v>
      </c>
      <c r="Z349" s="71">
        <v>50385</v>
      </c>
      <c r="AA349" s="71">
        <v>19797</v>
      </c>
      <c r="AB349" s="71">
        <v>93574</v>
      </c>
      <c r="AC349" s="71">
        <v>3618741</v>
      </c>
      <c r="AD349" s="71">
        <v>13.32395736</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2179</v>
      </c>
      <c r="B350" s="70">
        <v>57</v>
      </c>
      <c r="C350" s="70">
        <v>6</v>
      </c>
      <c r="D350" s="70">
        <v>4</v>
      </c>
      <c r="E350" s="70">
        <v>2009</v>
      </c>
      <c r="F350" s="70" t="s">
        <v>176</v>
      </c>
      <c r="G350" s="1064" t="s">
        <v>2173</v>
      </c>
      <c r="H350" s="70" t="s">
        <v>2174</v>
      </c>
      <c r="I350" s="148"/>
      <c r="J350" s="71">
        <v>1630.3582671282879</v>
      </c>
      <c r="K350" s="71">
        <v>5.1777233834956036</v>
      </c>
      <c r="L350" s="71">
        <v>15.030683302184361</v>
      </c>
      <c r="M350" s="71">
        <v>120.0186906118517</v>
      </c>
      <c r="N350" s="71">
        <v>112.96905049393359</v>
      </c>
      <c r="O350" s="71">
        <v>100.5411362501461</v>
      </c>
      <c r="P350" s="71">
        <v>95.776943244511457</v>
      </c>
      <c r="Q350" s="71">
        <v>5.4252687633813901</v>
      </c>
      <c r="R350" s="71">
        <v>17.872927977567379</v>
      </c>
      <c r="S350" s="71">
        <v>13.684750354</v>
      </c>
      <c r="T350" s="72"/>
      <c r="U350" s="71">
        <v>61149296</v>
      </c>
      <c r="V350" s="71">
        <v>2844</v>
      </c>
      <c r="W350" s="71">
        <v>234</v>
      </c>
      <c r="X350" s="71">
        <v>28392</v>
      </c>
      <c r="Y350" s="71">
        <v>37360</v>
      </c>
      <c r="Z350" s="71">
        <v>50826</v>
      </c>
      <c r="AA350" s="71">
        <v>19277</v>
      </c>
      <c r="AB350" s="71">
        <v>93062</v>
      </c>
      <c r="AC350" s="71">
        <v>3293510</v>
      </c>
      <c r="AD350" s="71">
        <v>13.684750354</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4718.2309999999998</v>
      </c>
      <c r="BK350" s="71">
        <v>0</v>
      </c>
      <c r="BL350" s="71">
        <v>5.6280000000000001</v>
      </c>
      <c r="BM350" s="71">
        <v>0</v>
      </c>
      <c r="BN350" s="72"/>
      <c r="BO350" s="71">
        <v>0</v>
      </c>
      <c r="BP350" s="71">
        <v>0</v>
      </c>
      <c r="BQ350" s="71">
        <v>31</v>
      </c>
      <c r="BR350" s="71">
        <v>0</v>
      </c>
      <c r="BS350" s="71">
        <v>2</v>
      </c>
      <c r="BT350" s="71">
        <v>0</v>
      </c>
      <c r="BU350"/>
      <c r="BV350" s="70">
        <v>4469.6270000000004</v>
      </c>
      <c r="BW350" s="70">
        <v>150.59100000000001</v>
      </c>
      <c r="BX350" s="70">
        <v>10.452999999999999</v>
      </c>
      <c r="BY350" s="70">
        <v>6.5010000000000003</v>
      </c>
      <c r="BZ350" s="70">
        <v>86.686999999999998</v>
      </c>
      <c r="CA350" s="70">
        <v>0</v>
      </c>
      <c r="CB350" s="70">
        <v>0</v>
      </c>
      <c r="CC350" s="70">
        <v>0</v>
      </c>
      <c r="CD350" s="70">
        <v>0</v>
      </c>
    </row>
    <row r="351" spans="1:82">
      <c r="A351" s="70" t="s">
        <v>2180</v>
      </c>
      <c r="B351" s="70">
        <v>58</v>
      </c>
      <c r="C351" s="70">
        <v>7</v>
      </c>
      <c r="D351" s="70">
        <v>4</v>
      </c>
      <c r="E351" s="70">
        <v>2010</v>
      </c>
      <c r="F351" s="70" t="s">
        <v>177</v>
      </c>
      <c r="G351" s="70" t="s">
        <v>2173</v>
      </c>
      <c r="H351" s="70" t="s">
        <v>2174</v>
      </c>
      <c r="I351" s="148"/>
      <c r="J351" s="71">
        <v>1470.306182896906</v>
      </c>
      <c r="K351" s="71">
        <v>4.9941797728853157</v>
      </c>
      <c r="L351" s="71">
        <v>14.00277526421201</v>
      </c>
      <c r="M351" s="71">
        <v>107.1539498576505</v>
      </c>
      <c r="N351" s="71">
        <v>102.84738125185839</v>
      </c>
      <c r="O351" s="71">
        <v>100.88929729569669</v>
      </c>
      <c r="P351" s="71">
        <v>96.64024825206765</v>
      </c>
      <c r="Q351" s="71">
        <v>5.6313763895005504</v>
      </c>
      <c r="R351" s="71">
        <v>19.482030231514049</v>
      </c>
      <c r="S351" s="71">
        <v>14.806535748</v>
      </c>
      <c r="T351" s="72"/>
      <c r="U351" s="71">
        <v>60689577</v>
      </c>
      <c r="V351" s="71">
        <v>2844</v>
      </c>
      <c r="W351" s="71">
        <v>234</v>
      </c>
      <c r="X351" s="71">
        <v>28392</v>
      </c>
      <c r="Y351" s="71">
        <v>37520</v>
      </c>
      <c r="Z351" s="71">
        <v>51239</v>
      </c>
      <c r="AA351" s="71">
        <v>18965</v>
      </c>
      <c r="AB351" s="71">
        <v>92562</v>
      </c>
      <c r="AC351" s="71">
        <v>3402119</v>
      </c>
      <c r="AD351" s="71">
        <v>14.806535748</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4517.2539999999999</v>
      </c>
      <c r="BK351" s="71">
        <v>0</v>
      </c>
      <c r="BL351" s="71">
        <v>7.4350000000000005</v>
      </c>
      <c r="BM351" s="71">
        <v>0</v>
      </c>
      <c r="BN351" s="72"/>
      <c r="BO351" s="71">
        <v>0</v>
      </c>
      <c r="BP351" s="71">
        <v>0</v>
      </c>
      <c r="BQ351" s="71">
        <v>30</v>
      </c>
      <c r="BR351" s="71">
        <v>0</v>
      </c>
      <c r="BS351" s="71">
        <v>2</v>
      </c>
      <c r="BT351" s="71">
        <v>0</v>
      </c>
      <c r="BU351"/>
      <c r="BV351" s="70">
        <v>4499.2700000000004</v>
      </c>
      <c r="BW351" s="70">
        <v>11.933</v>
      </c>
      <c r="BX351" s="70">
        <v>12.542</v>
      </c>
      <c r="BY351" s="70">
        <v>0</v>
      </c>
      <c r="BZ351" s="70">
        <v>0.94399999999999995</v>
      </c>
      <c r="CA351" s="70">
        <v>0</v>
      </c>
      <c r="CB351" s="70">
        <v>0</v>
      </c>
      <c r="CC351" s="70">
        <v>0</v>
      </c>
      <c r="CD351" s="70">
        <v>0</v>
      </c>
    </row>
    <row r="352" spans="1:82">
      <c r="A352" s="70" t="s">
        <v>2181</v>
      </c>
      <c r="B352" s="70">
        <v>59</v>
      </c>
      <c r="C352" s="70">
        <v>8</v>
      </c>
      <c r="D352" s="70">
        <v>4</v>
      </c>
      <c r="E352" s="70">
        <v>2011</v>
      </c>
      <c r="F352" s="70" t="s">
        <v>178</v>
      </c>
      <c r="G352" s="70" t="s">
        <v>2173</v>
      </c>
      <c r="H352" s="70" t="s">
        <v>2174</v>
      </c>
      <c r="I352" s="148"/>
      <c r="J352" s="71">
        <v>1555.801353513383</v>
      </c>
      <c r="K352" s="71">
        <v>7.1808130783838271</v>
      </c>
      <c r="L352" s="71">
        <v>11.222019824872181</v>
      </c>
      <c r="M352" s="71">
        <v>148.70321461021101</v>
      </c>
      <c r="N352" s="71">
        <v>147.59502842414031</v>
      </c>
      <c r="O352" s="71">
        <v>99.88686882493235</v>
      </c>
      <c r="P352" s="71">
        <v>92.387705972066826</v>
      </c>
      <c r="Q352" s="71">
        <v>6.4591651046493199</v>
      </c>
      <c r="R352" s="71">
        <v>18.98907141534626</v>
      </c>
      <c r="S352" s="71">
        <v>14.967944062260001</v>
      </c>
      <c r="T352" s="72"/>
      <c r="U352" s="71">
        <v>60461264</v>
      </c>
      <c r="V352" s="71">
        <v>2844</v>
      </c>
      <c r="W352" s="71">
        <v>234</v>
      </c>
      <c r="X352" s="71">
        <v>28392</v>
      </c>
      <c r="Y352" s="71">
        <v>37614</v>
      </c>
      <c r="Z352" s="71">
        <v>51832</v>
      </c>
      <c r="AA352" s="71">
        <v>18670</v>
      </c>
      <c r="AB352" s="71">
        <v>92041</v>
      </c>
      <c r="AC352" s="71">
        <v>3310550</v>
      </c>
      <c r="AD352" s="71">
        <v>14.967944062260001</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4873.3540000000003</v>
      </c>
      <c r="BK352" s="71">
        <v>0</v>
      </c>
      <c r="BL352" s="71">
        <v>5.891</v>
      </c>
      <c r="BM352" s="71">
        <v>0</v>
      </c>
      <c r="BN352" s="72"/>
      <c r="BO352" s="71">
        <v>0</v>
      </c>
      <c r="BP352" s="71">
        <v>0</v>
      </c>
      <c r="BQ352" s="71">
        <v>30</v>
      </c>
      <c r="BR352" s="71">
        <v>0</v>
      </c>
      <c r="BS352" s="71">
        <v>2</v>
      </c>
      <c r="BT352" s="71">
        <v>0</v>
      </c>
      <c r="BU352"/>
      <c r="BV352" s="70">
        <v>4598.1779999999999</v>
      </c>
      <c r="BW352" s="70">
        <v>170.96100000000001</v>
      </c>
      <c r="BX352" s="70">
        <v>13.39</v>
      </c>
      <c r="BY352" s="70">
        <v>6.319</v>
      </c>
      <c r="BZ352" s="70">
        <v>90.397000000000006</v>
      </c>
      <c r="CA352" s="70">
        <v>0</v>
      </c>
      <c r="CB352" s="70">
        <v>0</v>
      </c>
      <c r="CC352" s="70">
        <v>0</v>
      </c>
      <c r="CD352" s="70">
        <v>0</v>
      </c>
    </row>
    <row r="353" spans="1:82">
      <c r="A353" s="70" t="s">
        <v>2182</v>
      </c>
      <c r="B353" s="70">
        <v>60</v>
      </c>
      <c r="C353" s="70">
        <v>9</v>
      </c>
      <c r="D353" s="70">
        <v>4</v>
      </c>
      <c r="E353" s="70">
        <v>2012</v>
      </c>
      <c r="F353" s="70" t="s">
        <v>179</v>
      </c>
      <c r="G353" s="70" t="s">
        <v>2173</v>
      </c>
      <c r="H353" s="70" t="s">
        <v>2174</v>
      </c>
      <c r="I353" s="148"/>
      <c r="J353" s="71">
        <v>1962.6793619385171</v>
      </c>
      <c r="K353" s="71">
        <v>7.226877568961223</v>
      </c>
      <c r="L353" s="71">
        <v>11.1532242168061</v>
      </c>
      <c r="M353" s="71">
        <v>166.74128453317911</v>
      </c>
      <c r="N353" s="71">
        <v>170.38488471682959</v>
      </c>
      <c r="O353" s="71">
        <v>100.37994670916454</v>
      </c>
      <c r="P353" s="71">
        <v>91.639333547431079</v>
      </c>
      <c r="Q353" s="71">
        <v>7.0245386229177598</v>
      </c>
      <c r="R353" s="71">
        <v>18.775285190898671</v>
      </c>
      <c r="S353" s="71">
        <v>10.6383995583</v>
      </c>
      <c r="T353" s="72"/>
      <c r="U353" s="71">
        <v>59873028</v>
      </c>
      <c r="V353" s="71">
        <v>2844</v>
      </c>
      <c r="W353" s="71">
        <v>234</v>
      </c>
      <c r="X353" s="71">
        <v>28392</v>
      </c>
      <c r="Y353" s="71">
        <v>38189</v>
      </c>
      <c r="Z353" s="71">
        <v>52501</v>
      </c>
      <c r="AA353" s="71">
        <v>18414</v>
      </c>
      <c r="AB353" s="71">
        <v>92130</v>
      </c>
      <c r="AC353" s="71">
        <v>3188498</v>
      </c>
      <c r="AD353" s="71">
        <v>10.6383995583</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4820.3029999999999</v>
      </c>
      <c r="BK353" s="71">
        <v>0</v>
      </c>
      <c r="BL353" s="71">
        <v>8.8460000000000001</v>
      </c>
      <c r="BM353" s="71">
        <v>0</v>
      </c>
      <c r="BN353" s="72"/>
      <c r="BO353" s="71">
        <v>0</v>
      </c>
      <c r="BP353" s="71">
        <v>0</v>
      </c>
      <c r="BQ353" s="71">
        <v>30</v>
      </c>
      <c r="BR353" s="71">
        <v>0</v>
      </c>
      <c r="BS353" s="71">
        <v>2</v>
      </c>
      <c r="BT353" s="71">
        <v>0</v>
      </c>
      <c r="BU353"/>
      <c r="BV353" s="70">
        <v>4541.5420000000004</v>
      </c>
      <c r="BW353" s="70">
        <v>179.53100000000001</v>
      </c>
      <c r="BX353" s="70">
        <v>12.151999999999999</v>
      </c>
      <c r="BY353" s="70">
        <v>6.2249999999999996</v>
      </c>
      <c r="BZ353" s="70">
        <v>89.698999999999998</v>
      </c>
      <c r="CA353" s="70">
        <v>0</v>
      </c>
      <c r="CB353" s="70">
        <v>0</v>
      </c>
      <c r="CC353" s="70">
        <v>0</v>
      </c>
      <c r="CD353" s="70">
        <v>0</v>
      </c>
    </row>
    <row r="354" spans="1:82">
      <c r="A354" s="70" t="s">
        <v>2183</v>
      </c>
      <c r="B354" s="70">
        <v>61</v>
      </c>
      <c r="C354" s="70">
        <v>10</v>
      </c>
      <c r="D354" s="70">
        <v>4</v>
      </c>
      <c r="E354" s="70">
        <v>2013</v>
      </c>
      <c r="F354" s="70" t="s">
        <v>180</v>
      </c>
      <c r="G354" s="70" t="s">
        <v>2173</v>
      </c>
      <c r="H354" s="70" t="s">
        <v>2174</v>
      </c>
      <c r="I354" s="148"/>
      <c r="J354" s="71">
        <v>1784.5285600614</v>
      </c>
      <c r="K354" s="71">
        <v>6.0234607097474351</v>
      </c>
      <c r="L354" s="71">
        <v>11.528007698885601</v>
      </c>
      <c r="M354" s="71">
        <v>169.31788951964191</v>
      </c>
      <c r="N354" s="71">
        <v>178.58647074205871</v>
      </c>
      <c r="O354" s="71">
        <v>97.211658379561769</v>
      </c>
      <c r="P354" s="71">
        <v>91.305261727700639</v>
      </c>
      <c r="Q354" s="71">
        <v>7.0912004693565898</v>
      </c>
      <c r="R354" s="71">
        <v>19.816023034306991</v>
      </c>
      <c r="S354" s="71">
        <v>12.7592135</v>
      </c>
      <c r="T354" s="72"/>
      <c r="U354" s="71">
        <v>60228023</v>
      </c>
      <c r="V354" s="71">
        <v>2844</v>
      </c>
      <c r="W354" s="71">
        <v>234</v>
      </c>
      <c r="X354" s="71">
        <v>28392</v>
      </c>
      <c r="Y354" s="71">
        <v>38265</v>
      </c>
      <c r="Z354" s="71">
        <v>53114</v>
      </c>
      <c r="AA354" s="71">
        <v>18278</v>
      </c>
      <c r="AB354" s="71">
        <v>91671</v>
      </c>
      <c r="AC354" s="71">
        <v>3284938</v>
      </c>
      <c r="AD354" s="71">
        <v>12.7592135</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5053.7309999999998</v>
      </c>
      <c r="BK354" s="71">
        <v>0</v>
      </c>
      <c r="BL354" s="71">
        <v>10.478</v>
      </c>
      <c r="BM354" s="71">
        <v>0</v>
      </c>
      <c r="BN354" s="72"/>
      <c r="BO354" s="71">
        <v>0</v>
      </c>
      <c r="BP354" s="71">
        <v>0</v>
      </c>
      <c r="BQ354" s="71">
        <v>30</v>
      </c>
      <c r="BR354" s="71">
        <v>0</v>
      </c>
      <c r="BS354" s="71">
        <v>2</v>
      </c>
      <c r="BT354" s="71">
        <v>0</v>
      </c>
      <c r="BU354"/>
      <c r="BV354" s="70">
        <v>4784.317</v>
      </c>
      <c r="BW354" s="70">
        <v>167.93700000000001</v>
      </c>
      <c r="BX354" s="70">
        <v>12.708</v>
      </c>
      <c r="BY354" s="70">
        <v>6.617</v>
      </c>
      <c r="BZ354" s="70">
        <v>92.617999999999995</v>
      </c>
      <c r="CA354" s="70">
        <v>0</v>
      </c>
      <c r="CB354" s="70">
        <v>0</v>
      </c>
      <c r="CC354" s="70">
        <v>1.2E-2</v>
      </c>
      <c r="CD354" s="70">
        <v>0</v>
      </c>
    </row>
    <row r="355" spans="1:82">
      <c r="A355" s="70" t="s">
        <v>2184</v>
      </c>
      <c r="B355" s="70">
        <v>62</v>
      </c>
      <c r="C355" s="70">
        <v>11</v>
      </c>
      <c r="D355" s="70">
        <v>4</v>
      </c>
      <c r="E355" s="70">
        <v>2014</v>
      </c>
      <c r="F355" s="70" t="s">
        <v>181</v>
      </c>
      <c r="G355" s="70" t="s">
        <v>2173</v>
      </c>
      <c r="H355" s="70" t="s">
        <v>2174</v>
      </c>
      <c r="I355" s="148"/>
      <c r="J355" s="71">
        <v>1669.601247446808</v>
      </c>
      <c r="K355" s="71">
        <v>7.2996237440830187</v>
      </c>
      <c r="L355" s="71">
        <v>12.018743996207981</v>
      </c>
      <c r="M355" s="71">
        <v>160.6960459591198</v>
      </c>
      <c r="N355" s="71">
        <v>164.92589750569519</v>
      </c>
      <c r="O355" s="71">
        <v>93.006524132667323</v>
      </c>
      <c r="P355" s="71">
        <v>91.473551460620243</v>
      </c>
      <c r="Q355" s="71">
        <v>6.7520775903330703</v>
      </c>
      <c r="R355" s="71">
        <v>19.192466780821931</v>
      </c>
      <c r="S355" s="71">
        <v>13.910045478840001</v>
      </c>
      <c r="T355" s="72"/>
      <c r="U355" s="71">
        <v>64683843</v>
      </c>
      <c r="V355" s="71">
        <v>2911</v>
      </c>
      <c r="W355" s="71">
        <v>208</v>
      </c>
      <c r="X355" s="71">
        <v>28099</v>
      </c>
      <c r="Y355" s="71">
        <v>38486</v>
      </c>
      <c r="Z355" s="71">
        <v>53521</v>
      </c>
      <c r="AA355" s="71">
        <v>18217</v>
      </c>
      <c r="AB355" s="71">
        <v>90977</v>
      </c>
      <c r="AC355" s="71">
        <v>3191574</v>
      </c>
      <c r="AD355" s="71">
        <v>13.910045478840001</v>
      </c>
      <c r="AE355" s="72"/>
      <c r="AF355" s="71"/>
      <c r="AG355" s="71"/>
      <c r="AH355" s="71"/>
      <c r="AI355" s="71"/>
      <c r="AJ355" s="71"/>
      <c r="AK355" s="71"/>
      <c r="AL355" s="71"/>
      <c r="AM355" s="71"/>
      <c r="AN355" s="71"/>
      <c r="AO355" s="71"/>
      <c r="AP355" s="71"/>
      <c r="AQ355" s="72"/>
      <c r="AR355" s="71">
        <v>1638</v>
      </c>
      <c r="AS355" s="71">
        <v>462</v>
      </c>
      <c r="AT355" s="71">
        <v>0</v>
      </c>
      <c r="AU355" s="71">
        <v>2</v>
      </c>
      <c r="AV355" s="71">
        <v>0</v>
      </c>
      <c r="AW355" s="71">
        <v>1</v>
      </c>
      <c r="AX355" s="71"/>
      <c r="AY355" s="72"/>
      <c r="AZ355" s="71">
        <v>7108.9040000000005</v>
      </c>
      <c r="BA355" s="71">
        <v>30805.922999999999</v>
      </c>
      <c r="BB355" s="71">
        <v>0</v>
      </c>
      <c r="BC355" s="71">
        <v>6500</v>
      </c>
      <c r="BD355" s="71">
        <v>0</v>
      </c>
      <c r="BE355" s="71">
        <v>8496</v>
      </c>
      <c r="BF355" s="71"/>
      <c r="BG355" s="72"/>
      <c r="BH355" s="71">
        <v>0</v>
      </c>
      <c r="BI355" s="71">
        <v>0</v>
      </c>
      <c r="BJ355" s="71">
        <v>4802.04</v>
      </c>
      <c r="BK355" s="71">
        <v>0</v>
      </c>
      <c r="BL355" s="71">
        <v>10.000999999999999</v>
      </c>
      <c r="BM355" s="71">
        <v>0</v>
      </c>
      <c r="BN355" s="72"/>
      <c r="BO355" s="71">
        <v>0</v>
      </c>
      <c r="BP355" s="71">
        <v>0</v>
      </c>
      <c r="BQ355" s="71">
        <v>29</v>
      </c>
      <c r="BR355" s="71">
        <v>0</v>
      </c>
      <c r="BS355" s="71">
        <v>2</v>
      </c>
      <c r="BT355" s="71">
        <v>0</v>
      </c>
      <c r="BU355"/>
      <c r="BV355" s="70">
        <v>4520.6390000000001</v>
      </c>
      <c r="BW355" s="70">
        <v>178.79</v>
      </c>
      <c r="BX355" s="70">
        <v>10.958</v>
      </c>
      <c r="BY355" s="70">
        <v>7.4290000000000003</v>
      </c>
      <c r="BZ355" s="70">
        <v>94.224999999999994</v>
      </c>
      <c r="CA355" s="70">
        <v>0</v>
      </c>
      <c r="CB355" s="70">
        <v>0</v>
      </c>
      <c r="CC355" s="70">
        <v>0</v>
      </c>
      <c r="CD355" s="70">
        <v>0</v>
      </c>
    </row>
    <row r="356" spans="1:82">
      <c r="A356" s="70" t="s">
        <v>2185</v>
      </c>
      <c r="B356" s="70">
        <v>63</v>
      </c>
      <c r="C356" s="70">
        <v>12</v>
      </c>
      <c r="D356" s="70">
        <v>4</v>
      </c>
      <c r="E356" s="70">
        <v>2015</v>
      </c>
      <c r="F356" s="70" t="s">
        <v>182</v>
      </c>
      <c r="G356" s="70" t="s">
        <v>2173</v>
      </c>
      <c r="H356" s="70" t="s">
        <v>2174</v>
      </c>
      <c r="I356" s="148"/>
      <c r="J356" s="71">
        <v>1680.8918915846889</v>
      </c>
      <c r="K356" s="71">
        <v>6.8528163388369956</v>
      </c>
      <c r="L356" s="71">
        <v>9.6442994827911619</v>
      </c>
      <c r="M356" s="71">
        <v>150.98793866302071</v>
      </c>
      <c r="N356" s="71">
        <v>144.3812532696725</v>
      </c>
      <c r="O356" s="71">
        <v>92.963353803213181</v>
      </c>
      <c r="P356" s="71">
        <v>91.038265995238035</v>
      </c>
      <c r="Q356" s="71">
        <v>6.5564480602897897</v>
      </c>
      <c r="R356" s="71">
        <v>19.298841160484443</v>
      </c>
      <c r="S356" s="71">
        <v>7.6884169537200009</v>
      </c>
      <c r="T356" s="72"/>
      <c r="U356" s="71">
        <v>61993847</v>
      </c>
      <c r="V356" s="71">
        <v>2911</v>
      </c>
      <c r="W356" s="71">
        <v>208</v>
      </c>
      <c r="X356" s="71">
        <v>28099</v>
      </c>
      <c r="Y356" s="71">
        <v>38683</v>
      </c>
      <c r="Z356" s="71">
        <v>54011</v>
      </c>
      <c r="AA356" s="71">
        <v>18116</v>
      </c>
      <c r="AB356" s="71">
        <v>90242</v>
      </c>
      <c r="AC356" s="71">
        <v>3298822</v>
      </c>
      <c r="AD356" s="71">
        <v>7.6884169537200009</v>
      </c>
      <c r="AE356" s="72"/>
      <c r="AF356" s="71">
        <v>776363733.08379567</v>
      </c>
      <c r="AG356" s="71">
        <v>4929410.4369664518</v>
      </c>
      <c r="AH356" s="71">
        <v>2017448.5798010391</v>
      </c>
      <c r="AI356" s="71">
        <v>165094089.18189451</v>
      </c>
      <c r="AJ356" s="71">
        <v>193352538.53115529</v>
      </c>
      <c r="AK356" s="71">
        <v>0</v>
      </c>
      <c r="AL356" s="71">
        <v>0</v>
      </c>
      <c r="AM356" s="71">
        <v>12367287.549047571</v>
      </c>
      <c r="AN356" s="71">
        <v>0</v>
      </c>
      <c r="AO356" s="71">
        <v>0</v>
      </c>
      <c r="AP356" s="71">
        <v>1154124507.3626604</v>
      </c>
      <c r="AQ356" s="72"/>
      <c r="AR356" s="71">
        <v>1747</v>
      </c>
      <c r="AS356" s="71">
        <v>591</v>
      </c>
      <c r="AT356" s="71">
        <v>0</v>
      </c>
      <c r="AU356" s="71">
        <v>2</v>
      </c>
      <c r="AV356" s="71">
        <v>0</v>
      </c>
      <c r="AW356" s="71">
        <v>1</v>
      </c>
      <c r="AX356" s="71"/>
      <c r="AY356" s="72"/>
      <c r="AZ356" s="71">
        <v>7671.7090000000007</v>
      </c>
      <c r="BA356" s="71">
        <v>37194.523000000001</v>
      </c>
      <c r="BB356" s="71">
        <v>0</v>
      </c>
      <c r="BC356" s="71">
        <v>6500</v>
      </c>
      <c r="BD356" s="71">
        <v>0</v>
      </c>
      <c r="BE356" s="71">
        <v>8496</v>
      </c>
      <c r="BF356" s="71"/>
      <c r="BG356" s="72"/>
      <c r="BH356" s="71">
        <v>0</v>
      </c>
      <c r="BI356" s="71">
        <v>0</v>
      </c>
      <c r="BJ356" s="71">
        <v>4760.6840000000002</v>
      </c>
      <c r="BK356" s="71">
        <v>0</v>
      </c>
      <c r="BL356" s="71">
        <v>9.1009999999999991</v>
      </c>
      <c r="BM356" s="71">
        <v>0</v>
      </c>
      <c r="BN356" s="72"/>
      <c r="BO356" s="71">
        <v>0</v>
      </c>
      <c r="BP356" s="71">
        <v>0</v>
      </c>
      <c r="BQ356" s="71">
        <v>31</v>
      </c>
      <c r="BR356" s="71">
        <v>0</v>
      </c>
      <c r="BS356" s="71">
        <v>2</v>
      </c>
      <c r="BT356" s="71">
        <v>0</v>
      </c>
      <c r="BU356"/>
      <c r="BV356" s="70">
        <v>4502.0230000000001</v>
      </c>
      <c r="BW356" s="70">
        <v>160.547</v>
      </c>
      <c r="BX356" s="70">
        <v>10.37</v>
      </c>
      <c r="BY356" s="70">
        <v>7.2750000000000004</v>
      </c>
      <c r="BZ356" s="70">
        <v>89.57</v>
      </c>
      <c r="CA356" s="70">
        <v>0</v>
      </c>
      <c r="CB356" s="70">
        <v>0</v>
      </c>
      <c r="CC356" s="70">
        <v>0</v>
      </c>
      <c r="CD356" s="70">
        <v>0</v>
      </c>
    </row>
    <row r="357" spans="1:82">
      <c r="A357" s="70" t="s">
        <v>2186</v>
      </c>
      <c r="B357" s="70">
        <v>64</v>
      </c>
      <c r="C357" s="70">
        <v>13</v>
      </c>
      <c r="D357" s="70">
        <v>4</v>
      </c>
      <c r="E357" s="70">
        <v>2016</v>
      </c>
      <c r="F357" s="70" t="s">
        <v>155</v>
      </c>
      <c r="G357" s="70" t="s">
        <v>2173</v>
      </c>
      <c r="H357" s="70" t="s">
        <v>2174</v>
      </c>
      <c r="I357" s="148"/>
      <c r="J357" s="71">
        <v>1750.2313834396764</v>
      </c>
      <c r="K357" s="71">
        <v>6.3612568321230674</v>
      </c>
      <c r="L357" s="71">
        <v>9.6399582882401713</v>
      </c>
      <c r="M357" s="71">
        <v>114.93254965507761</v>
      </c>
      <c r="N357" s="71">
        <v>121.5964319579568</v>
      </c>
      <c r="O357" s="71">
        <v>92.225522160346159</v>
      </c>
      <c r="P357" s="71">
        <v>90.129291876826315</v>
      </c>
      <c r="Q357" s="71">
        <v>6.3194475318563548</v>
      </c>
      <c r="R357" s="71">
        <v>21.253805824453732</v>
      </c>
      <c r="S357" s="71">
        <v>14.088795184</v>
      </c>
      <c r="T357" s="72"/>
      <c r="U357" s="71">
        <v>66795256.999999993</v>
      </c>
      <c r="V357" s="71">
        <v>2911</v>
      </c>
      <c r="W357" s="71">
        <v>208</v>
      </c>
      <c r="X357" s="71">
        <v>28099</v>
      </c>
      <c r="Y357" s="71">
        <v>38804</v>
      </c>
      <c r="Z357" s="71">
        <v>54241</v>
      </c>
      <c r="AA357" s="71">
        <v>18550</v>
      </c>
      <c r="AB357" s="71">
        <v>89470</v>
      </c>
      <c r="AC357" s="71">
        <v>3629940.8234031321</v>
      </c>
      <c r="AD357" s="71">
        <v>14.088795184</v>
      </c>
      <c r="AE357" s="72"/>
      <c r="AF357" s="71">
        <v>803341062.49091637</v>
      </c>
      <c r="AG357" s="71">
        <v>4797249.9015507055</v>
      </c>
      <c r="AH357" s="71">
        <v>1637677.6125869099</v>
      </c>
      <c r="AI357" s="71">
        <v>165836617.35881841</v>
      </c>
      <c r="AJ357" s="71">
        <v>202880856.5351305</v>
      </c>
      <c r="AK357" s="71">
        <v>0</v>
      </c>
      <c r="AL357" s="71">
        <v>0</v>
      </c>
      <c r="AM357" s="71">
        <v>12271014.160700999</v>
      </c>
      <c r="AN357" s="71">
        <v>0</v>
      </c>
      <c r="AO357" s="71">
        <v>0</v>
      </c>
      <c r="AP357" s="71">
        <v>1190764478.0597041</v>
      </c>
      <c r="AQ357" s="72"/>
      <c r="AR357" s="71">
        <v>1895</v>
      </c>
      <c r="AS357" s="71">
        <v>659</v>
      </c>
      <c r="AT357" s="71">
        <v>0</v>
      </c>
      <c r="AU357" s="71">
        <v>2</v>
      </c>
      <c r="AV357" s="71">
        <v>0</v>
      </c>
      <c r="AW357" s="71">
        <v>1</v>
      </c>
      <c r="AX357" s="71"/>
      <c r="AY357" s="72"/>
      <c r="AZ357" s="71">
        <v>8442.1540000000005</v>
      </c>
      <c r="BA357" s="71">
        <v>40175.023000000001</v>
      </c>
      <c r="BB357" s="71">
        <v>0</v>
      </c>
      <c r="BC357" s="71">
        <v>6500</v>
      </c>
      <c r="BD357" s="71">
        <v>0</v>
      </c>
      <c r="BE357" s="71">
        <v>8496</v>
      </c>
      <c r="BF357" s="71"/>
      <c r="BG357" s="72"/>
      <c r="BH357" s="71">
        <v>0</v>
      </c>
      <c r="BI357" s="71">
        <v>0</v>
      </c>
      <c r="BJ357" s="71">
        <v>4658.72</v>
      </c>
      <c r="BK357" s="71">
        <v>0</v>
      </c>
      <c r="BL357" s="71">
        <v>9.1180000000000003</v>
      </c>
      <c r="BM357" s="71">
        <v>0</v>
      </c>
      <c r="BN357" s="72"/>
      <c r="BO357" s="71">
        <v>0</v>
      </c>
      <c r="BP357" s="71">
        <v>0</v>
      </c>
      <c r="BQ357" s="71">
        <v>32</v>
      </c>
      <c r="BR357" s="71">
        <v>0</v>
      </c>
      <c r="BS357" s="71">
        <v>2</v>
      </c>
      <c r="BT357" s="71">
        <v>0</v>
      </c>
      <c r="BU357"/>
      <c r="BV357" s="70">
        <v>4392.3680000000004</v>
      </c>
      <c r="BW357" s="70">
        <v>167.00800000000001</v>
      </c>
      <c r="BX357" s="70">
        <v>7.8710000000000004</v>
      </c>
      <c r="BY357" s="70">
        <v>10.813000000000001</v>
      </c>
      <c r="BZ357" s="70">
        <v>89.7</v>
      </c>
      <c r="CA357" s="70">
        <v>0</v>
      </c>
      <c r="CB357" s="70">
        <v>0</v>
      </c>
      <c r="CC357" s="70">
        <v>7.8E-2</v>
      </c>
      <c r="CD357" s="70">
        <v>0</v>
      </c>
    </row>
    <row r="358" spans="1:82">
      <c r="A358" s="70" t="s">
        <v>2187</v>
      </c>
      <c r="B358" s="70">
        <v>65</v>
      </c>
      <c r="C358" s="70">
        <v>14</v>
      </c>
      <c r="D358" s="70">
        <v>4</v>
      </c>
      <c r="E358" s="70">
        <v>2017</v>
      </c>
      <c r="F358" s="70" t="s">
        <v>156</v>
      </c>
      <c r="G358" s="70" t="s">
        <v>2173</v>
      </c>
      <c r="H358" s="70" t="s">
        <v>2174</v>
      </c>
      <c r="I358" s="148"/>
      <c r="J358" s="71">
        <v>1577.1110348165012</v>
      </c>
      <c r="K358" s="71">
        <v>6.3944686275991813</v>
      </c>
      <c r="L358" s="71">
        <v>8.8263206826470277</v>
      </c>
      <c r="M358" s="71">
        <v>111.55727742391264</v>
      </c>
      <c r="N358" s="71">
        <v>129.9060397548844</v>
      </c>
      <c r="O358" s="71">
        <v>91.135413042477552</v>
      </c>
      <c r="P358" s="71">
        <v>88.81002372862639</v>
      </c>
      <c r="Q358" s="71">
        <v>6.0539453346042604</v>
      </c>
      <c r="R358" s="71">
        <v>20.869761756358145</v>
      </c>
      <c r="S358" s="71">
        <v>11.945729865959999</v>
      </c>
      <c r="T358" s="72"/>
      <c r="U358" s="71">
        <v>67730145</v>
      </c>
      <c r="V358" s="71">
        <v>2911</v>
      </c>
      <c r="W358" s="71">
        <v>208</v>
      </c>
      <c r="X358" s="71">
        <v>28099</v>
      </c>
      <c r="Y358" s="71">
        <v>38913</v>
      </c>
      <c r="Z358" s="71">
        <v>54489</v>
      </c>
      <c r="AA358" s="71">
        <v>18395</v>
      </c>
      <c r="AB358" s="71">
        <v>88634</v>
      </c>
      <c r="AC358" s="71">
        <v>3635074</v>
      </c>
      <c r="AD358" s="71">
        <v>11.945729865960001</v>
      </c>
      <c r="AE358" s="72"/>
      <c r="AF358" s="71">
        <v>701913228.46921682</v>
      </c>
      <c r="AG358" s="71">
        <v>4829499.0369906919</v>
      </c>
      <c r="AH358" s="71">
        <v>1911690.989267115</v>
      </c>
      <c r="AI358" s="71">
        <v>162548743.62713099</v>
      </c>
      <c r="AJ358" s="71">
        <v>213935265.8197493</v>
      </c>
      <c r="AK358" s="71">
        <v>0</v>
      </c>
      <c r="AL358" s="71">
        <v>0</v>
      </c>
      <c r="AM358" s="71">
        <v>12175376.234736981</v>
      </c>
      <c r="AN358" s="71">
        <v>0</v>
      </c>
      <c r="AO358" s="71">
        <v>0</v>
      </c>
      <c r="AP358" s="71">
        <v>1097313804.1770918</v>
      </c>
      <c r="AQ358" s="72"/>
      <c r="AR358" s="71">
        <v>2014</v>
      </c>
      <c r="AS358" s="71">
        <v>703</v>
      </c>
      <c r="AT358" s="71">
        <v>0</v>
      </c>
      <c r="AU358" s="71">
        <v>2</v>
      </c>
      <c r="AV358" s="71">
        <v>0</v>
      </c>
      <c r="AW358" s="71">
        <v>1</v>
      </c>
      <c r="AX358" s="71"/>
      <c r="AY358" s="72"/>
      <c r="AZ358" s="71">
        <v>9086.384</v>
      </c>
      <c r="BA358" s="71">
        <v>43122.823000000011</v>
      </c>
      <c r="BB358" s="71">
        <v>0</v>
      </c>
      <c r="BC358" s="71">
        <v>6500</v>
      </c>
      <c r="BD358" s="71">
        <v>0</v>
      </c>
      <c r="BE358" s="71">
        <v>8496</v>
      </c>
      <c r="BF358" s="71"/>
      <c r="BG358" s="72"/>
      <c r="BH358" s="71">
        <v>0</v>
      </c>
      <c r="BI358" s="71">
        <v>0</v>
      </c>
      <c r="BJ358" s="71">
        <v>4468.97</v>
      </c>
      <c r="BK358" s="71">
        <v>0</v>
      </c>
      <c r="BL358" s="71">
        <v>7.423</v>
      </c>
      <c r="BM358" s="71">
        <v>0</v>
      </c>
      <c r="BN358" s="72"/>
      <c r="BO358" s="71">
        <v>0</v>
      </c>
      <c r="BP358" s="71">
        <v>0</v>
      </c>
      <c r="BQ358" s="71">
        <v>32</v>
      </c>
      <c r="BR358" s="71">
        <v>0</v>
      </c>
      <c r="BS358" s="71">
        <v>2</v>
      </c>
      <c r="BT358" s="71">
        <v>0</v>
      </c>
      <c r="BU358"/>
      <c r="BV358" s="70">
        <v>4205.7870000000003</v>
      </c>
      <c r="BW358" s="70">
        <v>174.17699999999999</v>
      </c>
      <c r="BX358" s="70">
        <v>2.2839999999999998</v>
      </c>
      <c r="BY358" s="70">
        <v>7.9710000000000001</v>
      </c>
      <c r="BZ358" s="70">
        <v>86.043999999999997</v>
      </c>
      <c r="CA358" s="70">
        <v>0</v>
      </c>
      <c r="CB358" s="70">
        <v>0</v>
      </c>
      <c r="CC358" s="70">
        <v>0.13</v>
      </c>
      <c r="CD358" s="70">
        <v>0</v>
      </c>
    </row>
    <row r="359" spans="1:82">
      <c r="A359" s="70" t="s">
        <v>2188</v>
      </c>
      <c r="B359" s="70">
        <v>66</v>
      </c>
      <c r="C359" s="70">
        <v>15</v>
      </c>
      <c r="D359" s="70">
        <v>4</v>
      </c>
      <c r="E359" s="70">
        <v>2018</v>
      </c>
      <c r="F359" s="70" t="s">
        <v>183</v>
      </c>
      <c r="G359" s="70" t="s">
        <v>2173</v>
      </c>
      <c r="H359" s="70" t="s">
        <v>2174</v>
      </c>
      <c r="I359" s="148"/>
      <c r="J359" s="71">
        <v>1450.3929575198613</v>
      </c>
      <c r="K359" s="71">
        <v>6.0191649423970128</v>
      </c>
      <c r="L359" s="71">
        <v>7.9769236952022968</v>
      </c>
      <c r="M359" s="71">
        <v>111.42100252091187</v>
      </c>
      <c r="N359" s="71">
        <v>111.5108277809214</v>
      </c>
      <c r="O359" s="71">
        <v>89.66770492843834</v>
      </c>
      <c r="P359" s="71">
        <v>87.969006639275591</v>
      </c>
      <c r="Q359" s="71">
        <v>5.5446820657665796</v>
      </c>
      <c r="R359" s="71">
        <v>19.475014082256287</v>
      </c>
      <c r="S359" s="71">
        <v>14.051691441600003</v>
      </c>
      <c r="T359" s="72"/>
      <c r="U359" s="71">
        <v>64467756.000000007</v>
      </c>
      <c r="V359" s="71">
        <v>2911</v>
      </c>
      <c r="W359" s="71">
        <v>208</v>
      </c>
      <c r="X359" s="71">
        <v>28099</v>
      </c>
      <c r="Y359" s="71">
        <v>38820</v>
      </c>
      <c r="Z359" s="71">
        <v>54638</v>
      </c>
      <c r="AA359" s="71">
        <v>18404</v>
      </c>
      <c r="AB359" s="71">
        <v>87482</v>
      </c>
      <c r="AC359" s="71">
        <v>3378844.0000000009</v>
      </c>
      <c r="AD359" s="71">
        <v>14.051691441599999</v>
      </c>
      <c r="AE359" s="72"/>
      <c r="AF359" s="71">
        <v>703434309.33064258</v>
      </c>
      <c r="AG359" s="71">
        <v>4306645.6761431387</v>
      </c>
      <c r="AH359" s="71">
        <v>1673678.0976436241</v>
      </c>
      <c r="AI359" s="71">
        <v>159692722.0088661</v>
      </c>
      <c r="AJ359" s="71">
        <v>180416998.3172532</v>
      </c>
      <c r="AK359" s="71">
        <v>0</v>
      </c>
      <c r="AL359" s="71">
        <v>0</v>
      </c>
      <c r="AM359" s="71">
        <v>12041994.467276471</v>
      </c>
      <c r="AN359" s="71">
        <v>0</v>
      </c>
      <c r="AO359" s="71">
        <v>0</v>
      </c>
      <c r="AP359" s="71">
        <v>1061566347.8978251</v>
      </c>
      <c r="AQ359" s="72"/>
      <c r="AR359" s="71">
        <v>2146</v>
      </c>
      <c r="AS359" s="71">
        <v>752</v>
      </c>
      <c r="AT359" s="71">
        <v>0</v>
      </c>
      <c r="AU359" s="71">
        <v>2</v>
      </c>
      <c r="AV359" s="71">
        <v>0</v>
      </c>
      <c r="AW359" s="71">
        <v>1</v>
      </c>
      <c r="AX359" s="71"/>
      <c r="AY359" s="72"/>
      <c r="AZ359" s="71">
        <v>9840.9419999999973</v>
      </c>
      <c r="BA359" s="71">
        <v>45220.322999999997</v>
      </c>
      <c r="BB359" s="71">
        <v>0</v>
      </c>
      <c r="BC359" s="71">
        <v>6500</v>
      </c>
      <c r="BD359" s="71">
        <v>0</v>
      </c>
      <c r="BE359" s="71">
        <v>8496</v>
      </c>
      <c r="BF359" s="71"/>
      <c r="BG359" s="72"/>
      <c r="BH359" s="71">
        <v>0</v>
      </c>
      <c r="BI359" s="71">
        <v>0</v>
      </c>
      <c r="BJ359" s="71">
        <v>4375.8739999999998</v>
      </c>
      <c r="BK359" s="71">
        <v>0</v>
      </c>
      <c r="BL359" s="71">
        <v>7.23</v>
      </c>
      <c r="BM359" s="71">
        <v>0</v>
      </c>
      <c r="BN359" s="72"/>
      <c r="BO359" s="71">
        <v>0</v>
      </c>
      <c r="BP359" s="71">
        <v>0</v>
      </c>
      <c r="BQ359" s="71">
        <v>32</v>
      </c>
      <c r="BR359" s="71">
        <v>0</v>
      </c>
      <c r="BS359" s="71">
        <v>2</v>
      </c>
      <c r="BT359" s="71">
        <v>0</v>
      </c>
      <c r="BU359"/>
      <c r="BV359" s="70">
        <v>4122.0870000000004</v>
      </c>
      <c r="BW359" s="70">
        <v>167.69499999999999</v>
      </c>
      <c r="BX359" s="70">
        <v>2.4169999999999998</v>
      </c>
      <c r="BY359" s="70">
        <v>8.85</v>
      </c>
      <c r="BZ359" s="70">
        <v>82.055000000000007</v>
      </c>
      <c r="CA359" s="70">
        <v>0</v>
      </c>
      <c r="CB359" s="70">
        <v>0</v>
      </c>
      <c r="CC359" s="70">
        <v>0</v>
      </c>
      <c r="CD359" s="70">
        <v>0</v>
      </c>
    </row>
    <row r="360" spans="1:82">
      <c r="A360" s="70" t="s">
        <v>2189</v>
      </c>
      <c r="B360" s="70">
        <v>67</v>
      </c>
      <c r="C360" s="70">
        <v>16</v>
      </c>
      <c r="D360" s="70">
        <v>4</v>
      </c>
      <c r="E360" s="70">
        <v>2019</v>
      </c>
      <c r="F360" s="70" t="s">
        <v>158</v>
      </c>
      <c r="G360" s="70" t="s">
        <v>2173</v>
      </c>
      <c r="H360" s="70" t="s">
        <v>2174</v>
      </c>
      <c r="I360" s="148"/>
      <c r="J360" s="71">
        <v>1429.6418449715741</v>
      </c>
      <c r="K360" s="71">
        <v>5.0464117637405614</v>
      </c>
      <c r="L360" s="71">
        <v>7.8533885940012329</v>
      </c>
      <c r="M360" s="71">
        <v>89.436497855531414</v>
      </c>
      <c r="N360" s="71">
        <v>91.427758664483221</v>
      </c>
      <c r="O360" s="71">
        <v>86.989090217765465</v>
      </c>
      <c r="P360" s="71">
        <v>86.262987644547877</v>
      </c>
      <c r="Q360" s="71">
        <v>5.33213322991665</v>
      </c>
      <c r="R360" s="71">
        <v>17.920049180287627</v>
      </c>
      <c r="S360" s="71">
        <v>13.196522162500001</v>
      </c>
      <c r="T360" s="72"/>
      <c r="U360" s="71">
        <v>66913950</v>
      </c>
      <c r="V360" s="71">
        <v>2911</v>
      </c>
      <c r="W360" s="71">
        <v>208</v>
      </c>
      <c r="X360" s="71">
        <v>28099</v>
      </c>
      <c r="Y360" s="71">
        <v>38870</v>
      </c>
      <c r="Z360" s="71">
        <v>54461</v>
      </c>
      <c r="AA360" s="71">
        <v>17912</v>
      </c>
      <c r="AB360" s="71">
        <v>86406</v>
      </c>
      <c r="AC360" s="71">
        <v>3159986</v>
      </c>
      <c r="AD360" s="71">
        <v>13.196522162500001</v>
      </c>
      <c r="AE360" s="72"/>
      <c r="AF360" s="71">
        <v>713103655.65872359</v>
      </c>
      <c r="AG360" s="71">
        <v>4156813.1099845129</v>
      </c>
      <c r="AH360" s="71">
        <v>1953475.389385222</v>
      </c>
      <c r="AI360" s="71">
        <v>160217342.24471009</v>
      </c>
      <c r="AJ360" s="71">
        <v>179999315.91033959</v>
      </c>
      <c r="AK360" s="71">
        <v>0</v>
      </c>
      <c r="AL360" s="71">
        <v>0</v>
      </c>
      <c r="AM360" s="71">
        <v>11767846.735980257</v>
      </c>
      <c r="AN360" s="71">
        <v>0</v>
      </c>
      <c r="AO360" s="71">
        <v>0</v>
      </c>
      <c r="AP360" s="71">
        <v>1071198449.0491233</v>
      </c>
      <c r="AQ360" s="72"/>
      <c r="AR360" s="71">
        <v>2293</v>
      </c>
      <c r="AS360" s="71">
        <v>805</v>
      </c>
      <c r="AT360" s="71">
        <v>0</v>
      </c>
      <c r="AU360" s="71">
        <v>2</v>
      </c>
      <c r="AV360" s="71">
        <v>0</v>
      </c>
      <c r="AW360" s="71">
        <v>1</v>
      </c>
      <c r="AX360" s="71"/>
      <c r="AY360" s="72"/>
      <c r="AZ360" s="71">
        <v>10719.82799999999</v>
      </c>
      <c r="BA360" s="71">
        <v>48011.723000000013</v>
      </c>
      <c r="BB360" s="71">
        <v>0</v>
      </c>
      <c r="BC360" s="71">
        <v>6500</v>
      </c>
      <c r="BD360" s="71">
        <v>0</v>
      </c>
      <c r="BE360" s="71">
        <v>8496</v>
      </c>
      <c r="BF360" s="71"/>
      <c r="BG360" s="72"/>
      <c r="BH360" s="71">
        <v>0</v>
      </c>
      <c r="BI360" s="71">
        <v>0</v>
      </c>
      <c r="BJ360" s="71">
        <v>4236.7110000000002</v>
      </c>
      <c r="BK360" s="71">
        <v>0</v>
      </c>
      <c r="BL360" s="71">
        <v>7.8369999999999997</v>
      </c>
      <c r="BM360" s="71">
        <v>0</v>
      </c>
      <c r="BN360" s="72"/>
      <c r="BO360" s="71">
        <v>0</v>
      </c>
      <c r="BP360" s="71">
        <v>0</v>
      </c>
      <c r="BQ360" s="71">
        <v>33</v>
      </c>
      <c r="BR360" s="71">
        <v>0</v>
      </c>
      <c r="BS360" s="71">
        <v>2</v>
      </c>
      <c r="BT360" s="71">
        <v>0</v>
      </c>
      <c r="BU360"/>
      <c r="BV360" s="70">
        <v>3993.1309999999999</v>
      </c>
      <c r="BW360" s="70">
        <v>158.875</v>
      </c>
      <c r="BX360" s="70">
        <v>2.194</v>
      </c>
      <c r="BY360" s="70">
        <v>9.1050000000000004</v>
      </c>
      <c r="BZ360" s="70">
        <v>81.242999999999995</v>
      </c>
      <c r="CA360" s="70">
        <v>0</v>
      </c>
      <c r="CB360" s="70">
        <v>0</v>
      </c>
      <c r="CC360" s="70">
        <v>0</v>
      </c>
      <c r="CD360" s="70">
        <v>0</v>
      </c>
    </row>
    <row r="361" spans="1:82">
      <c r="A361" s="70" t="s">
        <v>2190</v>
      </c>
      <c r="B361" s="70">
        <v>68</v>
      </c>
      <c r="C361" s="70">
        <v>17</v>
      </c>
      <c r="D361" s="70">
        <v>4</v>
      </c>
      <c r="E361" s="70">
        <v>2020</v>
      </c>
      <c r="F361" s="70" t="s">
        <v>159</v>
      </c>
      <c r="G361" s="70" t="s">
        <v>2173</v>
      </c>
      <c r="H361" s="70" t="s">
        <v>2174</v>
      </c>
      <c r="I361" s="148"/>
      <c r="J361" s="71">
        <v>1555.291227341067</v>
      </c>
      <c r="K361" s="71">
        <v>5.5380625540949628</v>
      </c>
      <c r="L361" s="71">
        <v>9.6560707800840806</v>
      </c>
      <c r="M361" s="71">
        <v>103.83030199756641</v>
      </c>
      <c r="N361" s="71">
        <v>125.19238881835842</v>
      </c>
      <c r="O361" s="71">
        <v>76.217540682231729</v>
      </c>
      <c r="P361" s="71">
        <v>81.974120367354402</v>
      </c>
      <c r="Q361" s="71">
        <v>5.0381938144377001</v>
      </c>
      <c r="R361" s="71">
        <v>17.794495137906775</v>
      </c>
      <c r="S361" s="71">
        <v>12.302554900020001</v>
      </c>
      <c r="T361" s="72"/>
      <c r="U361" s="71">
        <v>63521171</v>
      </c>
      <c r="V361" s="71">
        <v>2562</v>
      </c>
      <c r="W361" s="71">
        <v>210</v>
      </c>
      <c r="X361" s="71">
        <v>25955</v>
      </c>
      <c r="Y361" s="71">
        <v>38835</v>
      </c>
      <c r="Z361" s="71">
        <v>54463</v>
      </c>
      <c r="AA361" s="71">
        <v>18092</v>
      </c>
      <c r="AB361" s="71">
        <v>85450</v>
      </c>
      <c r="AC361" s="71">
        <v>3154425.9999999995</v>
      </c>
      <c r="AD361" s="71">
        <v>12.302554900020001</v>
      </c>
      <c r="AE361" s="72"/>
      <c r="AF361" s="71">
        <v>746638365.90303898</v>
      </c>
      <c r="AG361" s="71">
        <v>3777858.3954139897</v>
      </c>
      <c r="AH361" s="71">
        <v>2736565.8434212864</v>
      </c>
      <c r="AI361" s="71">
        <v>143541326.09601191</v>
      </c>
      <c r="AJ361" s="71">
        <v>198867779.97213751</v>
      </c>
      <c r="AK361" s="71"/>
      <c r="AL361" s="71"/>
      <c r="AM361" s="71">
        <v>11152174.36930104</v>
      </c>
      <c r="AN361" s="71"/>
      <c r="AO361" s="71"/>
      <c r="AP361" s="71">
        <v>1106714070.5793247</v>
      </c>
      <c r="AQ361" s="72"/>
      <c r="AR361" s="71">
        <v>2406</v>
      </c>
      <c r="AS361" s="71">
        <v>865</v>
      </c>
      <c r="AT361" s="71">
        <v>0</v>
      </c>
      <c r="AU361" s="71">
        <v>2</v>
      </c>
      <c r="AV361" s="71">
        <v>0</v>
      </c>
      <c r="AW361" s="71">
        <v>2</v>
      </c>
      <c r="AX361" s="71"/>
      <c r="AY361" s="72"/>
      <c r="AZ361" s="71">
        <v>11424.415999999979</v>
      </c>
      <c r="BA361" s="71">
        <v>53550.522999999957</v>
      </c>
      <c r="BB361" s="71">
        <v>0</v>
      </c>
      <c r="BC361" s="71">
        <v>6500</v>
      </c>
      <c r="BD361" s="71">
        <v>0</v>
      </c>
      <c r="BE361" s="71">
        <v>71416</v>
      </c>
      <c r="BF361" s="71"/>
      <c r="BG361" s="72"/>
      <c r="BH361" s="71">
        <v>0</v>
      </c>
      <c r="BI361" s="71">
        <v>0</v>
      </c>
      <c r="BJ361" s="71">
        <v>4219.67</v>
      </c>
      <c r="BK361" s="71">
        <v>0</v>
      </c>
      <c r="BL361" s="71">
        <v>5.7780000000000005</v>
      </c>
      <c r="BM361" s="71">
        <v>0</v>
      </c>
      <c r="BN361" s="72"/>
      <c r="BO361" s="71">
        <v>0</v>
      </c>
      <c r="BP361" s="71">
        <v>0</v>
      </c>
      <c r="BQ361" s="71">
        <v>33</v>
      </c>
      <c r="BR361" s="71">
        <v>0</v>
      </c>
      <c r="BS361" s="71">
        <v>2</v>
      </c>
      <c r="BT361" s="71">
        <v>0</v>
      </c>
      <c r="BU361"/>
      <c r="BV361" s="70">
        <v>3993.6950000000002</v>
      </c>
      <c r="BW361" s="70">
        <v>137.238</v>
      </c>
      <c r="BX361" s="70">
        <v>18.452999999999999</v>
      </c>
      <c r="BY361" s="70">
        <v>8.1</v>
      </c>
      <c r="BZ361" s="70">
        <v>67.962000000000003</v>
      </c>
      <c r="CA361" s="70">
        <v>0</v>
      </c>
      <c r="CB361" s="70">
        <v>0</v>
      </c>
      <c r="CC361" s="70">
        <v>0</v>
      </c>
      <c r="CD361" s="70">
        <v>0</v>
      </c>
    </row>
    <row r="362" spans="1:82">
      <c r="A362" s="70" t="s">
        <v>2191</v>
      </c>
      <c r="B362" s="70">
        <v>68</v>
      </c>
      <c r="C362" s="70">
        <v>18</v>
      </c>
      <c r="D362" s="70">
        <v>4</v>
      </c>
      <c r="E362" s="70">
        <v>2021</v>
      </c>
      <c r="F362" s="70" t="s">
        <v>160</v>
      </c>
      <c r="G362" s="70" t="s">
        <v>2173</v>
      </c>
      <c r="H362" s="70" t="s">
        <v>2174</v>
      </c>
      <c r="I362" s="148"/>
      <c r="J362" s="71">
        <v>1253.7118524930361</v>
      </c>
      <c r="K362" s="71">
        <v>5.6587440407131568</v>
      </c>
      <c r="L362" s="71">
        <v>8.9487215263407549</v>
      </c>
      <c r="M362" s="71">
        <v>99.879506281742607</v>
      </c>
      <c r="N362" s="71">
        <v>119.16448199100583</v>
      </c>
      <c r="O362" s="71">
        <v>73.912515856261578</v>
      </c>
      <c r="P362" s="71">
        <v>84.535773940317227</v>
      </c>
      <c r="Q362" s="71">
        <v>4.9281054127731903</v>
      </c>
      <c r="R362" s="71">
        <v>24.157117263854534</v>
      </c>
      <c r="S362" s="71">
        <v>10.56426052864</v>
      </c>
      <c r="T362" s="72"/>
      <c r="U362" s="71">
        <v>64284394</v>
      </c>
      <c r="V362" s="71">
        <v>2562</v>
      </c>
      <c r="W362" s="71">
        <v>210</v>
      </c>
      <c r="X362" s="71">
        <v>25955</v>
      </c>
      <c r="Y362" s="71">
        <v>38819</v>
      </c>
      <c r="Z362" s="71">
        <v>54382</v>
      </c>
      <c r="AA362" s="71">
        <v>18193</v>
      </c>
      <c r="AB362" s="71">
        <v>84404</v>
      </c>
      <c r="AC362" s="71">
        <v>4154359</v>
      </c>
      <c r="AD362" s="71">
        <v>10.56426052864</v>
      </c>
      <c r="AE362" s="72"/>
      <c r="AF362" s="71">
        <v>597442090.94201028</v>
      </c>
      <c r="AG362" s="71">
        <v>4038330.7941568578</v>
      </c>
      <c r="AH362" s="71">
        <v>2690376.8098602151</v>
      </c>
      <c r="AI362" s="71">
        <v>154828173.77875128</v>
      </c>
      <c r="AJ362" s="71">
        <v>191652424.7780329</v>
      </c>
      <c r="AK362" s="71">
        <v>0</v>
      </c>
      <c r="AL362" s="71">
        <v>0</v>
      </c>
      <c r="AM362" s="71">
        <v>11079197.186529798</v>
      </c>
      <c r="AN362" s="71">
        <v>0</v>
      </c>
      <c r="AO362" s="71">
        <v>0</v>
      </c>
      <c r="AP362" s="71">
        <v>961730594.28934121</v>
      </c>
      <c r="AQ362" s="72"/>
      <c r="AR362" s="71">
        <v>2551</v>
      </c>
      <c r="AS362" s="71">
        <v>889</v>
      </c>
      <c r="AT362" s="71">
        <v>0</v>
      </c>
      <c r="AU362" s="71">
        <v>2</v>
      </c>
      <c r="AV362" s="71">
        <v>0</v>
      </c>
      <c r="AW362" s="71">
        <v>2</v>
      </c>
      <c r="AX362" s="71"/>
      <c r="AY362" s="72"/>
      <c r="AZ362" s="71">
        <v>12375.703999999971</v>
      </c>
      <c r="BA362" s="71">
        <v>55040.62299999997</v>
      </c>
      <c r="BB362" s="71">
        <v>0</v>
      </c>
      <c r="BC362" s="71">
        <v>6500</v>
      </c>
      <c r="BD362" s="71">
        <v>0</v>
      </c>
      <c r="BE362" s="71">
        <v>71416</v>
      </c>
      <c r="BF362" s="71"/>
      <c r="BG362" s="72"/>
      <c r="BH362" s="71">
        <v>0</v>
      </c>
      <c r="BI362" s="71">
        <v>0</v>
      </c>
      <c r="BJ362" s="71">
        <v>4541.7960000000003</v>
      </c>
      <c r="BK362" s="71">
        <v>0</v>
      </c>
      <c r="BL362" s="71">
        <v>6.7640000000000002</v>
      </c>
      <c r="BM362" s="71">
        <v>0</v>
      </c>
      <c r="BN362" s="72"/>
      <c r="BO362" s="71">
        <v>0</v>
      </c>
      <c r="BP362" s="71">
        <v>0</v>
      </c>
      <c r="BQ362" s="71">
        <v>33</v>
      </c>
      <c r="BR362" s="71">
        <v>0</v>
      </c>
      <c r="BS362" s="71">
        <v>2</v>
      </c>
      <c r="BT362" s="71">
        <v>0</v>
      </c>
      <c r="BU362"/>
      <c r="BV362" s="70">
        <v>4266.5609999999997</v>
      </c>
      <c r="BW362" s="70">
        <v>198.61</v>
      </c>
      <c r="BX362" s="70">
        <v>4.6059999999999999</v>
      </c>
      <c r="BY362" s="70">
        <v>7.9669999999999996</v>
      </c>
      <c r="BZ362" s="70">
        <v>70.816000000000003</v>
      </c>
      <c r="CA362" s="70">
        <v>0</v>
      </c>
      <c r="CB362" s="70">
        <v>0</v>
      </c>
      <c r="CC362" s="70">
        <v>0</v>
      </c>
      <c r="CD362" s="70">
        <v>0</v>
      </c>
    </row>
    <row r="363" spans="1:82">
      <c r="A363" s="70" t="s">
        <v>2192</v>
      </c>
      <c r="B363" s="70">
        <v>68</v>
      </c>
      <c r="C363" s="70">
        <v>19</v>
      </c>
      <c r="D363" s="70">
        <v>4</v>
      </c>
      <c r="E363" s="70">
        <v>2022</v>
      </c>
      <c r="F363" s="70" t="s">
        <v>161</v>
      </c>
      <c r="G363" s="70" t="s">
        <v>2173</v>
      </c>
      <c r="H363" s="70" t="s">
        <v>2174</v>
      </c>
      <c r="I363" s="148"/>
      <c r="J363" s="71">
        <v>1040.0420187983382</v>
      </c>
      <c r="K363" s="71">
        <v>4.8102014469640855</v>
      </c>
      <c r="L363" s="71">
        <v>8.3113189988787095</v>
      </c>
      <c r="M363" s="71">
        <v>82.368778275103693</v>
      </c>
      <c r="N363" s="71">
        <v>99.418699489704593</v>
      </c>
      <c r="O363" s="71">
        <v>77.848174926039405</v>
      </c>
      <c r="P363" s="71">
        <v>83.939220756396878</v>
      </c>
      <c r="Q363" s="71">
        <v>4.9112754809960117</v>
      </c>
      <c r="R363" s="71">
        <v>25.895953091432869</v>
      </c>
      <c r="S363" s="71">
        <v>13.37972487485</v>
      </c>
      <c r="T363" s="72"/>
      <c r="U363" s="71">
        <v>72998854</v>
      </c>
      <c r="V363" s="71">
        <v>2562</v>
      </c>
      <c r="W363" s="71">
        <v>210</v>
      </c>
      <c r="X363" s="71">
        <v>25955</v>
      </c>
      <c r="Y363" s="71">
        <v>38862</v>
      </c>
      <c r="Z363" s="71">
        <v>54420</v>
      </c>
      <c r="AA363" s="71">
        <v>18340</v>
      </c>
      <c r="AB363" s="71">
        <v>83426</v>
      </c>
      <c r="AC363" s="71">
        <v>4509322.9999999991</v>
      </c>
      <c r="AD363" s="71">
        <v>13.37972487485</v>
      </c>
      <c r="AE363" s="72"/>
      <c r="AF363" s="71">
        <v>650367477.79754531</v>
      </c>
      <c r="AG363" s="71">
        <v>3990213.2538658869</v>
      </c>
      <c r="AH363" s="71">
        <v>2907050.9434697977</v>
      </c>
      <c r="AI363" s="71">
        <v>141760771.17878997</v>
      </c>
      <c r="AJ363" s="71">
        <v>204009781.60871744</v>
      </c>
      <c r="AK363" s="71">
        <v>0</v>
      </c>
      <c r="AL363" s="71">
        <v>0</v>
      </c>
      <c r="AM363" s="71">
        <v>10772573.663208023</v>
      </c>
      <c r="AN363" s="71">
        <v>0</v>
      </c>
      <c r="AO363" s="71">
        <v>0</v>
      </c>
      <c r="AP363" s="71">
        <v>1013807868.4455965</v>
      </c>
      <c r="AQ363" s="72"/>
      <c r="AR363" s="71">
        <v>2696</v>
      </c>
      <c r="AS363" s="71">
        <v>903</v>
      </c>
      <c r="AT363" s="71">
        <v>0</v>
      </c>
      <c r="AU363" s="71">
        <v>2</v>
      </c>
      <c r="AV363" s="71">
        <v>0</v>
      </c>
      <c r="AW363" s="71">
        <v>2</v>
      </c>
      <c r="AX363" s="71"/>
      <c r="AY363" s="72"/>
      <c r="AZ363" s="71">
        <v>13275.324999999957</v>
      </c>
      <c r="BA363" s="71">
        <v>56045.822999999968</v>
      </c>
      <c r="BB363" s="71">
        <v>0</v>
      </c>
      <c r="BC363" s="71">
        <v>6500</v>
      </c>
      <c r="BD363" s="71">
        <v>0</v>
      </c>
      <c r="BE363" s="71">
        <v>71416</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2193</v>
      </c>
      <c r="B364" s="70">
        <v>68</v>
      </c>
      <c r="C364" s="70">
        <v>20</v>
      </c>
      <c r="D364" s="70">
        <v>4</v>
      </c>
      <c r="E364" s="70">
        <v>2023</v>
      </c>
      <c r="F364" s="70" t="s">
        <v>1539</v>
      </c>
      <c r="G364" s="70" t="s">
        <v>2173</v>
      </c>
      <c r="H364" s="70" t="s">
        <v>2174</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2858</v>
      </c>
      <c r="AS364" s="71">
        <v>906</v>
      </c>
      <c r="AT364" s="71">
        <v>0</v>
      </c>
      <c r="AU364" s="71">
        <v>2</v>
      </c>
      <c r="AV364" s="71">
        <v>0</v>
      </c>
      <c r="AW364" s="71">
        <v>2</v>
      </c>
      <c r="AX364" s="71"/>
      <c r="AY364" s="72"/>
      <c r="AZ364" s="71">
        <v>14127.344999999932</v>
      </c>
      <c r="BA364" s="71">
        <v>57595.722999999962</v>
      </c>
      <c r="BB364" s="71">
        <v>0</v>
      </c>
      <c r="BC364" s="71">
        <v>6500</v>
      </c>
      <c r="BD364" s="71">
        <v>0</v>
      </c>
      <c r="BE364" s="71">
        <v>71416</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2194</v>
      </c>
      <c r="B365" s="70">
        <v>68</v>
      </c>
      <c r="C365" s="70">
        <v>21</v>
      </c>
      <c r="D365" s="70">
        <v>4</v>
      </c>
      <c r="E365" s="70">
        <v>2024</v>
      </c>
      <c r="F365" s="70" t="s">
        <v>1554</v>
      </c>
      <c r="G365" s="70" t="s">
        <v>2173</v>
      </c>
      <c r="H365" s="70" t="s">
        <v>2174</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2195</v>
      </c>
      <c r="B366" s="70">
        <v>375</v>
      </c>
      <c r="C366" s="70">
        <v>1</v>
      </c>
      <c r="D366" s="70">
        <v>23</v>
      </c>
      <c r="E366" s="70">
        <v>1990</v>
      </c>
      <c r="F366" s="70" t="s">
        <v>787</v>
      </c>
      <c r="G366" s="70" t="s">
        <v>2196</v>
      </c>
      <c r="H366" s="70" t="s">
        <v>2197</v>
      </c>
      <c r="I366" s="148"/>
      <c r="J366" s="71">
        <v>27.727228834066121</v>
      </c>
      <c r="K366" s="71">
        <v>6.1361718228702911</v>
      </c>
      <c r="L366" s="71">
        <v>4.4883767288547842</v>
      </c>
      <c r="M366" s="71">
        <v>29.85245318335922</v>
      </c>
      <c r="N366" s="71">
        <v>70.264437318166841</v>
      </c>
      <c r="O366" s="71">
        <v>42.252628029837332</v>
      </c>
      <c r="P366" s="71">
        <v>21.621746873833001</v>
      </c>
      <c r="Q366" s="71">
        <v>4.5692425358511501</v>
      </c>
      <c r="R366" s="71">
        <v>0</v>
      </c>
      <c r="S366" s="71">
        <v>5.7460442791599178</v>
      </c>
      <c r="T366" s="72"/>
      <c r="U366" s="71">
        <v>6916436</v>
      </c>
      <c r="V366" s="71">
        <v>2356</v>
      </c>
      <c r="W366" s="71">
        <v>41</v>
      </c>
      <c r="X366" s="71">
        <v>12452</v>
      </c>
      <c r="Y366" s="71">
        <v>30759</v>
      </c>
      <c r="Z366" s="71">
        <v>17379</v>
      </c>
      <c r="AA366" s="71">
        <v>5250</v>
      </c>
      <c r="AB366" s="71">
        <v>74189</v>
      </c>
      <c r="AC366" s="71">
        <v>0</v>
      </c>
      <c r="AD366" s="71">
        <v>5.7460442791599178</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2198</v>
      </c>
      <c r="B367" s="70">
        <v>376</v>
      </c>
      <c r="C367" s="70">
        <v>2</v>
      </c>
      <c r="D367" s="70">
        <v>23</v>
      </c>
      <c r="E367" s="70">
        <v>2005</v>
      </c>
      <c r="F367" s="70" t="s">
        <v>789</v>
      </c>
      <c r="G367" s="70" t="s">
        <v>2196</v>
      </c>
      <c r="H367" s="70" t="s">
        <v>2197</v>
      </c>
      <c r="I367" s="148"/>
      <c r="J367" s="71">
        <v>25.12362236438673</v>
      </c>
      <c r="K367" s="71">
        <v>3.2861470724335269</v>
      </c>
      <c r="L367" s="71">
        <v>2.580826663369967</v>
      </c>
      <c r="M367" s="71">
        <v>52.479622119627763</v>
      </c>
      <c r="N367" s="71">
        <v>98.324651819270713</v>
      </c>
      <c r="O367" s="71">
        <v>43.20055979565565</v>
      </c>
      <c r="P367" s="71">
        <v>19.988937444436029</v>
      </c>
      <c r="Q367" s="71">
        <v>4.4849112914107403</v>
      </c>
      <c r="R367" s="71">
        <v>0</v>
      </c>
      <c r="S367" s="71">
        <v>7.9890040206621267</v>
      </c>
      <c r="T367" s="72"/>
      <c r="U367" s="71">
        <v>3192622</v>
      </c>
      <c r="V367" s="71">
        <v>1540</v>
      </c>
      <c r="W367" s="71">
        <v>31</v>
      </c>
      <c r="X367" s="71">
        <v>12498</v>
      </c>
      <c r="Y367" s="71">
        <v>37149</v>
      </c>
      <c r="Z367" s="71">
        <v>20562</v>
      </c>
      <c r="AA367" s="71">
        <v>3975</v>
      </c>
      <c r="AB367" s="71">
        <v>76126</v>
      </c>
      <c r="AC367" s="71">
        <v>0</v>
      </c>
      <c r="AD367" s="71">
        <v>7.9890040206621267</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2199</v>
      </c>
      <c r="B368" s="70">
        <v>377</v>
      </c>
      <c r="C368" s="70">
        <v>3</v>
      </c>
      <c r="D368" s="70">
        <v>23</v>
      </c>
      <c r="E368" s="70">
        <v>2006</v>
      </c>
      <c r="F368" s="70" t="s">
        <v>790</v>
      </c>
      <c r="G368" s="1064" t="s">
        <v>2196</v>
      </c>
      <c r="H368" s="70" t="s">
        <v>2197</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2200</v>
      </c>
      <c r="B369" s="70">
        <v>378</v>
      </c>
      <c r="C369" s="70">
        <v>4</v>
      </c>
      <c r="D369" s="70">
        <v>23</v>
      </c>
      <c r="E369" s="70">
        <v>2007</v>
      </c>
      <c r="F369" s="70" t="s">
        <v>791</v>
      </c>
      <c r="G369" s="1064" t="s">
        <v>2196</v>
      </c>
      <c r="H369" s="70" t="s">
        <v>2197</v>
      </c>
      <c r="I369" s="148"/>
      <c r="J369" s="71">
        <v>32.650445735797</v>
      </c>
      <c r="K369" s="71">
        <v>3.936860102139486</v>
      </c>
      <c r="L369" s="71">
        <v>4.4647535609228193</v>
      </c>
      <c r="M369" s="71">
        <v>56.587408998916608</v>
      </c>
      <c r="N369" s="71">
        <v>104.565141340246</v>
      </c>
      <c r="O369" s="71">
        <v>40.459484255798323</v>
      </c>
      <c r="P369" s="71">
        <v>19.77747996243189</v>
      </c>
      <c r="Q369" s="71">
        <v>4.7356242233375498</v>
      </c>
      <c r="R369" s="71">
        <v>0</v>
      </c>
      <c r="S369" s="71">
        <v>5.4622617752186136</v>
      </c>
      <c r="T369" s="72"/>
      <c r="U369" s="71">
        <v>3591161</v>
      </c>
      <c r="V369" s="71">
        <v>1661</v>
      </c>
      <c r="W369" s="71">
        <v>40</v>
      </c>
      <c r="X369" s="71">
        <v>14435</v>
      </c>
      <c r="Y369" s="71">
        <v>37640</v>
      </c>
      <c r="Z369" s="71">
        <v>20019</v>
      </c>
      <c r="AA369" s="71">
        <v>3873</v>
      </c>
      <c r="AB369" s="71">
        <v>76131</v>
      </c>
      <c r="AC369" s="71">
        <v>0</v>
      </c>
      <c r="AD369" s="71">
        <v>5.4622617752186136</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2201</v>
      </c>
      <c r="B370" s="70">
        <v>379</v>
      </c>
      <c r="C370" s="70">
        <v>5</v>
      </c>
      <c r="D370" s="70">
        <v>23</v>
      </c>
      <c r="E370" s="70">
        <v>2008</v>
      </c>
      <c r="F370" s="70" t="s">
        <v>792</v>
      </c>
      <c r="G370" s="70" t="s">
        <v>2196</v>
      </c>
      <c r="H370" s="70" t="s">
        <v>2197</v>
      </c>
      <c r="I370" s="148"/>
      <c r="J370" s="71">
        <v>26.020022482192388</v>
      </c>
      <c r="K370" s="71">
        <v>3.1229553484486221</v>
      </c>
      <c r="L370" s="71">
        <v>3.9953906082583561</v>
      </c>
      <c r="M370" s="71">
        <v>56.46842111934172</v>
      </c>
      <c r="N370" s="71">
        <v>103.5596940725804</v>
      </c>
      <c r="O370" s="71">
        <v>38.3670973717511</v>
      </c>
      <c r="P370" s="71">
        <v>18.92863014555568</v>
      </c>
      <c r="Q370" s="71">
        <v>4.6646238422291297</v>
      </c>
      <c r="R370" s="71">
        <v>0</v>
      </c>
      <c r="S370" s="71">
        <v>5.3603263494047724</v>
      </c>
      <c r="T370" s="72"/>
      <c r="U370" s="71">
        <v>3649669</v>
      </c>
      <c r="V370" s="71">
        <v>1661</v>
      </c>
      <c r="W370" s="71">
        <v>40</v>
      </c>
      <c r="X370" s="71">
        <v>14435</v>
      </c>
      <c r="Y370" s="71">
        <v>37918</v>
      </c>
      <c r="Z370" s="71">
        <v>19650</v>
      </c>
      <c r="AA370" s="71">
        <v>3711</v>
      </c>
      <c r="AB370" s="71">
        <v>76223</v>
      </c>
      <c r="AC370" s="71">
        <v>0</v>
      </c>
      <c r="AD370" s="71">
        <v>5.3603263494047724</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2202</v>
      </c>
      <c r="B371" s="70">
        <v>380</v>
      </c>
      <c r="C371" s="70">
        <v>6</v>
      </c>
      <c r="D371" s="70">
        <v>23</v>
      </c>
      <c r="E371" s="70">
        <v>2009</v>
      </c>
      <c r="F371" s="70" t="s">
        <v>176</v>
      </c>
      <c r="G371" s="70" t="s">
        <v>2196</v>
      </c>
      <c r="H371" s="70" t="s">
        <v>2197</v>
      </c>
      <c r="I371" s="148"/>
      <c r="J371" s="71">
        <v>22.56724765494809</v>
      </c>
      <c r="K371" s="71">
        <v>2.8146984299511622</v>
      </c>
      <c r="L371" s="71">
        <v>3.6288815665788028</v>
      </c>
      <c r="M371" s="71">
        <v>53.934353122401319</v>
      </c>
      <c r="N371" s="71">
        <v>94.598306906393901</v>
      </c>
      <c r="O371" s="71">
        <v>38.512481439698071</v>
      </c>
      <c r="P371" s="71">
        <v>18.095119951056219</v>
      </c>
      <c r="Q371" s="71">
        <v>4.4452318720486801</v>
      </c>
      <c r="R371" s="71">
        <v>0</v>
      </c>
      <c r="S371" s="71">
        <v>5.9145531048304658</v>
      </c>
      <c r="T371" s="72"/>
      <c r="U371" s="71">
        <v>2787810</v>
      </c>
      <c r="V371" s="71">
        <v>1726</v>
      </c>
      <c r="W371" s="71">
        <v>35</v>
      </c>
      <c r="X371" s="71">
        <v>15754</v>
      </c>
      <c r="Y371" s="71">
        <v>37955</v>
      </c>
      <c r="Z371" s="71">
        <v>19469</v>
      </c>
      <c r="AA371" s="71">
        <v>3642</v>
      </c>
      <c r="AB371" s="71">
        <v>76251</v>
      </c>
      <c r="AC371" s="71">
        <v>0</v>
      </c>
      <c r="AD371" s="71">
        <v>5.9145531048304658</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10.341999999999999</v>
      </c>
      <c r="BM371" s="71">
        <v>0</v>
      </c>
      <c r="BN371" s="72"/>
      <c r="BO371" s="71">
        <v>0</v>
      </c>
      <c r="BP371" s="71">
        <v>0</v>
      </c>
      <c r="BQ371" s="71">
        <v>0</v>
      </c>
      <c r="BR371" s="71">
        <v>0</v>
      </c>
      <c r="BS371" s="71">
        <v>2</v>
      </c>
      <c r="BT371" s="71">
        <v>0</v>
      </c>
      <c r="BU371"/>
      <c r="BV371" s="70">
        <v>10.342000000000001</v>
      </c>
      <c r="BW371" s="70">
        <v>0</v>
      </c>
      <c r="BX371" s="70">
        <v>0</v>
      </c>
      <c r="BY371" s="70">
        <v>0</v>
      </c>
      <c r="BZ371" s="70">
        <v>0</v>
      </c>
      <c r="CA371" s="70">
        <v>0</v>
      </c>
      <c r="CB371" s="70">
        <v>0</v>
      </c>
      <c r="CC371" s="70">
        <v>0</v>
      </c>
      <c r="CD371" s="70">
        <v>0</v>
      </c>
    </row>
    <row r="372" spans="1:82">
      <c r="A372" s="70" t="s">
        <v>2203</v>
      </c>
      <c r="B372" s="70">
        <v>381</v>
      </c>
      <c r="C372" s="70">
        <v>7</v>
      </c>
      <c r="D372" s="70">
        <v>23</v>
      </c>
      <c r="E372" s="70">
        <v>2010</v>
      </c>
      <c r="F372" s="70" t="s">
        <v>177</v>
      </c>
      <c r="G372" s="70" t="s">
        <v>2196</v>
      </c>
      <c r="H372" s="70" t="s">
        <v>2197</v>
      </c>
      <c r="I372" s="148"/>
      <c r="J372" s="71">
        <v>16.264881540799479</v>
      </c>
      <c r="K372" s="71">
        <v>2.523267011141944</v>
      </c>
      <c r="L372" s="71">
        <v>3.3895670812579879</v>
      </c>
      <c r="M372" s="71">
        <v>54.561756456921231</v>
      </c>
      <c r="N372" s="71">
        <v>95.490087886191887</v>
      </c>
      <c r="O372" s="71">
        <v>37.785000002037883</v>
      </c>
      <c r="P372" s="71">
        <v>18.303810794696911</v>
      </c>
      <c r="Q372" s="71">
        <v>4.6187726360504602</v>
      </c>
      <c r="R372" s="71">
        <v>0</v>
      </c>
      <c r="S372" s="71">
        <v>6.7816829273663259</v>
      </c>
      <c r="T372" s="72"/>
      <c r="U372" s="71">
        <v>2147716</v>
      </c>
      <c r="V372" s="71">
        <v>1726</v>
      </c>
      <c r="W372" s="71">
        <v>35</v>
      </c>
      <c r="X372" s="71">
        <v>15754</v>
      </c>
      <c r="Y372" s="71">
        <v>37792</v>
      </c>
      <c r="Z372" s="71">
        <v>19190</v>
      </c>
      <c r="AA372" s="71">
        <v>3592</v>
      </c>
      <c r="AB372" s="71">
        <v>75918</v>
      </c>
      <c r="AC372" s="71">
        <v>0</v>
      </c>
      <c r="AD372" s="71">
        <v>6.7816829273663259</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10.29</v>
      </c>
      <c r="BM372" s="71">
        <v>0</v>
      </c>
      <c r="BN372" s="72"/>
      <c r="BO372" s="71">
        <v>0</v>
      </c>
      <c r="BP372" s="71">
        <v>0</v>
      </c>
      <c r="BQ372" s="71">
        <v>0</v>
      </c>
      <c r="BR372" s="71">
        <v>0</v>
      </c>
      <c r="BS372" s="71">
        <v>2</v>
      </c>
      <c r="BT372" s="71">
        <v>0</v>
      </c>
      <c r="BU372"/>
      <c r="BV372" s="70">
        <v>10.29</v>
      </c>
      <c r="BW372" s="70">
        <v>0</v>
      </c>
      <c r="BX372" s="70">
        <v>0</v>
      </c>
      <c r="BY372" s="70">
        <v>0</v>
      </c>
      <c r="BZ372" s="70">
        <v>0</v>
      </c>
      <c r="CA372" s="70">
        <v>0</v>
      </c>
      <c r="CB372" s="70">
        <v>0</v>
      </c>
      <c r="CC372" s="70">
        <v>0</v>
      </c>
      <c r="CD372" s="70">
        <v>0</v>
      </c>
    </row>
    <row r="373" spans="1:82">
      <c r="A373" s="70" t="s">
        <v>2204</v>
      </c>
      <c r="B373" s="70">
        <v>382</v>
      </c>
      <c r="C373" s="70">
        <v>8</v>
      </c>
      <c r="D373" s="70">
        <v>23</v>
      </c>
      <c r="E373" s="70">
        <v>2011</v>
      </c>
      <c r="F373" s="70" t="s">
        <v>178</v>
      </c>
      <c r="G373" s="70" t="s">
        <v>2196</v>
      </c>
      <c r="H373" s="70" t="s">
        <v>2197</v>
      </c>
      <c r="I373" s="148"/>
      <c r="J373" s="71">
        <v>16.944127914770959</v>
      </c>
      <c r="K373" s="71">
        <v>3.8092533163044058</v>
      </c>
      <c r="L373" s="71">
        <v>1.4945566300829389</v>
      </c>
      <c r="M373" s="71">
        <v>69.381877671895452</v>
      </c>
      <c r="N373" s="71">
        <v>110.7348703668964</v>
      </c>
      <c r="O373" s="71">
        <v>36.679016328618182</v>
      </c>
      <c r="P373" s="71">
        <v>17.413622780701829</v>
      </c>
      <c r="Q373" s="71">
        <v>5.3352096031221299</v>
      </c>
      <c r="R373" s="71">
        <v>0</v>
      </c>
      <c r="S373" s="71">
        <v>8.2507684948394093</v>
      </c>
      <c r="T373" s="72"/>
      <c r="U373" s="71">
        <v>2102186</v>
      </c>
      <c r="V373" s="71">
        <v>1726</v>
      </c>
      <c r="W373" s="71">
        <v>35</v>
      </c>
      <c r="X373" s="71">
        <v>15754</v>
      </c>
      <c r="Y373" s="71">
        <v>37941</v>
      </c>
      <c r="Z373" s="71">
        <v>19033</v>
      </c>
      <c r="AA373" s="71">
        <v>3519</v>
      </c>
      <c r="AB373" s="71">
        <v>76025</v>
      </c>
      <c r="AC373" s="71">
        <v>0</v>
      </c>
      <c r="AD373" s="71">
        <v>8.2507684948394093</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5.8419999999999996</v>
      </c>
      <c r="BM373" s="71">
        <v>0</v>
      </c>
      <c r="BN373" s="72"/>
      <c r="BO373" s="71">
        <v>0</v>
      </c>
      <c r="BP373" s="71">
        <v>0</v>
      </c>
      <c r="BQ373" s="71">
        <v>0</v>
      </c>
      <c r="BR373" s="71">
        <v>0</v>
      </c>
      <c r="BS373" s="71">
        <v>1</v>
      </c>
      <c r="BT373" s="71">
        <v>0</v>
      </c>
      <c r="BU373"/>
      <c r="BV373" s="70">
        <v>5.8419999999999996</v>
      </c>
      <c r="BW373" s="70">
        <v>0</v>
      </c>
      <c r="BX373" s="70">
        <v>0</v>
      </c>
      <c r="BY373" s="70">
        <v>0</v>
      </c>
      <c r="BZ373" s="70">
        <v>0</v>
      </c>
      <c r="CA373" s="70">
        <v>0</v>
      </c>
      <c r="CB373" s="70">
        <v>0</v>
      </c>
      <c r="CC373" s="70">
        <v>0</v>
      </c>
      <c r="CD373" s="70">
        <v>0</v>
      </c>
    </row>
    <row r="374" spans="1:82">
      <c r="A374" s="70" t="s">
        <v>2205</v>
      </c>
      <c r="B374" s="70">
        <v>383</v>
      </c>
      <c r="C374" s="70">
        <v>9</v>
      </c>
      <c r="D374" s="70">
        <v>23</v>
      </c>
      <c r="E374" s="70">
        <v>2012</v>
      </c>
      <c r="F374" s="70" t="s">
        <v>179</v>
      </c>
      <c r="G374" s="70" t="s">
        <v>2196</v>
      </c>
      <c r="H374" s="70" t="s">
        <v>2197</v>
      </c>
      <c r="I374" s="148"/>
      <c r="J374" s="71">
        <v>14.28738567297372</v>
      </c>
      <c r="K374" s="71">
        <v>3.757559621703622</v>
      </c>
      <c r="L374" s="71">
        <v>1.47968972656941</v>
      </c>
      <c r="M374" s="71">
        <v>73.053146386502775</v>
      </c>
      <c r="N374" s="71">
        <v>119.0069243988838</v>
      </c>
      <c r="O374" s="71">
        <v>36.10741307027623</v>
      </c>
      <c r="P374" s="71">
        <v>17.383305750036754</v>
      </c>
      <c r="Q374" s="71">
        <v>5.8868729245290101</v>
      </c>
      <c r="R374" s="71">
        <v>0</v>
      </c>
      <c r="S374" s="71">
        <v>6.9005771061935812</v>
      </c>
      <c r="T374" s="72"/>
      <c r="U374" s="71">
        <v>1911383</v>
      </c>
      <c r="V374" s="71">
        <v>1726</v>
      </c>
      <c r="W374" s="71">
        <v>35</v>
      </c>
      <c r="X374" s="71">
        <v>15754</v>
      </c>
      <c r="Y374" s="71">
        <v>38621</v>
      </c>
      <c r="Z374" s="71">
        <v>18885</v>
      </c>
      <c r="AA374" s="71">
        <v>3493</v>
      </c>
      <c r="AB374" s="71">
        <v>77209</v>
      </c>
      <c r="AC374" s="71">
        <v>0</v>
      </c>
      <c r="AD374" s="71">
        <v>6.9005771061935812</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9.9529999999999994</v>
      </c>
      <c r="BM374" s="71">
        <v>0</v>
      </c>
      <c r="BN374" s="72"/>
      <c r="BO374" s="71">
        <v>0</v>
      </c>
      <c r="BP374" s="71">
        <v>0</v>
      </c>
      <c r="BQ374" s="71">
        <v>0</v>
      </c>
      <c r="BR374" s="71">
        <v>0</v>
      </c>
      <c r="BS374" s="71">
        <v>2</v>
      </c>
      <c r="BT374" s="71">
        <v>0</v>
      </c>
      <c r="BU374"/>
      <c r="BV374" s="70">
        <v>9.9529999999999994</v>
      </c>
      <c r="BW374" s="70">
        <v>0</v>
      </c>
      <c r="BX374" s="70">
        <v>0</v>
      </c>
      <c r="BY374" s="70">
        <v>0</v>
      </c>
      <c r="BZ374" s="70">
        <v>0</v>
      </c>
      <c r="CA374" s="70">
        <v>0</v>
      </c>
      <c r="CB374" s="70">
        <v>0</v>
      </c>
      <c r="CC374" s="70">
        <v>0</v>
      </c>
      <c r="CD374" s="70">
        <v>0</v>
      </c>
    </row>
    <row r="375" spans="1:82">
      <c r="A375" s="70" t="s">
        <v>2206</v>
      </c>
      <c r="B375" s="70">
        <v>384</v>
      </c>
      <c r="C375" s="70">
        <v>10</v>
      </c>
      <c r="D375" s="70">
        <v>23</v>
      </c>
      <c r="E375" s="70">
        <v>2013</v>
      </c>
      <c r="F375" s="70" t="s">
        <v>180</v>
      </c>
      <c r="G375" s="70" t="s">
        <v>2196</v>
      </c>
      <c r="H375" s="70" t="s">
        <v>2197</v>
      </c>
      <c r="I375" s="148"/>
      <c r="J375" s="71">
        <v>11.72507979209233</v>
      </c>
      <c r="K375" s="71">
        <v>3.240249903766856</v>
      </c>
      <c r="L375" s="71">
        <v>1.356172476530823</v>
      </c>
      <c r="M375" s="71">
        <v>77.72996425382172</v>
      </c>
      <c r="N375" s="71">
        <v>115.4133259938055</v>
      </c>
      <c r="O375" s="71">
        <v>34.542222927993926</v>
      </c>
      <c r="P375" s="71">
        <v>17.563699542323857</v>
      </c>
      <c r="Q375" s="71">
        <v>6.0277253894216702</v>
      </c>
      <c r="R375" s="71">
        <v>0</v>
      </c>
      <c r="S375" s="71">
        <v>7.0003844530036403</v>
      </c>
      <c r="T375" s="72"/>
      <c r="U375" s="71">
        <v>1517800</v>
      </c>
      <c r="V375" s="71">
        <v>1726</v>
      </c>
      <c r="W375" s="71">
        <v>35</v>
      </c>
      <c r="X375" s="71">
        <v>15754</v>
      </c>
      <c r="Y375" s="71">
        <v>38959</v>
      </c>
      <c r="Z375" s="71">
        <v>18873</v>
      </c>
      <c r="AA375" s="71">
        <v>3516</v>
      </c>
      <c r="AB375" s="71">
        <v>77923</v>
      </c>
      <c r="AC375" s="71">
        <v>0</v>
      </c>
      <c r="AD375" s="71">
        <v>7.0003844530036403</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11.219000000000001</v>
      </c>
      <c r="BM375" s="71">
        <v>0</v>
      </c>
      <c r="BN375" s="72"/>
      <c r="BO375" s="71">
        <v>0</v>
      </c>
      <c r="BP375" s="71">
        <v>0</v>
      </c>
      <c r="BQ375" s="71">
        <v>0</v>
      </c>
      <c r="BR375" s="71">
        <v>0</v>
      </c>
      <c r="BS375" s="71">
        <v>2</v>
      </c>
      <c r="BT375" s="71">
        <v>0</v>
      </c>
      <c r="BU375"/>
      <c r="BV375" s="70">
        <v>11.218999999999999</v>
      </c>
      <c r="BW375" s="70">
        <v>0</v>
      </c>
      <c r="BX375" s="70">
        <v>0</v>
      </c>
      <c r="BY375" s="70">
        <v>0</v>
      </c>
      <c r="BZ375" s="70">
        <v>0</v>
      </c>
      <c r="CA375" s="70">
        <v>0</v>
      </c>
      <c r="CB375" s="70">
        <v>0</v>
      </c>
      <c r="CC375" s="70">
        <v>0</v>
      </c>
      <c r="CD375" s="70">
        <v>0</v>
      </c>
    </row>
    <row r="376" spans="1:82">
      <c r="A376" s="70" t="s">
        <v>2207</v>
      </c>
      <c r="B376" s="70">
        <v>385</v>
      </c>
      <c r="C376" s="70">
        <v>11</v>
      </c>
      <c r="D376" s="70">
        <v>23</v>
      </c>
      <c r="E376" s="70">
        <v>2014</v>
      </c>
      <c r="F376" s="70" t="s">
        <v>181</v>
      </c>
      <c r="G376" s="70" t="s">
        <v>2196</v>
      </c>
      <c r="H376" s="70" t="s">
        <v>2197</v>
      </c>
      <c r="I376" s="148"/>
      <c r="J376" s="71">
        <v>14.80731670411854</v>
      </c>
      <c r="K376" s="71">
        <v>2.8017727312347098</v>
      </c>
      <c r="L376" s="71">
        <v>1.50438631732818</v>
      </c>
      <c r="M376" s="71">
        <v>64.943997508037882</v>
      </c>
      <c r="N376" s="71">
        <v>105.2219373813448</v>
      </c>
      <c r="O376" s="71">
        <v>32.666367232411211</v>
      </c>
      <c r="P376" s="71">
        <v>17.730312905936767</v>
      </c>
      <c r="Q376" s="71">
        <v>5.8703005054572497</v>
      </c>
      <c r="R376" s="71">
        <v>0</v>
      </c>
      <c r="S376" s="71">
        <v>6.4361095267156223</v>
      </c>
      <c r="T376" s="72"/>
      <c r="U376" s="71">
        <v>2198619</v>
      </c>
      <c r="V376" s="71">
        <v>1427</v>
      </c>
      <c r="W376" s="71">
        <v>17</v>
      </c>
      <c r="X376" s="71">
        <v>14536</v>
      </c>
      <c r="Y376" s="71">
        <v>39591</v>
      </c>
      <c r="Z376" s="71">
        <v>18798</v>
      </c>
      <c r="AA376" s="71">
        <v>3531</v>
      </c>
      <c r="AB376" s="71">
        <v>79096</v>
      </c>
      <c r="AC376" s="71">
        <v>0</v>
      </c>
      <c r="AD376" s="71">
        <v>6.4361095267156223</v>
      </c>
      <c r="AE376" s="72"/>
      <c r="AF376" s="71"/>
      <c r="AG376" s="71"/>
      <c r="AH376" s="71"/>
      <c r="AI376" s="71"/>
      <c r="AJ376" s="71"/>
      <c r="AK376" s="71"/>
      <c r="AL376" s="71"/>
      <c r="AM376" s="71"/>
      <c r="AN376" s="71"/>
      <c r="AO376" s="71"/>
      <c r="AP376" s="71"/>
      <c r="AQ376" s="72"/>
      <c r="AR376" s="71">
        <v>522</v>
      </c>
      <c r="AS376" s="71">
        <v>23</v>
      </c>
      <c r="AT376" s="71">
        <v>0</v>
      </c>
      <c r="AU376" s="71">
        <v>0</v>
      </c>
      <c r="AV376" s="71">
        <v>0</v>
      </c>
      <c r="AW376" s="71">
        <v>0</v>
      </c>
      <c r="AX376" s="71"/>
      <c r="AY376" s="72"/>
      <c r="AZ376" s="71">
        <v>1852.6</v>
      </c>
      <c r="BA376" s="71">
        <v>447.3</v>
      </c>
      <c r="BB376" s="71">
        <v>0</v>
      </c>
      <c r="BC376" s="71">
        <v>0</v>
      </c>
      <c r="BD376" s="71">
        <v>0</v>
      </c>
      <c r="BE376" s="71">
        <v>0</v>
      </c>
      <c r="BF376" s="71"/>
      <c r="BG376" s="72"/>
      <c r="BH376" s="71">
        <v>0</v>
      </c>
      <c r="BI376" s="71">
        <v>0</v>
      </c>
      <c r="BJ376" s="71">
        <v>0</v>
      </c>
      <c r="BK376" s="71">
        <v>0</v>
      </c>
      <c r="BL376" s="71">
        <v>10.998000000000001</v>
      </c>
      <c r="BM376" s="71">
        <v>0</v>
      </c>
      <c r="BN376" s="72"/>
      <c r="BO376" s="71">
        <v>0</v>
      </c>
      <c r="BP376" s="71">
        <v>0</v>
      </c>
      <c r="BQ376" s="71">
        <v>0</v>
      </c>
      <c r="BR376" s="71">
        <v>0</v>
      </c>
      <c r="BS376" s="71">
        <v>2</v>
      </c>
      <c r="BT376" s="71">
        <v>0</v>
      </c>
      <c r="BU376"/>
      <c r="BV376" s="70">
        <v>10.997999999999999</v>
      </c>
      <c r="BW376" s="70">
        <v>0</v>
      </c>
      <c r="BX376" s="70">
        <v>0</v>
      </c>
      <c r="BY376" s="70">
        <v>0</v>
      </c>
      <c r="BZ376" s="70">
        <v>0</v>
      </c>
      <c r="CA376" s="70">
        <v>0</v>
      </c>
      <c r="CB376" s="70">
        <v>0</v>
      </c>
      <c r="CC376" s="70">
        <v>0</v>
      </c>
      <c r="CD376" s="70">
        <v>0</v>
      </c>
    </row>
    <row r="377" spans="1:82">
      <c r="A377" s="70" t="s">
        <v>2208</v>
      </c>
      <c r="B377" s="70">
        <v>386</v>
      </c>
      <c r="C377" s="70">
        <v>12</v>
      </c>
      <c r="D377" s="70">
        <v>23</v>
      </c>
      <c r="E377" s="70">
        <v>2015</v>
      </c>
      <c r="F377" s="70" t="s">
        <v>182</v>
      </c>
      <c r="G377" s="70" t="s">
        <v>2196</v>
      </c>
      <c r="H377" s="70" t="s">
        <v>2197</v>
      </c>
      <c r="I377" s="148"/>
      <c r="J377" s="71">
        <v>11.79058281192702</v>
      </c>
      <c r="K377" s="71">
        <v>2.979723481976015</v>
      </c>
      <c r="L377" s="71">
        <v>1.875177623068397</v>
      </c>
      <c r="M377" s="71">
        <v>69.09647835769205</v>
      </c>
      <c r="N377" s="71">
        <v>106.3437990527398</v>
      </c>
      <c r="O377" s="71">
        <v>32.260319941005065</v>
      </c>
      <c r="P377" s="71">
        <v>17.859902701869949</v>
      </c>
      <c r="Q377" s="71">
        <v>5.8129063674083596</v>
      </c>
      <c r="R377" s="71">
        <v>0</v>
      </c>
      <c r="S377" s="71">
        <v>6.8026152750893418</v>
      </c>
      <c r="T377" s="72"/>
      <c r="U377" s="71">
        <v>1588186</v>
      </c>
      <c r="V377" s="71">
        <v>1427</v>
      </c>
      <c r="W377" s="71">
        <v>17</v>
      </c>
      <c r="X377" s="71">
        <v>14536</v>
      </c>
      <c r="Y377" s="71">
        <v>40192</v>
      </c>
      <c r="Z377" s="71">
        <v>18743</v>
      </c>
      <c r="AA377" s="71">
        <v>3554</v>
      </c>
      <c r="AB377" s="71">
        <v>80008</v>
      </c>
      <c r="AC377" s="71">
        <v>0</v>
      </c>
      <c r="AD377" s="71">
        <v>6.8026152750893418</v>
      </c>
      <c r="AE377" s="72"/>
      <c r="AF377" s="71">
        <v>15970753.732743779</v>
      </c>
      <c r="AG377" s="71">
        <v>2469801.6376412562</v>
      </c>
      <c r="AH377" s="71">
        <v>382179.26126079832</v>
      </c>
      <c r="AI377" s="71">
        <v>85050155.286398903</v>
      </c>
      <c r="AJ377" s="71">
        <v>156874988.4782742</v>
      </c>
      <c r="AK377" s="71">
        <v>0</v>
      </c>
      <c r="AL377" s="71">
        <v>0</v>
      </c>
      <c r="AM377" s="71">
        <v>10964760.77906294</v>
      </c>
      <c r="AN377" s="71">
        <v>0</v>
      </c>
      <c r="AO377" s="71">
        <v>0</v>
      </c>
      <c r="AP377" s="71">
        <v>271712639.17538184</v>
      </c>
      <c r="AQ377" s="72"/>
      <c r="AR377" s="71">
        <v>571</v>
      </c>
      <c r="AS377" s="71">
        <v>31</v>
      </c>
      <c r="AT377" s="71">
        <v>0</v>
      </c>
      <c r="AU377" s="71">
        <v>0</v>
      </c>
      <c r="AV377" s="71">
        <v>0</v>
      </c>
      <c r="AW377" s="71">
        <v>0</v>
      </c>
      <c r="AX377" s="71"/>
      <c r="AY377" s="72"/>
      <c r="AZ377" s="71">
        <v>2048.4</v>
      </c>
      <c r="BA377" s="71">
        <v>579.79999999999995</v>
      </c>
      <c r="BB377" s="71">
        <v>0</v>
      </c>
      <c r="BC377" s="71">
        <v>0</v>
      </c>
      <c r="BD377" s="71">
        <v>0</v>
      </c>
      <c r="BE377" s="71">
        <v>0</v>
      </c>
      <c r="BF377" s="71"/>
      <c r="BG377" s="72"/>
      <c r="BH377" s="71">
        <v>0</v>
      </c>
      <c r="BI377" s="71">
        <v>0</v>
      </c>
      <c r="BJ377" s="71">
        <v>0</v>
      </c>
      <c r="BK377" s="71">
        <v>0</v>
      </c>
      <c r="BL377" s="71">
        <v>7.1669999999999998</v>
      </c>
      <c r="BM377" s="71">
        <v>0</v>
      </c>
      <c r="BN377" s="72"/>
      <c r="BO377" s="71">
        <v>0</v>
      </c>
      <c r="BP377" s="71">
        <v>0</v>
      </c>
      <c r="BQ377" s="71">
        <v>0</v>
      </c>
      <c r="BR377" s="71">
        <v>0</v>
      </c>
      <c r="BS377" s="71">
        <v>1</v>
      </c>
      <c r="BT377" s="71">
        <v>0</v>
      </c>
      <c r="BU377"/>
      <c r="BV377" s="70">
        <v>7.1669999999999998</v>
      </c>
      <c r="BW377" s="70">
        <v>0</v>
      </c>
      <c r="BX377" s="70">
        <v>0</v>
      </c>
      <c r="BY377" s="70">
        <v>0</v>
      </c>
      <c r="BZ377" s="70">
        <v>0</v>
      </c>
      <c r="CA377" s="70">
        <v>0</v>
      </c>
      <c r="CB377" s="70">
        <v>0</v>
      </c>
      <c r="CC377" s="70">
        <v>0</v>
      </c>
      <c r="CD377" s="70">
        <v>0</v>
      </c>
    </row>
    <row r="378" spans="1:82">
      <c r="A378" s="70" t="s">
        <v>2209</v>
      </c>
      <c r="B378" s="70">
        <v>387</v>
      </c>
      <c r="C378" s="70">
        <v>13</v>
      </c>
      <c r="D378" s="70">
        <v>23</v>
      </c>
      <c r="E378" s="70">
        <v>2016</v>
      </c>
      <c r="F378" s="70" t="s">
        <v>155</v>
      </c>
      <c r="G378" s="70" t="s">
        <v>2196</v>
      </c>
      <c r="H378" s="70" t="s">
        <v>2197</v>
      </c>
      <c r="I378" s="148"/>
      <c r="J378" s="71">
        <v>14.046306666750192</v>
      </c>
      <c r="K378" s="71">
        <v>3.069080449880881</v>
      </c>
      <c r="L378" s="71">
        <v>2.1190316723142035</v>
      </c>
      <c r="M378" s="71">
        <v>53.222102757425212</v>
      </c>
      <c r="N378" s="71">
        <v>102.41278926755425</v>
      </c>
      <c r="O378" s="71">
        <v>31.802255977712701</v>
      </c>
      <c r="P378" s="71">
        <v>17.248462865915553</v>
      </c>
      <c r="Q378" s="71">
        <v>5.7075622745804901</v>
      </c>
      <c r="R378" s="71">
        <v>0</v>
      </c>
      <c r="S378" s="71">
        <v>5.7885757749270335</v>
      </c>
      <c r="T378" s="72"/>
      <c r="U378" s="71">
        <v>2212354</v>
      </c>
      <c r="V378" s="71">
        <v>1427</v>
      </c>
      <c r="W378" s="71">
        <v>17</v>
      </c>
      <c r="X378" s="71">
        <v>14536</v>
      </c>
      <c r="Y378" s="71">
        <v>40806</v>
      </c>
      <c r="Z378" s="71">
        <v>18704</v>
      </c>
      <c r="AA378" s="71">
        <v>3550</v>
      </c>
      <c r="AB378" s="71">
        <v>80807</v>
      </c>
      <c r="AC378" s="71">
        <v>0</v>
      </c>
      <c r="AD378" s="71">
        <v>5.7885757749270326</v>
      </c>
      <c r="AE378" s="72"/>
      <c r="AF378" s="71">
        <v>20211112.76899109</v>
      </c>
      <c r="AG378" s="71">
        <v>2427880.5169543121</v>
      </c>
      <c r="AH378" s="71">
        <v>328680.24050212011</v>
      </c>
      <c r="AI378" s="71">
        <v>82231977.177256346</v>
      </c>
      <c r="AJ378" s="71">
        <v>143725329.4263818</v>
      </c>
      <c r="AK378" s="71">
        <v>0</v>
      </c>
      <c r="AL378" s="71">
        <v>0</v>
      </c>
      <c r="AM378" s="71">
        <v>11082863.99110054</v>
      </c>
      <c r="AN378" s="71">
        <v>0</v>
      </c>
      <c r="AO378" s="71">
        <v>0</v>
      </c>
      <c r="AP378" s="71">
        <v>260007844.1211862</v>
      </c>
      <c r="AQ378" s="72"/>
      <c r="AR378" s="71">
        <v>627</v>
      </c>
      <c r="AS378" s="71">
        <v>37</v>
      </c>
      <c r="AT378" s="71">
        <v>0</v>
      </c>
      <c r="AU378" s="71">
        <v>0</v>
      </c>
      <c r="AV378" s="71">
        <v>0</v>
      </c>
      <c r="AW378" s="71">
        <v>0</v>
      </c>
      <c r="AX378" s="71"/>
      <c r="AY378" s="72"/>
      <c r="AZ378" s="71">
        <v>2291.9</v>
      </c>
      <c r="BA378" s="71">
        <v>663.2</v>
      </c>
      <c r="BB378" s="71">
        <v>0</v>
      </c>
      <c r="BC378" s="71">
        <v>0</v>
      </c>
      <c r="BD378" s="71">
        <v>0</v>
      </c>
      <c r="BE378" s="71">
        <v>0</v>
      </c>
      <c r="BF378" s="71"/>
      <c r="BG378" s="72"/>
      <c r="BH378" s="71">
        <v>0</v>
      </c>
      <c r="BI378" s="71">
        <v>0</v>
      </c>
      <c r="BJ378" s="71">
        <v>0</v>
      </c>
      <c r="BK378" s="71">
        <v>0</v>
      </c>
      <c r="BL378" s="71">
        <v>7.2089999999999996</v>
      </c>
      <c r="BM378" s="71">
        <v>0</v>
      </c>
      <c r="BN378" s="72"/>
      <c r="BO378" s="71">
        <v>0</v>
      </c>
      <c r="BP378" s="71">
        <v>0</v>
      </c>
      <c r="BQ378" s="71">
        <v>0</v>
      </c>
      <c r="BR378" s="71">
        <v>0</v>
      </c>
      <c r="BS378" s="71">
        <v>1</v>
      </c>
      <c r="BT378" s="71">
        <v>0</v>
      </c>
      <c r="BU378"/>
      <c r="BV378" s="70">
        <v>7.2089999999999996</v>
      </c>
      <c r="BW378" s="70">
        <v>0</v>
      </c>
      <c r="BX378" s="70">
        <v>0</v>
      </c>
      <c r="BY378" s="70">
        <v>0</v>
      </c>
      <c r="BZ378" s="70">
        <v>0</v>
      </c>
      <c r="CA378" s="70">
        <v>0</v>
      </c>
      <c r="CB378" s="70">
        <v>0</v>
      </c>
      <c r="CC378" s="70">
        <v>0</v>
      </c>
      <c r="CD378" s="70">
        <v>0</v>
      </c>
    </row>
    <row r="379" spans="1:82">
      <c r="A379" s="70" t="s">
        <v>2210</v>
      </c>
      <c r="B379" s="70">
        <v>388</v>
      </c>
      <c r="C379" s="70">
        <v>14</v>
      </c>
      <c r="D379" s="70">
        <v>23</v>
      </c>
      <c r="E379" s="70">
        <v>2017</v>
      </c>
      <c r="F379" s="70" t="s">
        <v>156</v>
      </c>
      <c r="G379" s="70" t="s">
        <v>2196</v>
      </c>
      <c r="H379" s="70" t="s">
        <v>2197</v>
      </c>
      <c r="I379" s="148"/>
      <c r="J379" s="71">
        <v>10.190055025595189</v>
      </c>
      <c r="K379" s="71">
        <v>3.1397231870575144</v>
      </c>
      <c r="L379" s="71">
        <v>1.7452306422238382</v>
      </c>
      <c r="M379" s="71">
        <v>53.395222359437639</v>
      </c>
      <c r="N379" s="71">
        <v>106.34227055721861</v>
      </c>
      <c r="O379" s="71">
        <v>31.40541486719523</v>
      </c>
      <c r="P379" s="71">
        <v>17.061952914213954</v>
      </c>
      <c r="Q379" s="71">
        <v>5.58634475513474</v>
      </c>
      <c r="R379" s="71">
        <v>0</v>
      </c>
      <c r="S379" s="71">
        <v>7.8369805795437308</v>
      </c>
      <c r="T379" s="72"/>
      <c r="U379" s="71">
        <v>1733689</v>
      </c>
      <c r="V379" s="71">
        <v>1427</v>
      </c>
      <c r="W379" s="71">
        <v>17</v>
      </c>
      <c r="X379" s="71">
        <v>14536</v>
      </c>
      <c r="Y379" s="71">
        <v>41533</v>
      </c>
      <c r="Z379" s="71">
        <v>18777</v>
      </c>
      <c r="AA379" s="71">
        <v>3534</v>
      </c>
      <c r="AB379" s="71">
        <v>81788</v>
      </c>
      <c r="AC379" s="71">
        <v>0</v>
      </c>
      <c r="AD379" s="71">
        <v>7.8369805795437308</v>
      </c>
      <c r="AE379" s="72"/>
      <c r="AF379" s="71">
        <v>15067114.628282189</v>
      </c>
      <c r="AG379" s="71">
        <v>2539145.2521770038</v>
      </c>
      <c r="AH379" s="71">
        <v>367828.62046836101</v>
      </c>
      <c r="AI379" s="71">
        <v>86064593.906659678</v>
      </c>
      <c r="AJ379" s="71">
        <v>157708524.18369779</v>
      </c>
      <c r="AK379" s="71">
        <v>0</v>
      </c>
      <c r="AL379" s="71">
        <v>0</v>
      </c>
      <c r="AM379" s="71">
        <v>11234962.559363989</v>
      </c>
      <c r="AN379" s="71">
        <v>0</v>
      </c>
      <c r="AO379" s="71">
        <v>0</v>
      </c>
      <c r="AP379" s="71">
        <v>272982169.15064901</v>
      </c>
      <c r="AQ379" s="72"/>
      <c r="AR379" s="71">
        <v>649</v>
      </c>
      <c r="AS379" s="71">
        <v>39</v>
      </c>
      <c r="AT379" s="71">
        <v>0</v>
      </c>
      <c r="AU379" s="71">
        <v>0</v>
      </c>
      <c r="AV379" s="71">
        <v>0</v>
      </c>
      <c r="AW379" s="71">
        <v>0</v>
      </c>
      <c r="AX379" s="71"/>
      <c r="AY379" s="72"/>
      <c r="AZ379" s="71">
        <v>2399.3000000000002</v>
      </c>
      <c r="BA379" s="71">
        <v>689.09999999999991</v>
      </c>
      <c r="BB379" s="71">
        <v>0</v>
      </c>
      <c r="BC379" s="71">
        <v>0</v>
      </c>
      <c r="BD379" s="71">
        <v>0</v>
      </c>
      <c r="BE379" s="71">
        <v>0</v>
      </c>
      <c r="BF379" s="71"/>
      <c r="BG379" s="72"/>
      <c r="BH379" s="71">
        <v>0</v>
      </c>
      <c r="BI379" s="71">
        <v>0</v>
      </c>
      <c r="BJ379" s="71">
        <v>0</v>
      </c>
      <c r="BK379" s="71">
        <v>0</v>
      </c>
      <c r="BL379" s="71">
        <v>7.0359999999999996</v>
      </c>
      <c r="BM379" s="71">
        <v>0</v>
      </c>
      <c r="BN379" s="72"/>
      <c r="BO379" s="71">
        <v>0</v>
      </c>
      <c r="BP379" s="71">
        <v>0</v>
      </c>
      <c r="BQ379" s="71">
        <v>0</v>
      </c>
      <c r="BR379" s="71">
        <v>0</v>
      </c>
      <c r="BS379" s="71">
        <v>1</v>
      </c>
      <c r="BT379" s="71">
        <v>0</v>
      </c>
      <c r="BU379"/>
      <c r="BV379" s="70">
        <v>7.0359999999999996</v>
      </c>
      <c r="BW379" s="70">
        <v>0</v>
      </c>
      <c r="BX379" s="70">
        <v>0</v>
      </c>
      <c r="BY379" s="70">
        <v>0</v>
      </c>
      <c r="BZ379" s="70">
        <v>0</v>
      </c>
      <c r="CA379" s="70">
        <v>0</v>
      </c>
      <c r="CB379" s="70">
        <v>0</v>
      </c>
      <c r="CC379" s="70">
        <v>0</v>
      </c>
      <c r="CD379" s="70">
        <v>0</v>
      </c>
    </row>
    <row r="380" spans="1:82">
      <c r="A380" s="70" t="s">
        <v>2211</v>
      </c>
      <c r="B380" s="70">
        <v>389</v>
      </c>
      <c r="C380" s="70">
        <v>15</v>
      </c>
      <c r="D380" s="70">
        <v>23</v>
      </c>
      <c r="E380" s="70">
        <v>2018</v>
      </c>
      <c r="F380" s="70" t="s">
        <v>183</v>
      </c>
      <c r="G380" s="70" t="s">
        <v>2196</v>
      </c>
      <c r="H380" s="70" t="s">
        <v>2197</v>
      </c>
      <c r="I380" s="148"/>
      <c r="J380" s="71">
        <v>7.0196304882854674</v>
      </c>
      <c r="K380" s="71">
        <v>2.9517237572710515</v>
      </c>
      <c r="L380" s="71">
        <v>1.6309704606758146</v>
      </c>
      <c r="M380" s="71">
        <v>52.988084637600643</v>
      </c>
      <c r="N380" s="71">
        <v>102.69382752266321</v>
      </c>
      <c r="O380" s="71">
        <v>30.746448476047668</v>
      </c>
      <c r="P380" s="71">
        <v>17.116768788048567</v>
      </c>
      <c r="Q380" s="71">
        <v>5.2277145180322098</v>
      </c>
      <c r="R380" s="71">
        <v>0</v>
      </c>
      <c r="S380" s="71">
        <v>7.5040859726126286</v>
      </c>
      <c r="T380" s="72"/>
      <c r="U380" s="71">
        <v>1206604</v>
      </c>
      <c r="V380" s="71">
        <v>1427</v>
      </c>
      <c r="W380" s="71">
        <v>17</v>
      </c>
      <c r="X380" s="71">
        <v>14536</v>
      </c>
      <c r="Y380" s="71">
        <v>42157</v>
      </c>
      <c r="Z380" s="71">
        <v>18735</v>
      </c>
      <c r="AA380" s="71">
        <v>3581</v>
      </c>
      <c r="AB380" s="71">
        <v>82481</v>
      </c>
      <c r="AC380" s="71">
        <v>0</v>
      </c>
      <c r="AD380" s="71">
        <v>7.5040859726126294</v>
      </c>
      <c r="AE380" s="72"/>
      <c r="AF380" s="71">
        <v>10199364.107038509</v>
      </c>
      <c r="AG380" s="71">
        <v>2252039.283941736</v>
      </c>
      <c r="AH380" s="71">
        <v>350363.09287711949</v>
      </c>
      <c r="AI380" s="71">
        <v>82415993.943408579</v>
      </c>
      <c r="AJ380" s="71">
        <v>149352610.65621969</v>
      </c>
      <c r="AK380" s="71">
        <v>0</v>
      </c>
      <c r="AL380" s="71">
        <v>0</v>
      </c>
      <c r="AM380" s="71">
        <v>11353601.262607509</v>
      </c>
      <c r="AN380" s="71">
        <v>0</v>
      </c>
      <c r="AO380" s="71">
        <v>0</v>
      </c>
      <c r="AP380" s="71">
        <v>255923972.34609315</v>
      </c>
      <c r="AQ380" s="72"/>
      <c r="AR380" s="71">
        <v>694</v>
      </c>
      <c r="AS380" s="71">
        <v>42</v>
      </c>
      <c r="AT380" s="71">
        <v>0</v>
      </c>
      <c r="AU380" s="71">
        <v>0</v>
      </c>
      <c r="AV380" s="71">
        <v>0</v>
      </c>
      <c r="AW380" s="71">
        <v>0</v>
      </c>
      <c r="AX380" s="71"/>
      <c r="AY380" s="72"/>
      <c r="AZ380" s="71">
        <v>2596.1000000000004</v>
      </c>
      <c r="BA380" s="71">
        <v>738.2</v>
      </c>
      <c r="BB380" s="71">
        <v>0</v>
      </c>
      <c r="BC380" s="71">
        <v>0</v>
      </c>
      <c r="BD380" s="71">
        <v>0</v>
      </c>
      <c r="BE380" s="71">
        <v>0</v>
      </c>
      <c r="BF380" s="71"/>
      <c r="BG380" s="72"/>
      <c r="BH380" s="71">
        <v>0</v>
      </c>
      <c r="BI380" s="71">
        <v>0</v>
      </c>
      <c r="BJ380" s="71">
        <v>0</v>
      </c>
      <c r="BK380" s="71">
        <v>0</v>
      </c>
      <c r="BL380" s="71">
        <v>6.9409999999999998</v>
      </c>
      <c r="BM380" s="71">
        <v>0</v>
      </c>
      <c r="BN380" s="72"/>
      <c r="BO380" s="71">
        <v>0</v>
      </c>
      <c r="BP380" s="71">
        <v>0</v>
      </c>
      <c r="BQ380" s="71">
        <v>0</v>
      </c>
      <c r="BR380" s="71">
        <v>0</v>
      </c>
      <c r="BS380" s="71">
        <v>1</v>
      </c>
      <c r="BT380" s="71">
        <v>0</v>
      </c>
      <c r="BU380"/>
      <c r="BV380" s="70">
        <v>6.9409999999999998</v>
      </c>
      <c r="BW380" s="70">
        <v>0</v>
      </c>
      <c r="BX380" s="70">
        <v>0</v>
      </c>
      <c r="BY380" s="70">
        <v>0</v>
      </c>
      <c r="BZ380" s="70">
        <v>0</v>
      </c>
      <c r="CA380" s="70">
        <v>0</v>
      </c>
      <c r="CB380" s="70">
        <v>0</v>
      </c>
      <c r="CC380" s="70">
        <v>0</v>
      </c>
      <c r="CD380" s="70">
        <v>0</v>
      </c>
    </row>
    <row r="381" spans="1:82">
      <c r="A381" s="70" t="s">
        <v>2212</v>
      </c>
      <c r="B381" s="70">
        <v>390</v>
      </c>
      <c r="C381" s="70">
        <v>16</v>
      </c>
      <c r="D381" s="70">
        <v>23</v>
      </c>
      <c r="E381" s="70">
        <v>2019</v>
      </c>
      <c r="F381" s="70" t="s">
        <v>158</v>
      </c>
      <c r="G381" s="70" t="s">
        <v>2196</v>
      </c>
      <c r="H381" s="70" t="s">
        <v>2197</v>
      </c>
      <c r="I381" s="148"/>
      <c r="J381" s="71">
        <v>4.694707504062162</v>
      </c>
      <c r="K381" s="71">
        <v>2.6729671892682649</v>
      </c>
      <c r="L381" s="71">
        <v>1.6537021458661234</v>
      </c>
      <c r="M381" s="71">
        <v>51.268333937304</v>
      </c>
      <c r="N381" s="71">
        <v>97.383488741460781</v>
      </c>
      <c r="O381" s="71">
        <v>29.750808732783085</v>
      </c>
      <c r="P381" s="71">
        <v>17.125456903975675</v>
      </c>
      <c r="Q381" s="71">
        <v>5.1378077485726701</v>
      </c>
      <c r="R381" s="71">
        <v>0</v>
      </c>
      <c r="S381" s="71">
        <v>6.5794764763663443</v>
      </c>
      <c r="T381" s="72"/>
      <c r="U381" s="71">
        <v>843800</v>
      </c>
      <c r="V381" s="71">
        <v>1427</v>
      </c>
      <c r="W381" s="71">
        <v>17</v>
      </c>
      <c r="X381" s="71">
        <v>14536</v>
      </c>
      <c r="Y381" s="71">
        <v>42682</v>
      </c>
      <c r="Z381" s="71">
        <v>18626</v>
      </c>
      <c r="AA381" s="71">
        <v>3556</v>
      </c>
      <c r="AB381" s="71">
        <v>83257</v>
      </c>
      <c r="AC381" s="71">
        <v>0</v>
      </c>
      <c r="AD381" s="71">
        <v>6.5794764763663443</v>
      </c>
      <c r="AE381" s="72"/>
      <c r="AF381" s="71">
        <v>7176136.227487253</v>
      </c>
      <c r="AG381" s="71">
        <v>2172165.418279083</v>
      </c>
      <c r="AH381" s="71">
        <v>372427.41957848542</v>
      </c>
      <c r="AI381" s="71">
        <v>83213314.938078329</v>
      </c>
      <c r="AJ381" s="71">
        <v>146908260.42015621</v>
      </c>
      <c r="AK381" s="71">
        <v>0</v>
      </c>
      <c r="AL381" s="71">
        <v>0</v>
      </c>
      <c r="AM381" s="71">
        <v>11338976.641639566</v>
      </c>
      <c r="AN381" s="71">
        <v>0</v>
      </c>
      <c r="AO381" s="71">
        <v>0</v>
      </c>
      <c r="AP381" s="71">
        <v>251181281.06521893</v>
      </c>
      <c r="AQ381" s="72"/>
      <c r="AR381" s="71">
        <v>740</v>
      </c>
      <c r="AS381" s="71">
        <v>45</v>
      </c>
      <c r="AT381" s="71">
        <v>0</v>
      </c>
      <c r="AU381" s="71">
        <v>0</v>
      </c>
      <c r="AV381" s="71">
        <v>0</v>
      </c>
      <c r="AW381" s="71">
        <v>0</v>
      </c>
      <c r="AX381" s="71"/>
      <c r="AY381" s="72"/>
      <c r="AZ381" s="71">
        <v>2791.5</v>
      </c>
      <c r="BA381" s="71">
        <v>775.09999999999991</v>
      </c>
      <c r="BB381" s="71">
        <v>0</v>
      </c>
      <c r="BC381" s="71">
        <v>0</v>
      </c>
      <c r="BD381" s="71">
        <v>0</v>
      </c>
      <c r="BE381" s="71">
        <v>0</v>
      </c>
      <c r="BF381" s="71"/>
      <c r="BG381" s="72"/>
      <c r="BH381" s="71">
        <v>0</v>
      </c>
      <c r="BI381" s="71">
        <v>0</v>
      </c>
      <c r="BJ381" s="71">
        <v>0</v>
      </c>
      <c r="BK381" s="71">
        <v>0</v>
      </c>
      <c r="BL381" s="71">
        <v>6.8710000000000004</v>
      </c>
      <c r="BM381" s="71">
        <v>0</v>
      </c>
      <c r="BN381" s="72"/>
      <c r="BO381" s="71">
        <v>0</v>
      </c>
      <c r="BP381" s="71">
        <v>0</v>
      </c>
      <c r="BQ381" s="71">
        <v>0</v>
      </c>
      <c r="BR381" s="71">
        <v>0</v>
      </c>
      <c r="BS381" s="71">
        <v>1</v>
      </c>
      <c r="BT381" s="71">
        <v>0</v>
      </c>
      <c r="BU381"/>
      <c r="BV381" s="70">
        <v>6.718</v>
      </c>
      <c r="BW381" s="70">
        <v>0</v>
      </c>
      <c r="BX381" s="70">
        <v>1E-3</v>
      </c>
      <c r="BY381" s="70">
        <v>0</v>
      </c>
      <c r="BZ381" s="70">
        <v>0.152</v>
      </c>
      <c r="CA381" s="70">
        <v>0</v>
      </c>
      <c r="CB381" s="70">
        <v>0</v>
      </c>
      <c r="CC381" s="70">
        <v>0</v>
      </c>
      <c r="CD381" s="70">
        <v>0</v>
      </c>
    </row>
    <row r="382" spans="1:82">
      <c r="A382" s="70" t="s">
        <v>2213</v>
      </c>
      <c r="B382" s="70">
        <v>391</v>
      </c>
      <c r="C382" s="70">
        <v>17</v>
      </c>
      <c r="D382" s="70">
        <v>23</v>
      </c>
      <c r="E382" s="70">
        <v>2020</v>
      </c>
      <c r="F382" s="70" t="s">
        <v>159</v>
      </c>
      <c r="G382" s="70" t="s">
        <v>2196</v>
      </c>
      <c r="H382" s="70" t="s">
        <v>2197</v>
      </c>
      <c r="I382" s="148"/>
      <c r="J382" s="71">
        <v>7.6259626736356214</v>
      </c>
      <c r="K382" s="71">
        <v>2.5850772693232478</v>
      </c>
      <c r="L382" s="71">
        <v>1.4262710191834596</v>
      </c>
      <c r="M382" s="71">
        <v>48.332579005442646</v>
      </c>
      <c r="N382" s="71">
        <v>98.554553347065635</v>
      </c>
      <c r="O382" s="71">
        <v>26.180668547145611</v>
      </c>
      <c r="P382" s="71">
        <v>15.994287248328598</v>
      </c>
      <c r="Q382" s="71">
        <v>4.9095415159812603</v>
      </c>
      <c r="R382" s="71">
        <v>0</v>
      </c>
      <c r="S382" s="71">
        <v>7.3647813720918673</v>
      </c>
      <c r="T382" s="72"/>
      <c r="U382" s="71">
        <v>1505374</v>
      </c>
      <c r="V382" s="71">
        <v>1368</v>
      </c>
      <c r="W382" s="71">
        <v>18</v>
      </c>
      <c r="X382" s="71">
        <v>15702</v>
      </c>
      <c r="Y382" s="71">
        <v>42980</v>
      </c>
      <c r="Z382" s="71">
        <v>18708</v>
      </c>
      <c r="AA382" s="71">
        <v>3530</v>
      </c>
      <c r="AB382" s="71">
        <v>83268</v>
      </c>
      <c r="AC382" s="71">
        <v>0</v>
      </c>
      <c r="AD382" s="71">
        <v>7.3647813720918673</v>
      </c>
      <c r="AE382" s="72"/>
      <c r="AF382" s="71">
        <v>11993160.321849929</v>
      </c>
      <c r="AG382" s="71">
        <v>1977752.5965373921</v>
      </c>
      <c r="AH382" s="71">
        <v>333646.58297250513</v>
      </c>
      <c r="AI382" s="71">
        <v>79665610.412633359</v>
      </c>
      <c r="AJ382" s="71">
        <v>152596284.06870711</v>
      </c>
      <c r="AK382" s="71"/>
      <c r="AL382" s="71"/>
      <c r="AM382" s="71">
        <v>10867399.126775412</v>
      </c>
      <c r="AN382" s="71"/>
      <c r="AO382" s="71"/>
      <c r="AP382" s="71">
        <v>257433853.1094757</v>
      </c>
      <c r="AQ382" s="72"/>
      <c r="AR382" s="71">
        <v>776</v>
      </c>
      <c r="AS382" s="71">
        <v>45</v>
      </c>
      <c r="AT382" s="71">
        <v>0</v>
      </c>
      <c r="AU382" s="71">
        <v>0</v>
      </c>
      <c r="AV382" s="71">
        <v>0</v>
      </c>
      <c r="AW382" s="71">
        <v>0</v>
      </c>
      <c r="AX382" s="71"/>
      <c r="AY382" s="72"/>
      <c r="AZ382" s="71">
        <v>2946.6</v>
      </c>
      <c r="BA382" s="71">
        <v>775.09999999999991</v>
      </c>
      <c r="BB382" s="71">
        <v>0</v>
      </c>
      <c r="BC382" s="71">
        <v>0</v>
      </c>
      <c r="BD382" s="71">
        <v>0</v>
      </c>
      <c r="BE382" s="71">
        <v>0</v>
      </c>
      <c r="BF382" s="71"/>
      <c r="BG382" s="72"/>
      <c r="BH382" s="71">
        <v>0</v>
      </c>
      <c r="BI382" s="71">
        <v>0</v>
      </c>
      <c r="BJ382" s="71">
        <v>0</v>
      </c>
      <c r="BK382" s="71">
        <v>0</v>
      </c>
      <c r="BL382" s="71">
        <v>6.5030000000000001</v>
      </c>
      <c r="BM382" s="71">
        <v>0</v>
      </c>
      <c r="BN382" s="72"/>
      <c r="BO382" s="71">
        <v>0</v>
      </c>
      <c r="BP382" s="71">
        <v>0</v>
      </c>
      <c r="BQ382" s="71">
        <v>0</v>
      </c>
      <c r="BR382" s="71">
        <v>0</v>
      </c>
      <c r="BS382" s="71">
        <v>1</v>
      </c>
      <c r="BT382" s="71">
        <v>0</v>
      </c>
      <c r="BU382"/>
      <c r="BV382" s="70">
        <v>6.5030000000000001</v>
      </c>
      <c r="BW382" s="70">
        <v>0</v>
      </c>
      <c r="BX382" s="70">
        <v>0</v>
      </c>
      <c r="BY382" s="70">
        <v>0</v>
      </c>
      <c r="BZ382" s="70">
        <v>0</v>
      </c>
      <c r="CA382" s="70">
        <v>0</v>
      </c>
      <c r="CB382" s="70">
        <v>0</v>
      </c>
      <c r="CC382" s="70">
        <v>0</v>
      </c>
      <c r="CD382" s="70">
        <v>0</v>
      </c>
    </row>
    <row r="383" spans="1:82">
      <c r="A383" s="70" t="s">
        <v>2214</v>
      </c>
      <c r="B383" s="70">
        <v>391</v>
      </c>
      <c r="C383" s="70">
        <v>18</v>
      </c>
      <c r="D383" s="70">
        <v>23</v>
      </c>
      <c r="E383" s="70">
        <v>2021</v>
      </c>
      <c r="F383" s="70" t="s">
        <v>160</v>
      </c>
      <c r="G383" s="70" t="s">
        <v>2196</v>
      </c>
      <c r="H383" s="70" t="s">
        <v>2197</v>
      </c>
      <c r="I383" s="148"/>
      <c r="J383" s="71">
        <v>7.8158668743284059</v>
      </c>
      <c r="K383" s="71">
        <v>2.9608082196334324</v>
      </c>
      <c r="L383" s="71">
        <v>1.5330437273126463</v>
      </c>
      <c r="M383" s="71">
        <v>52.864823397111259</v>
      </c>
      <c r="N383" s="71">
        <v>99.698350000830075</v>
      </c>
      <c r="O383" s="71">
        <v>25.494666846231375</v>
      </c>
      <c r="P383" s="71">
        <v>16.281721095304324</v>
      </c>
      <c r="Q383" s="71">
        <v>4.8474144303499296</v>
      </c>
      <c r="R383" s="71">
        <v>0</v>
      </c>
      <c r="S383" s="71">
        <v>7.4713940545245334</v>
      </c>
      <c r="T383" s="72"/>
      <c r="U383" s="71">
        <v>1522060</v>
      </c>
      <c r="V383" s="71">
        <v>1368</v>
      </c>
      <c r="W383" s="71">
        <v>18</v>
      </c>
      <c r="X383" s="71">
        <v>15702</v>
      </c>
      <c r="Y383" s="71">
        <v>43134</v>
      </c>
      <c r="Z383" s="71">
        <v>18758</v>
      </c>
      <c r="AA383" s="71">
        <v>3504</v>
      </c>
      <c r="AB383" s="71">
        <v>83022</v>
      </c>
      <c r="AC383" s="71">
        <v>0</v>
      </c>
      <c r="AD383" s="71">
        <v>7.4713940545245334</v>
      </c>
      <c r="AE383" s="72"/>
      <c r="AF383" s="71">
        <v>12091522.998696839</v>
      </c>
      <c r="AG383" s="71">
        <v>2270042.572781831</v>
      </c>
      <c r="AH383" s="71">
        <v>341223.46915881394</v>
      </c>
      <c r="AI383" s="71">
        <v>86126110.931643307</v>
      </c>
      <c r="AJ383" s="71">
        <v>147600912.15589041</v>
      </c>
      <c r="AK383" s="71">
        <v>0</v>
      </c>
      <c r="AL383" s="71">
        <v>0</v>
      </c>
      <c r="AM383" s="71">
        <v>10897790.493579414</v>
      </c>
      <c r="AN383" s="71">
        <v>0</v>
      </c>
      <c r="AO383" s="71">
        <v>0</v>
      </c>
      <c r="AP383" s="71">
        <v>259327602.62175062</v>
      </c>
      <c r="AQ383" s="72"/>
      <c r="AR383" s="71">
        <v>819</v>
      </c>
      <c r="AS383" s="71">
        <v>45</v>
      </c>
      <c r="AT383" s="71">
        <v>0</v>
      </c>
      <c r="AU383" s="71">
        <v>0</v>
      </c>
      <c r="AV383" s="71">
        <v>0</v>
      </c>
      <c r="AW383" s="71">
        <v>0</v>
      </c>
      <c r="AX383" s="71"/>
      <c r="AY383" s="72"/>
      <c r="AZ383" s="71">
        <v>3145.8000000000011</v>
      </c>
      <c r="BA383" s="71">
        <v>775.09999999999991</v>
      </c>
      <c r="BB383" s="71">
        <v>0</v>
      </c>
      <c r="BC383" s="71">
        <v>0</v>
      </c>
      <c r="BD383" s="71">
        <v>0</v>
      </c>
      <c r="BE383" s="71">
        <v>0</v>
      </c>
      <c r="BF383" s="71"/>
      <c r="BG383" s="72"/>
      <c r="BH383" s="71">
        <v>0</v>
      </c>
      <c r="BI383" s="71">
        <v>0</v>
      </c>
      <c r="BJ383" s="71">
        <v>0</v>
      </c>
      <c r="BK383" s="71">
        <v>0</v>
      </c>
      <c r="BL383" s="71">
        <v>6.609</v>
      </c>
      <c r="BM383" s="71">
        <v>0</v>
      </c>
      <c r="BN383" s="72"/>
      <c r="BO383" s="71">
        <v>0</v>
      </c>
      <c r="BP383" s="71">
        <v>0</v>
      </c>
      <c r="BQ383" s="71">
        <v>0</v>
      </c>
      <c r="BR383" s="71">
        <v>0</v>
      </c>
      <c r="BS383" s="71">
        <v>1</v>
      </c>
      <c r="BT383" s="71">
        <v>0</v>
      </c>
      <c r="BU383"/>
      <c r="BV383" s="70">
        <v>6.609</v>
      </c>
      <c r="BW383" s="70">
        <v>0</v>
      </c>
      <c r="BX383" s="70">
        <v>0</v>
      </c>
      <c r="BY383" s="70">
        <v>0</v>
      </c>
      <c r="BZ383" s="70">
        <v>0</v>
      </c>
      <c r="CA383" s="70">
        <v>0</v>
      </c>
      <c r="CB383" s="70">
        <v>0</v>
      </c>
      <c r="CC383" s="70">
        <v>0</v>
      </c>
      <c r="CD383" s="70">
        <v>0</v>
      </c>
    </row>
    <row r="384" spans="1:82">
      <c r="A384" s="70" t="s">
        <v>2215</v>
      </c>
      <c r="B384" s="70">
        <v>391</v>
      </c>
      <c r="C384" s="70">
        <v>19</v>
      </c>
      <c r="D384" s="70">
        <v>23</v>
      </c>
      <c r="E384" s="70">
        <v>2022</v>
      </c>
      <c r="F384" s="70" t="s">
        <v>161</v>
      </c>
      <c r="G384" s="70" t="s">
        <v>2196</v>
      </c>
      <c r="H384" s="70" t="s">
        <v>2197</v>
      </c>
      <c r="I384" s="148"/>
      <c r="J384" s="71">
        <v>5.7772159113213446</v>
      </c>
      <c r="K384" s="71">
        <v>2.7947178775926722</v>
      </c>
      <c r="L384" s="71">
        <v>1.3438724023406725</v>
      </c>
      <c r="M384" s="71">
        <v>52.042550122099151</v>
      </c>
      <c r="N384" s="71">
        <v>101.67914712428743</v>
      </c>
      <c r="O384" s="71">
        <v>26.912122654972059</v>
      </c>
      <c r="P384" s="71">
        <v>16.028088936145139</v>
      </c>
      <c r="Q384" s="71">
        <v>4.8714205976187159</v>
      </c>
      <c r="R384" s="71">
        <v>0</v>
      </c>
      <c r="S384" s="71">
        <v>6.7367110415678786</v>
      </c>
      <c r="T384" s="72"/>
      <c r="U384" s="71">
        <v>1352680</v>
      </c>
      <c r="V384" s="71">
        <v>1368</v>
      </c>
      <c r="W384" s="71">
        <v>18</v>
      </c>
      <c r="X384" s="71">
        <v>15702</v>
      </c>
      <c r="Y384" s="71">
        <v>43227</v>
      </c>
      <c r="Z384" s="71">
        <v>18813</v>
      </c>
      <c r="AA384" s="71">
        <v>3502</v>
      </c>
      <c r="AB384" s="71">
        <v>82749</v>
      </c>
      <c r="AC384" s="71">
        <v>0</v>
      </c>
      <c r="AD384" s="71">
        <v>6.7367110415678786</v>
      </c>
      <c r="AE384" s="72"/>
      <c r="AF384" s="71">
        <v>8732699.1219259035</v>
      </c>
      <c r="AG384" s="71">
        <v>2293944.0933109899</v>
      </c>
      <c r="AH384" s="71">
        <v>340058.05051377864</v>
      </c>
      <c r="AI384" s="71">
        <v>83779639.349289596</v>
      </c>
      <c r="AJ384" s="71">
        <v>157934961.04102185</v>
      </c>
      <c r="AK384" s="71">
        <v>0</v>
      </c>
      <c r="AL384" s="71">
        <v>0</v>
      </c>
      <c r="AM384" s="71">
        <v>10685154.484894406</v>
      </c>
      <c r="AN384" s="71">
        <v>0</v>
      </c>
      <c r="AO384" s="71">
        <v>0</v>
      </c>
      <c r="AP384" s="71">
        <v>263766456.14095652</v>
      </c>
      <c r="AQ384" s="72"/>
      <c r="AR384" s="71">
        <v>872</v>
      </c>
      <c r="AS384" s="71">
        <v>45</v>
      </c>
      <c r="AT384" s="71">
        <v>0</v>
      </c>
      <c r="AU384" s="71">
        <v>0</v>
      </c>
      <c r="AV384" s="71">
        <v>0</v>
      </c>
      <c r="AW384" s="71">
        <v>0</v>
      </c>
      <c r="AX384" s="71"/>
      <c r="AY384" s="72"/>
      <c r="AZ384" s="71">
        <v>3400.0999999999995</v>
      </c>
      <c r="BA384" s="71">
        <v>775.09999999999991</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2216</v>
      </c>
      <c r="B385" s="70">
        <v>391</v>
      </c>
      <c r="C385" s="70">
        <v>20</v>
      </c>
      <c r="D385" s="70">
        <v>23</v>
      </c>
      <c r="E385" s="70">
        <v>2023</v>
      </c>
      <c r="F385" s="70" t="s">
        <v>1539</v>
      </c>
      <c r="G385" s="70" t="s">
        <v>2196</v>
      </c>
      <c r="H385" s="70" t="s">
        <v>2197</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1001</v>
      </c>
      <c r="AS385" s="71">
        <v>45</v>
      </c>
      <c r="AT385" s="71">
        <v>0</v>
      </c>
      <c r="AU385" s="71">
        <v>0</v>
      </c>
      <c r="AV385" s="71">
        <v>0</v>
      </c>
      <c r="AW385" s="71">
        <v>0</v>
      </c>
      <c r="AX385" s="71"/>
      <c r="AY385" s="72"/>
      <c r="AZ385" s="71">
        <v>3963.6999999999994</v>
      </c>
      <c r="BA385" s="71">
        <v>775.09999999999991</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2217</v>
      </c>
      <c r="B386" s="70">
        <v>391</v>
      </c>
      <c r="C386" s="70">
        <v>21</v>
      </c>
      <c r="D386" s="70">
        <v>23</v>
      </c>
      <c r="E386" s="70">
        <v>2024</v>
      </c>
      <c r="F386" s="70" t="s">
        <v>1554</v>
      </c>
      <c r="G386" s="1064" t="s">
        <v>2196</v>
      </c>
      <c r="H386" s="70" t="s">
        <v>2197</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2218</v>
      </c>
      <c r="B387" s="70">
        <v>392</v>
      </c>
      <c r="C387" s="70">
        <v>1</v>
      </c>
      <c r="D387" s="70">
        <v>24</v>
      </c>
      <c r="E387" s="70">
        <v>1990</v>
      </c>
      <c r="F387" s="70" t="s">
        <v>787</v>
      </c>
      <c r="G387" s="1064" t="s">
        <v>2219</v>
      </c>
      <c r="H387" s="70" t="s">
        <v>2220</v>
      </c>
      <c r="I387" s="148"/>
      <c r="J387" s="71">
        <v>113.58262849583561</v>
      </c>
      <c r="K387" s="71">
        <v>7.5494813279362871</v>
      </c>
      <c r="L387" s="71">
        <v>12.89452468589954</v>
      </c>
      <c r="M387" s="71">
        <v>48.314657804339618</v>
      </c>
      <c r="N387" s="71">
        <v>63.936587856441029</v>
      </c>
      <c r="O387" s="71">
        <v>57.007861329399027</v>
      </c>
      <c r="P387" s="71">
        <v>65.318267698855507</v>
      </c>
      <c r="Q387" s="71">
        <v>4.7873299587770397</v>
      </c>
      <c r="R387" s="71">
        <v>0</v>
      </c>
      <c r="S387" s="71">
        <v>4.0547333200535656</v>
      </c>
      <c r="T387" s="72"/>
      <c r="U387" s="71">
        <v>15490423</v>
      </c>
      <c r="V387" s="71">
        <v>2646</v>
      </c>
      <c r="W387" s="71">
        <v>139</v>
      </c>
      <c r="X387" s="71">
        <v>18904</v>
      </c>
      <c r="Y387" s="71">
        <v>21641</v>
      </c>
      <c r="Z387" s="71">
        <v>23448</v>
      </c>
      <c r="AA387" s="71">
        <v>15860</v>
      </c>
      <c r="AB387" s="71">
        <v>77730</v>
      </c>
      <c r="AC387" s="71">
        <v>0</v>
      </c>
      <c r="AD387" s="71">
        <v>4.0547333200535656</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2221</v>
      </c>
      <c r="B388" s="70">
        <v>393</v>
      </c>
      <c r="C388" s="70">
        <v>2</v>
      </c>
      <c r="D388" s="70">
        <v>24</v>
      </c>
      <c r="E388" s="70">
        <v>2005</v>
      </c>
      <c r="F388" s="70" t="s">
        <v>789</v>
      </c>
      <c r="G388" s="70" t="s">
        <v>2219</v>
      </c>
      <c r="H388" s="70" t="s">
        <v>2220</v>
      </c>
      <c r="I388" s="148"/>
      <c r="J388" s="71">
        <v>96.311272242327604</v>
      </c>
      <c r="K388" s="71">
        <v>4.5513129505688807</v>
      </c>
      <c r="L388" s="71">
        <v>6.5252335220616509</v>
      </c>
      <c r="M388" s="71">
        <v>99.367826567078708</v>
      </c>
      <c r="N388" s="71">
        <v>98.53065213421192</v>
      </c>
      <c r="O388" s="71">
        <v>91.533838567130118</v>
      </c>
      <c r="P388" s="71">
        <v>67.077342533668471</v>
      </c>
      <c r="Q388" s="71">
        <v>4.7167980428884597</v>
      </c>
      <c r="R388" s="71">
        <v>0</v>
      </c>
      <c r="S388" s="71">
        <v>13.065277438666589</v>
      </c>
      <c r="T388" s="72"/>
      <c r="U388" s="71">
        <v>14627266</v>
      </c>
      <c r="V388" s="71">
        <v>2169</v>
      </c>
      <c r="W388" s="71">
        <v>78</v>
      </c>
      <c r="X388" s="71">
        <v>20293</v>
      </c>
      <c r="Y388" s="71">
        <v>28183</v>
      </c>
      <c r="Z388" s="71">
        <v>43567</v>
      </c>
      <c r="AA388" s="71">
        <v>13339</v>
      </c>
      <c r="AB388" s="71">
        <v>80062</v>
      </c>
      <c r="AC388" s="71">
        <v>0</v>
      </c>
      <c r="AD388" s="71">
        <v>13.065277438666589</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2222</v>
      </c>
      <c r="B389" s="70">
        <v>394</v>
      </c>
      <c r="C389" s="70">
        <v>3</v>
      </c>
      <c r="D389" s="70">
        <v>24</v>
      </c>
      <c r="E389" s="70">
        <v>2006</v>
      </c>
      <c r="F389" s="70" t="s">
        <v>790</v>
      </c>
      <c r="G389" s="70" t="s">
        <v>2219</v>
      </c>
      <c r="H389" s="70" t="s">
        <v>2220</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2223</v>
      </c>
      <c r="B390" s="70">
        <v>395</v>
      </c>
      <c r="C390" s="70">
        <v>4</v>
      </c>
      <c r="D390" s="70">
        <v>24</v>
      </c>
      <c r="E390" s="70">
        <v>2007</v>
      </c>
      <c r="F390" s="70" t="s">
        <v>791</v>
      </c>
      <c r="G390" s="70" t="s">
        <v>2219</v>
      </c>
      <c r="H390" s="70" t="s">
        <v>2220</v>
      </c>
      <c r="I390" s="148"/>
      <c r="J390" s="71">
        <v>113.40417791663729</v>
      </c>
      <c r="K390" s="71">
        <v>4.2943254064291674</v>
      </c>
      <c r="L390" s="71">
        <v>5.5828965867254068</v>
      </c>
      <c r="M390" s="71">
        <v>102.6299627326237</v>
      </c>
      <c r="N390" s="71">
        <v>100.31259866376649</v>
      </c>
      <c r="O390" s="71">
        <v>89.53270156011115</v>
      </c>
      <c r="P390" s="71">
        <v>65.516413095275269</v>
      </c>
      <c r="Q390" s="71">
        <v>4.99743928364187</v>
      </c>
      <c r="R390" s="71">
        <v>0</v>
      </c>
      <c r="S390" s="71">
        <v>14.325195408258541</v>
      </c>
      <c r="T390" s="72"/>
      <c r="U390" s="71">
        <v>18478420</v>
      </c>
      <c r="V390" s="71">
        <v>1961</v>
      </c>
      <c r="W390" s="71">
        <v>63</v>
      </c>
      <c r="X390" s="71">
        <v>24620</v>
      </c>
      <c r="Y390" s="71">
        <v>29117</v>
      </c>
      <c r="Z390" s="71">
        <v>44300</v>
      </c>
      <c r="AA390" s="71">
        <v>12830</v>
      </c>
      <c r="AB390" s="71">
        <v>80340</v>
      </c>
      <c r="AC390" s="71">
        <v>0</v>
      </c>
      <c r="AD390" s="71">
        <v>14.325195408258541</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2224</v>
      </c>
      <c r="B391" s="70">
        <v>396</v>
      </c>
      <c r="C391" s="70">
        <v>5</v>
      </c>
      <c r="D391" s="70">
        <v>24</v>
      </c>
      <c r="E391" s="70">
        <v>2008</v>
      </c>
      <c r="F391" s="70" t="s">
        <v>792</v>
      </c>
      <c r="G391" s="70" t="s">
        <v>2219</v>
      </c>
      <c r="H391" s="70" t="s">
        <v>2220</v>
      </c>
      <c r="I391" s="148"/>
      <c r="J391" s="71">
        <v>103.18217065353301</v>
      </c>
      <c r="K391" s="71">
        <v>3.2188121647814238</v>
      </c>
      <c r="L391" s="71">
        <v>4.7905333817762799</v>
      </c>
      <c r="M391" s="71">
        <v>107.6753100111783</v>
      </c>
      <c r="N391" s="71">
        <v>100.57113956272541</v>
      </c>
      <c r="O391" s="71">
        <v>87.535557728770755</v>
      </c>
      <c r="P391" s="71">
        <v>62.712882683806811</v>
      </c>
      <c r="Q391" s="71">
        <v>4.9247725631311701</v>
      </c>
      <c r="R391" s="71">
        <v>0</v>
      </c>
      <c r="S391" s="71">
        <v>15.793808541043401</v>
      </c>
      <c r="T391" s="72"/>
      <c r="U391" s="71">
        <v>19711998</v>
      </c>
      <c r="V391" s="71">
        <v>1961</v>
      </c>
      <c r="W391" s="71">
        <v>63</v>
      </c>
      <c r="X391" s="71">
        <v>24620</v>
      </c>
      <c r="Y391" s="71">
        <v>29433</v>
      </c>
      <c r="Z391" s="71">
        <v>44832</v>
      </c>
      <c r="AA391" s="71">
        <v>12295</v>
      </c>
      <c r="AB391" s="71">
        <v>80474</v>
      </c>
      <c r="AC391" s="71">
        <v>0</v>
      </c>
      <c r="AD391" s="71">
        <v>15.793808541043401</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2225</v>
      </c>
      <c r="B392" s="70">
        <v>397</v>
      </c>
      <c r="C392" s="70">
        <v>6</v>
      </c>
      <c r="D392" s="70">
        <v>24</v>
      </c>
      <c r="E392" s="70">
        <v>2009</v>
      </c>
      <c r="F392" s="70" t="s">
        <v>176</v>
      </c>
      <c r="G392" s="70" t="s">
        <v>2219</v>
      </c>
      <c r="H392" s="70" t="s">
        <v>2220</v>
      </c>
      <c r="I392" s="148"/>
      <c r="J392" s="71">
        <v>88.229152084052771</v>
      </c>
      <c r="K392" s="71">
        <v>3.1958592411417239</v>
      </c>
      <c r="L392" s="71">
        <v>9.788827806181045</v>
      </c>
      <c r="M392" s="71">
        <v>89.965654279018295</v>
      </c>
      <c r="N392" s="71">
        <v>84.436463982169371</v>
      </c>
      <c r="O392" s="71">
        <v>89.06592412668374</v>
      </c>
      <c r="P392" s="71">
        <v>60.182918167804502</v>
      </c>
      <c r="Q392" s="71">
        <v>4.6938701054395597</v>
      </c>
      <c r="R392" s="71">
        <v>0</v>
      </c>
      <c r="S392" s="71">
        <v>12.6364154115888</v>
      </c>
      <c r="T392" s="72"/>
      <c r="U392" s="71">
        <v>15875092</v>
      </c>
      <c r="V392" s="71">
        <v>2150</v>
      </c>
      <c r="W392" s="71">
        <v>175</v>
      </c>
      <c r="X392" s="71">
        <v>25402</v>
      </c>
      <c r="Y392" s="71">
        <v>29719</v>
      </c>
      <c r="Z392" s="71">
        <v>45025</v>
      </c>
      <c r="AA392" s="71">
        <v>12113</v>
      </c>
      <c r="AB392" s="71">
        <v>80516</v>
      </c>
      <c r="AC392" s="71">
        <v>0</v>
      </c>
      <c r="AD392" s="71">
        <v>12.6364154115888</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139.042</v>
      </c>
      <c r="BK392" s="71">
        <v>0</v>
      </c>
      <c r="BL392" s="71">
        <v>33.260000000000005</v>
      </c>
      <c r="BM392" s="71">
        <v>0</v>
      </c>
      <c r="BN392" s="72"/>
      <c r="BO392" s="71">
        <v>0</v>
      </c>
      <c r="BP392" s="71">
        <v>0</v>
      </c>
      <c r="BQ392" s="71">
        <v>10</v>
      </c>
      <c r="BR392" s="71">
        <v>0</v>
      </c>
      <c r="BS392" s="71">
        <v>5</v>
      </c>
      <c r="BT392" s="71">
        <v>0</v>
      </c>
      <c r="BU392"/>
      <c r="BV392" s="70">
        <v>158.40199999999999</v>
      </c>
      <c r="BW392" s="70">
        <v>0</v>
      </c>
      <c r="BX392" s="70">
        <v>13.9</v>
      </c>
      <c r="BY392" s="70">
        <v>0</v>
      </c>
      <c r="BZ392" s="70">
        <v>0</v>
      </c>
      <c r="CA392" s="70">
        <v>0</v>
      </c>
      <c r="CB392" s="70">
        <v>0</v>
      </c>
      <c r="CC392" s="70">
        <v>0</v>
      </c>
      <c r="CD392" s="70">
        <v>0</v>
      </c>
    </row>
    <row r="393" spans="1:82">
      <c r="A393" s="70" t="s">
        <v>2226</v>
      </c>
      <c r="B393" s="70">
        <v>398</v>
      </c>
      <c r="C393" s="70">
        <v>7</v>
      </c>
      <c r="D393" s="70">
        <v>24</v>
      </c>
      <c r="E393" s="70">
        <v>2010</v>
      </c>
      <c r="F393" s="70" t="s">
        <v>177</v>
      </c>
      <c r="G393" s="70" t="s">
        <v>2219</v>
      </c>
      <c r="H393" s="70" t="s">
        <v>2220</v>
      </c>
      <c r="I393" s="148"/>
      <c r="J393" s="71">
        <v>85.748351090214044</v>
      </c>
      <c r="K393" s="71">
        <v>3.6335682078684179</v>
      </c>
      <c r="L393" s="71">
        <v>9.3723760298492511</v>
      </c>
      <c r="M393" s="71">
        <v>97.190245648736948</v>
      </c>
      <c r="N393" s="71">
        <v>97.06439437041513</v>
      </c>
      <c r="O393" s="71">
        <v>89.167874418566313</v>
      </c>
      <c r="P393" s="71">
        <v>59.788032309069862</v>
      </c>
      <c r="Q393" s="71">
        <v>4.9078794034377999</v>
      </c>
      <c r="R393" s="71">
        <v>0</v>
      </c>
      <c r="S393" s="71">
        <v>11.908094804496629</v>
      </c>
      <c r="T393" s="72"/>
      <c r="U393" s="71">
        <v>15793409</v>
      </c>
      <c r="V393" s="71">
        <v>2150</v>
      </c>
      <c r="W393" s="71">
        <v>175</v>
      </c>
      <c r="X393" s="71">
        <v>25402</v>
      </c>
      <c r="Y393" s="71">
        <v>30249</v>
      </c>
      <c r="Z393" s="71">
        <v>45286</v>
      </c>
      <c r="AA393" s="71">
        <v>11733</v>
      </c>
      <c r="AB393" s="71">
        <v>80670</v>
      </c>
      <c r="AC393" s="71">
        <v>0</v>
      </c>
      <c r="AD393" s="71">
        <v>11.908094804496629</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150.19800000000001</v>
      </c>
      <c r="BK393" s="71">
        <v>0</v>
      </c>
      <c r="BL393" s="71">
        <v>27.795999999999999</v>
      </c>
      <c r="BM393" s="71">
        <v>0</v>
      </c>
      <c r="BN393" s="72"/>
      <c r="BO393" s="71">
        <v>0</v>
      </c>
      <c r="BP393" s="71">
        <v>0</v>
      </c>
      <c r="BQ393" s="71">
        <v>11</v>
      </c>
      <c r="BR393" s="71">
        <v>0</v>
      </c>
      <c r="BS393" s="71">
        <v>4</v>
      </c>
      <c r="BT393" s="71">
        <v>0</v>
      </c>
      <c r="BU393"/>
      <c r="BV393" s="70">
        <v>162.95099999999999</v>
      </c>
      <c r="BW393" s="70">
        <v>0</v>
      </c>
      <c r="BX393" s="70">
        <v>15.042999999999999</v>
      </c>
      <c r="BY393" s="70">
        <v>0</v>
      </c>
      <c r="BZ393" s="70">
        <v>0</v>
      </c>
      <c r="CA393" s="70">
        <v>0</v>
      </c>
      <c r="CB393" s="70">
        <v>0</v>
      </c>
      <c r="CC393" s="70">
        <v>0</v>
      </c>
      <c r="CD393" s="70">
        <v>0</v>
      </c>
    </row>
    <row r="394" spans="1:82">
      <c r="A394" s="70" t="s">
        <v>2227</v>
      </c>
      <c r="B394" s="70">
        <v>399</v>
      </c>
      <c r="C394" s="70">
        <v>8</v>
      </c>
      <c r="D394" s="70">
        <v>24</v>
      </c>
      <c r="E394" s="70">
        <v>2011</v>
      </c>
      <c r="F394" s="70" t="s">
        <v>178</v>
      </c>
      <c r="G394" s="70" t="s">
        <v>2219</v>
      </c>
      <c r="H394" s="70" t="s">
        <v>2220</v>
      </c>
      <c r="I394" s="148"/>
      <c r="J394" s="71">
        <v>123.1272432739373</v>
      </c>
      <c r="K394" s="71">
        <v>5.1210587800108494</v>
      </c>
      <c r="L394" s="71">
        <v>7.5224956683114197</v>
      </c>
      <c r="M394" s="71">
        <v>122.9338014412737</v>
      </c>
      <c r="N394" s="71">
        <v>108.3514816325068</v>
      </c>
      <c r="O394" s="71">
        <v>88.649788794870219</v>
      </c>
      <c r="P394" s="71">
        <v>57.100253841011202</v>
      </c>
      <c r="Q394" s="71">
        <v>5.6710067481525703</v>
      </c>
      <c r="R394" s="71">
        <v>0</v>
      </c>
      <c r="S394" s="71">
        <v>10.754833756956639</v>
      </c>
      <c r="T394" s="72"/>
      <c r="U394" s="71">
        <v>18493209</v>
      </c>
      <c r="V394" s="71">
        <v>2150</v>
      </c>
      <c r="W394" s="71">
        <v>175</v>
      </c>
      <c r="X394" s="71">
        <v>25402</v>
      </c>
      <c r="Y394" s="71">
        <v>30675</v>
      </c>
      <c r="Z394" s="71">
        <v>46001</v>
      </c>
      <c r="AA394" s="71">
        <v>11539</v>
      </c>
      <c r="AB394" s="71">
        <v>80810</v>
      </c>
      <c r="AC394" s="71">
        <v>0</v>
      </c>
      <c r="AD394" s="71">
        <v>10.754833756956639</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2.11</v>
      </c>
      <c r="BI394" s="71">
        <v>0</v>
      </c>
      <c r="BJ394" s="71">
        <v>158.34399999999999</v>
      </c>
      <c r="BK394" s="71">
        <v>0</v>
      </c>
      <c r="BL394" s="71">
        <v>23.166999999999998</v>
      </c>
      <c r="BM394" s="71">
        <v>0</v>
      </c>
      <c r="BN394" s="72"/>
      <c r="BO394" s="71">
        <v>1</v>
      </c>
      <c r="BP394" s="71">
        <v>0</v>
      </c>
      <c r="BQ394" s="71">
        <v>11</v>
      </c>
      <c r="BR394" s="71">
        <v>0</v>
      </c>
      <c r="BS394" s="71">
        <v>3</v>
      </c>
      <c r="BT394" s="71">
        <v>0</v>
      </c>
      <c r="BU394"/>
      <c r="BV394" s="70">
        <v>171.01</v>
      </c>
      <c r="BW394" s="70">
        <v>0</v>
      </c>
      <c r="BX394" s="70">
        <v>12.611000000000001</v>
      </c>
      <c r="BY394" s="70">
        <v>0</v>
      </c>
      <c r="BZ394" s="70">
        <v>0</v>
      </c>
      <c r="CA394" s="70">
        <v>0</v>
      </c>
      <c r="CB394" s="70">
        <v>0</v>
      </c>
      <c r="CC394" s="70">
        <v>0</v>
      </c>
      <c r="CD394" s="70">
        <v>0</v>
      </c>
    </row>
    <row r="395" spans="1:82">
      <c r="A395" s="70" t="s">
        <v>2228</v>
      </c>
      <c r="B395" s="70">
        <v>400</v>
      </c>
      <c r="C395" s="70">
        <v>9</v>
      </c>
      <c r="D395" s="70">
        <v>24</v>
      </c>
      <c r="E395" s="70">
        <v>2012</v>
      </c>
      <c r="F395" s="70" t="s">
        <v>179</v>
      </c>
      <c r="G395" s="70" t="s">
        <v>2219</v>
      </c>
      <c r="H395" s="70" t="s">
        <v>2220</v>
      </c>
      <c r="I395" s="148"/>
      <c r="J395" s="71">
        <v>136.1370756054813</v>
      </c>
      <c r="K395" s="71">
        <v>4.9768904192482086</v>
      </c>
      <c r="L395" s="71">
        <v>7.4457624658494783</v>
      </c>
      <c r="M395" s="71">
        <v>126.2026418704271</v>
      </c>
      <c r="N395" s="71">
        <v>127.95160059964741</v>
      </c>
      <c r="O395" s="71">
        <v>89.326891111639156</v>
      </c>
      <c r="P395" s="71">
        <v>56.748306747113965</v>
      </c>
      <c r="Q395" s="71">
        <v>6.2546071020860703</v>
      </c>
      <c r="R395" s="71">
        <v>0</v>
      </c>
      <c r="S395" s="71">
        <v>1.8454581423024261</v>
      </c>
      <c r="T395" s="72"/>
      <c r="U395" s="71">
        <v>16788217</v>
      </c>
      <c r="V395" s="71">
        <v>2150</v>
      </c>
      <c r="W395" s="71">
        <v>175</v>
      </c>
      <c r="X395" s="71">
        <v>25402</v>
      </c>
      <c r="Y395" s="71">
        <v>31522</v>
      </c>
      <c r="Z395" s="71">
        <v>46720</v>
      </c>
      <c r="AA395" s="71">
        <v>11403</v>
      </c>
      <c r="AB395" s="71">
        <v>82032</v>
      </c>
      <c r="AC395" s="71">
        <v>0</v>
      </c>
      <c r="AD395" s="71">
        <v>1.8454581423024261</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3.302</v>
      </c>
      <c r="BI395" s="71">
        <v>0</v>
      </c>
      <c r="BJ395" s="71">
        <v>196.24</v>
      </c>
      <c r="BK395" s="71">
        <v>0</v>
      </c>
      <c r="BL395" s="71">
        <v>12.423</v>
      </c>
      <c r="BM395" s="71">
        <v>0</v>
      </c>
      <c r="BN395" s="72"/>
      <c r="BO395" s="71">
        <v>1</v>
      </c>
      <c r="BP395" s="71">
        <v>0</v>
      </c>
      <c r="BQ395" s="71">
        <v>11</v>
      </c>
      <c r="BR395" s="71">
        <v>0</v>
      </c>
      <c r="BS395" s="71">
        <v>3</v>
      </c>
      <c r="BT395" s="71">
        <v>0</v>
      </c>
      <c r="BU395"/>
      <c r="BV395" s="70">
        <v>211.965</v>
      </c>
      <c r="BW395" s="70">
        <v>0</v>
      </c>
      <c r="BX395" s="70">
        <v>0</v>
      </c>
      <c r="BY395" s="70">
        <v>0</v>
      </c>
      <c r="BZ395" s="70">
        <v>0</v>
      </c>
      <c r="CA395" s="70">
        <v>0</v>
      </c>
      <c r="CB395" s="70">
        <v>0</v>
      </c>
      <c r="CC395" s="70">
        <v>0</v>
      </c>
      <c r="CD395" s="70">
        <v>0</v>
      </c>
    </row>
    <row r="396" spans="1:82">
      <c r="A396" s="70" t="s">
        <v>2229</v>
      </c>
      <c r="B396" s="70">
        <v>401</v>
      </c>
      <c r="C396" s="70">
        <v>10</v>
      </c>
      <c r="D396" s="70">
        <v>24</v>
      </c>
      <c r="E396" s="70">
        <v>2013</v>
      </c>
      <c r="F396" s="70" t="s">
        <v>180</v>
      </c>
      <c r="G396" s="70" t="s">
        <v>2219</v>
      </c>
      <c r="H396" s="70" t="s">
        <v>2220</v>
      </c>
      <c r="I396" s="148"/>
      <c r="J396" s="71">
        <v>98.454868774264966</v>
      </c>
      <c r="K396" s="71">
        <v>4.0545695375247766</v>
      </c>
      <c r="L396" s="71">
        <v>7.7053957389492194</v>
      </c>
      <c r="M396" s="71">
        <v>129.20490976049319</v>
      </c>
      <c r="N396" s="71">
        <v>138.91552782262801</v>
      </c>
      <c r="O396" s="71">
        <v>87.08307989794686</v>
      </c>
      <c r="P396" s="71">
        <v>56.597473212323457</v>
      </c>
      <c r="Q396" s="71">
        <v>6.3762865408754603</v>
      </c>
      <c r="R396" s="71">
        <v>0</v>
      </c>
      <c r="S396" s="71">
        <v>1.8037342575072399</v>
      </c>
      <c r="T396" s="72"/>
      <c r="U396" s="71">
        <v>12679042</v>
      </c>
      <c r="V396" s="71">
        <v>2150</v>
      </c>
      <c r="W396" s="71">
        <v>175</v>
      </c>
      <c r="X396" s="71">
        <v>25402</v>
      </c>
      <c r="Y396" s="71">
        <v>31846</v>
      </c>
      <c r="Z396" s="71">
        <v>47580</v>
      </c>
      <c r="AA396" s="71">
        <v>11330</v>
      </c>
      <c r="AB396" s="71">
        <v>82429</v>
      </c>
      <c r="AC396" s="71">
        <v>0</v>
      </c>
      <c r="AD396" s="71">
        <v>1.8037342575072399</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4.157</v>
      </c>
      <c r="BI396" s="71">
        <v>0</v>
      </c>
      <c r="BJ396" s="71">
        <v>201.47399999999999</v>
      </c>
      <c r="BK396" s="71">
        <v>0</v>
      </c>
      <c r="BL396" s="71">
        <v>13.599</v>
      </c>
      <c r="BM396" s="71">
        <v>0</v>
      </c>
      <c r="BN396" s="72"/>
      <c r="BO396" s="71">
        <v>1</v>
      </c>
      <c r="BP396" s="71">
        <v>0</v>
      </c>
      <c r="BQ396" s="71">
        <v>11</v>
      </c>
      <c r="BR396" s="71">
        <v>0</v>
      </c>
      <c r="BS396" s="71">
        <v>3</v>
      </c>
      <c r="BT396" s="71">
        <v>0</v>
      </c>
      <c r="BU396"/>
      <c r="BV396" s="70">
        <v>219.23</v>
      </c>
      <c r="BW396" s="70">
        <v>0</v>
      </c>
      <c r="BX396" s="70">
        <v>0</v>
      </c>
      <c r="BY396" s="70">
        <v>0</v>
      </c>
      <c r="BZ396" s="70">
        <v>0</v>
      </c>
      <c r="CA396" s="70">
        <v>0</v>
      </c>
      <c r="CB396" s="70">
        <v>0</v>
      </c>
      <c r="CC396" s="70">
        <v>0</v>
      </c>
      <c r="CD396" s="70">
        <v>0</v>
      </c>
    </row>
    <row r="397" spans="1:82">
      <c r="A397" s="70" t="s">
        <v>2230</v>
      </c>
      <c r="B397" s="70">
        <v>402</v>
      </c>
      <c r="C397" s="70">
        <v>11</v>
      </c>
      <c r="D397" s="70">
        <v>24</v>
      </c>
      <c r="E397" s="70">
        <v>2014</v>
      </c>
      <c r="F397" s="70" t="s">
        <v>181</v>
      </c>
      <c r="G397" s="70" t="s">
        <v>2219</v>
      </c>
      <c r="H397" s="70" t="s">
        <v>2220</v>
      </c>
      <c r="I397" s="148"/>
      <c r="J397" s="71">
        <v>90.821981662950307</v>
      </c>
      <c r="K397" s="71">
        <v>3.733808090735347</v>
      </c>
      <c r="L397" s="71">
        <v>22.17776572554865</v>
      </c>
      <c r="M397" s="71">
        <v>126.2537612193555</v>
      </c>
      <c r="N397" s="71">
        <v>139.33357641335519</v>
      </c>
      <c r="O397" s="71">
        <v>84.150911438956953</v>
      </c>
      <c r="P397" s="71">
        <v>56.520079883665886</v>
      </c>
      <c r="Q397" s="71">
        <v>6.1227881447761199</v>
      </c>
      <c r="R397" s="71">
        <v>0</v>
      </c>
      <c r="S397" s="71">
        <v>1.6486524778050451</v>
      </c>
      <c r="T397" s="72"/>
      <c r="U397" s="71">
        <v>11729598</v>
      </c>
      <c r="V397" s="71">
        <v>1671</v>
      </c>
      <c r="W397" s="71">
        <v>559</v>
      </c>
      <c r="X397" s="71">
        <v>25681</v>
      </c>
      <c r="Y397" s="71">
        <v>32237</v>
      </c>
      <c r="Z397" s="71">
        <v>48425</v>
      </c>
      <c r="AA397" s="71">
        <v>11256</v>
      </c>
      <c r="AB397" s="71">
        <v>82498</v>
      </c>
      <c r="AC397" s="71">
        <v>0</v>
      </c>
      <c r="AD397" s="71">
        <v>1.6486524778050451</v>
      </c>
      <c r="AE397" s="72"/>
      <c r="AF397" s="71"/>
      <c r="AG397" s="71"/>
      <c r="AH397" s="71"/>
      <c r="AI397" s="71"/>
      <c r="AJ397" s="71"/>
      <c r="AK397" s="71"/>
      <c r="AL397" s="71"/>
      <c r="AM397" s="71"/>
      <c r="AN397" s="71"/>
      <c r="AO397" s="71"/>
      <c r="AP397" s="71"/>
      <c r="AQ397" s="72"/>
      <c r="AR397" s="71">
        <v>2274</v>
      </c>
      <c r="AS397" s="71">
        <v>292</v>
      </c>
      <c r="AT397" s="71">
        <v>0</v>
      </c>
      <c r="AU397" s="71">
        <v>0</v>
      </c>
      <c r="AV397" s="71">
        <v>0</v>
      </c>
      <c r="AW397" s="71">
        <v>0</v>
      </c>
      <c r="AX397" s="71"/>
      <c r="AY397" s="72"/>
      <c r="AZ397" s="71">
        <v>9136.4</v>
      </c>
      <c r="BA397" s="71">
        <v>8475.9</v>
      </c>
      <c r="BB397" s="71">
        <v>0</v>
      </c>
      <c r="BC397" s="71">
        <v>0</v>
      </c>
      <c r="BD397" s="71">
        <v>0</v>
      </c>
      <c r="BE397" s="71">
        <v>0</v>
      </c>
      <c r="BF397" s="71"/>
      <c r="BG397" s="72"/>
      <c r="BH397" s="71">
        <v>3.3279999999999998</v>
      </c>
      <c r="BI397" s="71">
        <v>0</v>
      </c>
      <c r="BJ397" s="71">
        <v>205.93100000000001</v>
      </c>
      <c r="BK397" s="71">
        <v>0</v>
      </c>
      <c r="BL397" s="71">
        <v>13.279</v>
      </c>
      <c r="BM397" s="71">
        <v>0</v>
      </c>
      <c r="BN397" s="72"/>
      <c r="BO397" s="71">
        <v>1</v>
      </c>
      <c r="BP397" s="71">
        <v>0</v>
      </c>
      <c r="BQ397" s="71">
        <v>12</v>
      </c>
      <c r="BR397" s="71">
        <v>0</v>
      </c>
      <c r="BS397" s="71">
        <v>3</v>
      </c>
      <c r="BT397" s="71">
        <v>0</v>
      </c>
      <c r="BU397"/>
      <c r="BV397" s="70">
        <v>222.53800000000001</v>
      </c>
      <c r="BW397" s="70">
        <v>0</v>
      </c>
      <c r="BX397" s="70">
        <v>0</v>
      </c>
      <c r="BY397" s="70">
        <v>0</v>
      </c>
      <c r="BZ397" s="70">
        <v>0</v>
      </c>
      <c r="CA397" s="70">
        <v>0</v>
      </c>
      <c r="CB397" s="70">
        <v>0</v>
      </c>
      <c r="CC397" s="70">
        <v>0</v>
      </c>
      <c r="CD397" s="70">
        <v>0</v>
      </c>
    </row>
    <row r="398" spans="1:82">
      <c r="A398" s="70" t="s">
        <v>2231</v>
      </c>
      <c r="B398" s="70">
        <v>403</v>
      </c>
      <c r="C398" s="70">
        <v>12</v>
      </c>
      <c r="D398" s="70">
        <v>24</v>
      </c>
      <c r="E398" s="70">
        <v>2015</v>
      </c>
      <c r="F398" s="70" t="s">
        <v>182</v>
      </c>
      <c r="G398" s="70" t="s">
        <v>2219</v>
      </c>
      <c r="H398" s="70" t="s">
        <v>2220</v>
      </c>
      <c r="I398" s="148"/>
      <c r="J398" s="71">
        <v>130.74159767621961</v>
      </c>
      <c r="K398" s="71">
        <v>3.5780084069461071</v>
      </c>
      <c r="L398" s="71">
        <v>22.785870273986781</v>
      </c>
      <c r="M398" s="71">
        <v>125.7769617338376</v>
      </c>
      <c r="N398" s="71">
        <v>119.57593430774629</v>
      </c>
      <c r="O398" s="71">
        <v>83.365981771465627</v>
      </c>
      <c r="P398" s="71">
        <v>55.675256621839374</v>
      </c>
      <c r="Q398" s="71">
        <v>5.97637801182728</v>
      </c>
      <c r="R398" s="71">
        <v>0</v>
      </c>
      <c r="S398" s="71">
        <v>1.802842757446645</v>
      </c>
      <c r="T398" s="72"/>
      <c r="U398" s="71">
        <v>21758953</v>
      </c>
      <c r="V398" s="71">
        <v>1671</v>
      </c>
      <c r="W398" s="71">
        <v>559</v>
      </c>
      <c r="X398" s="71">
        <v>25681</v>
      </c>
      <c r="Y398" s="71">
        <v>32483</v>
      </c>
      <c r="Z398" s="71">
        <v>48435</v>
      </c>
      <c r="AA398" s="71">
        <v>11079</v>
      </c>
      <c r="AB398" s="71">
        <v>82258</v>
      </c>
      <c r="AC398" s="71">
        <v>0</v>
      </c>
      <c r="AD398" s="71">
        <v>1.802842757446645</v>
      </c>
      <c r="AE398" s="72"/>
      <c r="AF398" s="71">
        <v>158954998.72138491</v>
      </c>
      <c r="AG398" s="71">
        <v>2769762.334063</v>
      </c>
      <c r="AH398" s="71">
        <v>4543032.5439802986</v>
      </c>
      <c r="AI398" s="71">
        <v>172934972.52366671</v>
      </c>
      <c r="AJ398" s="71">
        <v>184604320.3363528</v>
      </c>
      <c r="AK398" s="71">
        <v>0</v>
      </c>
      <c r="AL398" s="71">
        <v>0</v>
      </c>
      <c r="AM398" s="71">
        <v>11273113.84066793</v>
      </c>
      <c r="AN398" s="71">
        <v>0</v>
      </c>
      <c r="AO398" s="71">
        <v>0</v>
      </c>
      <c r="AP398" s="71">
        <v>535080200.30011564</v>
      </c>
      <c r="AQ398" s="72"/>
      <c r="AR398" s="71">
        <v>2466</v>
      </c>
      <c r="AS398" s="71">
        <v>442</v>
      </c>
      <c r="AT398" s="71">
        <v>0</v>
      </c>
      <c r="AU398" s="71">
        <v>0</v>
      </c>
      <c r="AV398" s="71">
        <v>0</v>
      </c>
      <c r="AW398" s="71">
        <v>0</v>
      </c>
      <c r="AX398" s="71"/>
      <c r="AY398" s="72"/>
      <c r="AZ398" s="71">
        <v>10045.299999999999</v>
      </c>
      <c r="BA398" s="71">
        <v>14628.1</v>
      </c>
      <c r="BB398" s="71">
        <v>0</v>
      </c>
      <c r="BC398" s="71">
        <v>0</v>
      </c>
      <c r="BD398" s="71">
        <v>0</v>
      </c>
      <c r="BE398" s="71">
        <v>0</v>
      </c>
      <c r="BF398" s="71"/>
      <c r="BG398" s="72"/>
      <c r="BH398" s="71">
        <v>2.7269999999999999</v>
      </c>
      <c r="BI398" s="71">
        <v>0</v>
      </c>
      <c r="BJ398" s="71">
        <v>187.15799999999999</v>
      </c>
      <c r="BK398" s="71">
        <v>0</v>
      </c>
      <c r="BL398" s="71">
        <v>13.224</v>
      </c>
      <c r="BM398" s="71">
        <v>0</v>
      </c>
      <c r="BN398" s="72"/>
      <c r="BO398" s="71">
        <v>1</v>
      </c>
      <c r="BP398" s="71">
        <v>0</v>
      </c>
      <c r="BQ398" s="71">
        <v>12</v>
      </c>
      <c r="BR398" s="71">
        <v>0</v>
      </c>
      <c r="BS398" s="71">
        <v>3</v>
      </c>
      <c r="BT398" s="71">
        <v>0</v>
      </c>
      <c r="BU398"/>
      <c r="BV398" s="70">
        <v>203.10900000000001</v>
      </c>
      <c r="BW398" s="70">
        <v>0</v>
      </c>
      <c r="BX398" s="70">
        <v>0</v>
      </c>
      <c r="BY398" s="70">
        <v>0</v>
      </c>
      <c r="BZ398" s="70">
        <v>0</v>
      </c>
      <c r="CA398" s="70">
        <v>0</v>
      </c>
      <c r="CB398" s="70">
        <v>0</v>
      </c>
      <c r="CC398" s="70">
        <v>0</v>
      </c>
      <c r="CD398" s="70">
        <v>0</v>
      </c>
    </row>
    <row r="399" spans="1:82">
      <c r="A399" s="70" t="s">
        <v>2232</v>
      </c>
      <c r="B399" s="70">
        <v>404</v>
      </c>
      <c r="C399" s="70">
        <v>13</v>
      </c>
      <c r="D399" s="70">
        <v>24</v>
      </c>
      <c r="E399" s="70">
        <v>2016</v>
      </c>
      <c r="F399" s="70" t="s">
        <v>155</v>
      </c>
      <c r="G399" s="70" t="s">
        <v>2219</v>
      </c>
      <c r="H399" s="70" t="s">
        <v>2220</v>
      </c>
      <c r="I399" s="148"/>
      <c r="J399" s="71">
        <v>128.30176600521841</v>
      </c>
      <c r="K399" s="71">
        <v>3.5091714516195833</v>
      </c>
      <c r="L399" s="71">
        <v>25.671658464546713</v>
      </c>
      <c r="M399" s="71">
        <v>118.1231152870421</v>
      </c>
      <c r="N399" s="71">
        <v>128.41617497947448</v>
      </c>
      <c r="O399" s="71">
        <v>83.196973227409117</v>
      </c>
      <c r="P399" s="71">
        <v>53.455658718536021</v>
      </c>
      <c r="Q399" s="71">
        <v>5.8019972958176869</v>
      </c>
      <c r="R399" s="71">
        <v>0</v>
      </c>
      <c r="S399" s="71">
        <v>7.5901851642353577</v>
      </c>
      <c r="T399" s="72"/>
      <c r="U399" s="71">
        <v>21286818</v>
      </c>
      <c r="V399" s="71">
        <v>1671</v>
      </c>
      <c r="W399" s="71">
        <v>559</v>
      </c>
      <c r="X399" s="71">
        <v>25681</v>
      </c>
      <c r="Y399" s="71">
        <v>32791</v>
      </c>
      <c r="Z399" s="71">
        <v>48931</v>
      </c>
      <c r="AA399" s="71">
        <v>11002</v>
      </c>
      <c r="AB399" s="71">
        <v>82144</v>
      </c>
      <c r="AC399" s="71">
        <v>0</v>
      </c>
      <c r="AD399" s="71">
        <v>7.5901851642353577</v>
      </c>
      <c r="AE399" s="72"/>
      <c r="AF399" s="71">
        <v>156002615.31360751</v>
      </c>
      <c r="AG399" s="71">
        <v>2580435.3484320738</v>
      </c>
      <c r="AH399" s="71">
        <v>4831873.893512385</v>
      </c>
      <c r="AI399" s="71">
        <v>180745571.43424499</v>
      </c>
      <c r="AJ399" s="71">
        <v>181803554.83165061</v>
      </c>
      <c r="AK399" s="71">
        <v>0</v>
      </c>
      <c r="AL399" s="71">
        <v>0</v>
      </c>
      <c r="AM399" s="71">
        <v>11266236.58451573</v>
      </c>
      <c r="AN399" s="71">
        <v>0</v>
      </c>
      <c r="AO399" s="71">
        <v>0</v>
      </c>
      <c r="AP399" s="71">
        <v>537230287.4059633</v>
      </c>
      <c r="AQ399" s="72"/>
      <c r="AR399" s="71">
        <v>2630</v>
      </c>
      <c r="AS399" s="71">
        <v>502</v>
      </c>
      <c r="AT399" s="71">
        <v>0</v>
      </c>
      <c r="AU399" s="71">
        <v>0</v>
      </c>
      <c r="AV399" s="71">
        <v>0</v>
      </c>
      <c r="AW399" s="71">
        <v>1</v>
      </c>
      <c r="AX399" s="71"/>
      <c r="AY399" s="72"/>
      <c r="AZ399" s="71">
        <v>10851.1</v>
      </c>
      <c r="BA399" s="71">
        <v>16773.900000000001</v>
      </c>
      <c r="BB399" s="71">
        <v>0</v>
      </c>
      <c r="BC399" s="71">
        <v>0</v>
      </c>
      <c r="BD399" s="71">
        <v>0</v>
      </c>
      <c r="BE399" s="71">
        <v>495</v>
      </c>
      <c r="BF399" s="71"/>
      <c r="BG399" s="72"/>
      <c r="BH399" s="71">
        <v>3.5830000000000002</v>
      </c>
      <c r="BI399" s="71">
        <v>0</v>
      </c>
      <c r="BJ399" s="71">
        <v>187.471</v>
      </c>
      <c r="BK399" s="71">
        <v>0</v>
      </c>
      <c r="BL399" s="71">
        <v>12.81</v>
      </c>
      <c r="BM399" s="71">
        <v>0</v>
      </c>
      <c r="BN399" s="72"/>
      <c r="BO399" s="71">
        <v>1</v>
      </c>
      <c r="BP399" s="71">
        <v>0</v>
      </c>
      <c r="BQ399" s="71">
        <v>13</v>
      </c>
      <c r="BR399" s="71">
        <v>0</v>
      </c>
      <c r="BS399" s="71">
        <v>3</v>
      </c>
      <c r="BT399" s="71">
        <v>0</v>
      </c>
      <c r="BU399"/>
      <c r="BV399" s="70">
        <v>203.864</v>
      </c>
      <c r="BW399" s="70">
        <v>0</v>
      </c>
      <c r="BX399" s="70">
        <v>0</v>
      </c>
      <c r="BY399" s="70">
        <v>0</v>
      </c>
      <c r="BZ399" s="70">
        <v>0</v>
      </c>
      <c r="CA399" s="70">
        <v>0</v>
      </c>
      <c r="CB399" s="70">
        <v>0</v>
      </c>
      <c r="CC399" s="70">
        <v>0</v>
      </c>
      <c r="CD399" s="70">
        <v>0</v>
      </c>
    </row>
    <row r="400" spans="1:82">
      <c r="A400" s="70" t="s">
        <v>2233</v>
      </c>
      <c r="B400" s="70">
        <v>405</v>
      </c>
      <c r="C400" s="70">
        <v>14</v>
      </c>
      <c r="D400" s="70">
        <v>24</v>
      </c>
      <c r="E400" s="70">
        <v>2017</v>
      </c>
      <c r="F400" s="70" t="s">
        <v>156</v>
      </c>
      <c r="G400" s="70" t="s">
        <v>2219</v>
      </c>
      <c r="H400" s="70" t="s">
        <v>2220</v>
      </c>
      <c r="I400" s="148"/>
      <c r="J400" s="71">
        <v>92.56621986009678</v>
      </c>
      <c r="K400" s="71">
        <v>3.4246673483695207</v>
      </c>
      <c r="L400" s="71">
        <v>20.398674784542706</v>
      </c>
      <c r="M400" s="71">
        <v>94.947875888005839</v>
      </c>
      <c r="N400" s="71">
        <v>119.80764835023658</v>
      </c>
      <c r="O400" s="71">
        <v>82.600405742733329</v>
      </c>
      <c r="P400" s="71">
        <v>53.088068546886433</v>
      </c>
      <c r="Q400" s="71">
        <v>5.6190617690941203</v>
      </c>
      <c r="R400" s="71">
        <v>0</v>
      </c>
      <c r="S400" s="71">
        <v>11.046052126799999</v>
      </c>
      <c r="T400" s="72"/>
      <c r="U400" s="71">
        <v>17705774</v>
      </c>
      <c r="V400" s="71">
        <v>1671</v>
      </c>
      <c r="W400" s="71">
        <v>559</v>
      </c>
      <c r="X400" s="71">
        <v>25681</v>
      </c>
      <c r="Y400" s="71">
        <v>33234</v>
      </c>
      <c r="Z400" s="71">
        <v>49386</v>
      </c>
      <c r="AA400" s="71">
        <v>10996</v>
      </c>
      <c r="AB400" s="71">
        <v>82267</v>
      </c>
      <c r="AC400" s="71">
        <v>0</v>
      </c>
      <c r="AD400" s="71">
        <v>11.046052126799999</v>
      </c>
      <c r="AE400" s="72"/>
      <c r="AF400" s="71">
        <v>125412527.31801219</v>
      </c>
      <c r="AG400" s="71">
        <v>2670079.7775298851</v>
      </c>
      <c r="AH400" s="71">
        <v>5138022.7247344553</v>
      </c>
      <c r="AI400" s="71">
        <v>165523272.0060178</v>
      </c>
      <c r="AJ400" s="71">
        <v>201075469.67320621</v>
      </c>
      <c r="AK400" s="71">
        <v>0</v>
      </c>
      <c r="AL400" s="71">
        <v>0</v>
      </c>
      <c r="AM400" s="71">
        <v>11300761.29592602</v>
      </c>
      <c r="AN400" s="71">
        <v>0</v>
      </c>
      <c r="AO400" s="71">
        <v>0</v>
      </c>
      <c r="AP400" s="71">
        <v>511120132.79542655</v>
      </c>
      <c r="AQ400" s="72"/>
      <c r="AR400" s="71">
        <v>2789</v>
      </c>
      <c r="AS400" s="71">
        <v>547</v>
      </c>
      <c r="AT400" s="71">
        <v>0</v>
      </c>
      <c r="AU400" s="71">
        <v>0</v>
      </c>
      <c r="AV400" s="71">
        <v>0</v>
      </c>
      <c r="AW400" s="71">
        <v>1</v>
      </c>
      <c r="AX400" s="71"/>
      <c r="AY400" s="72"/>
      <c r="AZ400" s="71">
        <v>11654.5</v>
      </c>
      <c r="BA400" s="71">
        <v>17932.69999999999</v>
      </c>
      <c r="BB400" s="71">
        <v>0</v>
      </c>
      <c r="BC400" s="71">
        <v>0</v>
      </c>
      <c r="BD400" s="71">
        <v>0</v>
      </c>
      <c r="BE400" s="71">
        <v>495</v>
      </c>
      <c r="BF400" s="71"/>
      <c r="BG400" s="72"/>
      <c r="BH400" s="71">
        <v>3.347</v>
      </c>
      <c r="BI400" s="71">
        <v>0</v>
      </c>
      <c r="BJ400" s="71">
        <v>199.20400000000001</v>
      </c>
      <c r="BK400" s="71">
        <v>0</v>
      </c>
      <c r="BL400" s="71">
        <v>13.003</v>
      </c>
      <c r="BM400" s="71">
        <v>0</v>
      </c>
      <c r="BN400" s="72"/>
      <c r="BO400" s="71">
        <v>1</v>
      </c>
      <c r="BP400" s="71">
        <v>0</v>
      </c>
      <c r="BQ400" s="71">
        <v>14</v>
      </c>
      <c r="BR400" s="71">
        <v>0</v>
      </c>
      <c r="BS400" s="71">
        <v>3</v>
      </c>
      <c r="BT400" s="71">
        <v>0</v>
      </c>
      <c r="BU400"/>
      <c r="BV400" s="70">
        <v>215.554</v>
      </c>
      <c r="BW400" s="70">
        <v>0</v>
      </c>
      <c r="BX400" s="70">
        <v>0</v>
      </c>
      <c r="BY400" s="70">
        <v>0</v>
      </c>
      <c r="BZ400" s="70">
        <v>0</v>
      </c>
      <c r="CA400" s="70">
        <v>0</v>
      </c>
      <c r="CB400" s="70">
        <v>0</v>
      </c>
      <c r="CC400" s="70">
        <v>0</v>
      </c>
      <c r="CD400" s="70">
        <v>0</v>
      </c>
    </row>
    <row r="401" spans="1:82">
      <c r="A401" s="70" t="s">
        <v>2234</v>
      </c>
      <c r="B401" s="70">
        <v>406</v>
      </c>
      <c r="C401" s="70">
        <v>15</v>
      </c>
      <c r="D401" s="70">
        <v>24</v>
      </c>
      <c r="E401" s="70">
        <v>2018</v>
      </c>
      <c r="F401" s="70" t="s">
        <v>183</v>
      </c>
      <c r="G401" s="70" t="s">
        <v>2219</v>
      </c>
      <c r="H401" s="70" t="s">
        <v>2220</v>
      </c>
      <c r="I401" s="148"/>
      <c r="J401" s="71">
        <v>104.64240927310161</v>
      </c>
      <c r="K401" s="71">
        <v>3.3130198153314314</v>
      </c>
      <c r="L401" s="71">
        <v>18.418935829795156</v>
      </c>
      <c r="M401" s="71">
        <v>89.007554007187139</v>
      </c>
      <c r="N401" s="71">
        <v>87.524643151565471</v>
      </c>
      <c r="O401" s="71">
        <v>81.586812892353024</v>
      </c>
      <c r="P401" s="71">
        <v>52.492698919393852</v>
      </c>
      <c r="Q401" s="71">
        <v>5.2093340763519498</v>
      </c>
      <c r="R401" s="71">
        <v>0</v>
      </c>
      <c r="S401" s="71">
        <v>11.5738834800225</v>
      </c>
      <c r="T401" s="72"/>
      <c r="U401" s="71">
        <v>25565912</v>
      </c>
      <c r="V401" s="71">
        <v>1671</v>
      </c>
      <c r="W401" s="71">
        <v>559</v>
      </c>
      <c r="X401" s="71">
        <v>25681</v>
      </c>
      <c r="Y401" s="71">
        <v>33540</v>
      </c>
      <c r="Z401" s="71">
        <v>49714</v>
      </c>
      <c r="AA401" s="71">
        <v>10982</v>
      </c>
      <c r="AB401" s="71">
        <v>82191</v>
      </c>
      <c r="AC401" s="71">
        <v>0</v>
      </c>
      <c r="AD401" s="71">
        <v>11.5738834800225</v>
      </c>
      <c r="AE401" s="72"/>
      <c r="AF401" s="71">
        <v>158505669.9024688</v>
      </c>
      <c r="AG401" s="71">
        <v>2658345.4379248391</v>
      </c>
      <c r="AH401" s="71">
        <v>4847919.8474552808</v>
      </c>
      <c r="AI401" s="71">
        <v>174191738.77612171</v>
      </c>
      <c r="AJ401" s="71">
        <v>165423020.90197179</v>
      </c>
      <c r="AK401" s="71">
        <v>0</v>
      </c>
      <c r="AL401" s="71">
        <v>0</v>
      </c>
      <c r="AM401" s="71">
        <v>11313682.440501129</v>
      </c>
      <c r="AN401" s="71">
        <v>0</v>
      </c>
      <c r="AO401" s="71">
        <v>0</v>
      </c>
      <c r="AP401" s="71">
        <v>516940377.30644363</v>
      </c>
      <c r="AQ401" s="72"/>
      <c r="AR401" s="71">
        <v>2971</v>
      </c>
      <c r="AS401" s="71">
        <v>580</v>
      </c>
      <c r="AT401" s="71">
        <v>0</v>
      </c>
      <c r="AU401" s="71">
        <v>0</v>
      </c>
      <c r="AV401" s="71">
        <v>0</v>
      </c>
      <c r="AW401" s="71">
        <v>1</v>
      </c>
      <c r="AX401" s="71"/>
      <c r="AY401" s="72"/>
      <c r="AZ401" s="71">
        <v>12543.800000000007</v>
      </c>
      <c r="BA401" s="71">
        <v>18461.2</v>
      </c>
      <c r="BB401" s="71">
        <v>0</v>
      </c>
      <c r="BC401" s="71">
        <v>0</v>
      </c>
      <c r="BD401" s="71">
        <v>0</v>
      </c>
      <c r="BE401" s="71">
        <v>495</v>
      </c>
      <c r="BF401" s="71"/>
      <c r="BG401" s="72"/>
      <c r="BH401" s="71">
        <v>3.1080000000000001</v>
      </c>
      <c r="BI401" s="71">
        <v>0</v>
      </c>
      <c r="BJ401" s="71">
        <v>189.565</v>
      </c>
      <c r="BK401" s="71">
        <v>0</v>
      </c>
      <c r="BL401" s="71">
        <v>11.273</v>
      </c>
      <c r="BM401" s="71">
        <v>0</v>
      </c>
      <c r="BN401" s="72"/>
      <c r="BO401" s="71">
        <v>1</v>
      </c>
      <c r="BP401" s="71">
        <v>0</v>
      </c>
      <c r="BQ401" s="71">
        <v>13</v>
      </c>
      <c r="BR401" s="71">
        <v>0</v>
      </c>
      <c r="BS401" s="71">
        <v>3</v>
      </c>
      <c r="BT401" s="71">
        <v>0</v>
      </c>
      <c r="BU401"/>
      <c r="BV401" s="70">
        <v>203.946</v>
      </c>
      <c r="BW401" s="70">
        <v>0</v>
      </c>
      <c r="BX401" s="70">
        <v>0</v>
      </c>
      <c r="BY401" s="70">
        <v>0</v>
      </c>
      <c r="BZ401" s="70">
        <v>0</v>
      </c>
      <c r="CA401" s="70">
        <v>0</v>
      </c>
      <c r="CB401" s="70">
        <v>0</v>
      </c>
      <c r="CC401" s="70">
        <v>0</v>
      </c>
      <c r="CD401" s="70">
        <v>0</v>
      </c>
    </row>
    <row r="402" spans="1:82">
      <c r="A402" s="70" t="s">
        <v>2235</v>
      </c>
      <c r="B402" s="70">
        <v>407</v>
      </c>
      <c r="C402" s="70">
        <v>16</v>
      </c>
      <c r="D402" s="70">
        <v>24</v>
      </c>
      <c r="E402" s="70">
        <v>2019</v>
      </c>
      <c r="F402" s="70" t="s">
        <v>158</v>
      </c>
      <c r="G402" s="70" t="s">
        <v>2219</v>
      </c>
      <c r="H402" s="70" t="s">
        <v>2220</v>
      </c>
      <c r="I402" s="148"/>
      <c r="J402" s="71">
        <v>98.712376179513626</v>
      </c>
      <c r="K402" s="71">
        <v>3.0373666508920829</v>
      </c>
      <c r="L402" s="71">
        <v>18.562414921359217</v>
      </c>
      <c r="M402" s="71">
        <v>80.275031729497414</v>
      </c>
      <c r="N402" s="71">
        <v>82.573463766177397</v>
      </c>
      <c r="O402" s="71">
        <v>79.619272141256218</v>
      </c>
      <c r="P402" s="71">
        <v>52.0987606263242</v>
      </c>
      <c r="Q402" s="71">
        <v>5.0659153428039403</v>
      </c>
      <c r="R402" s="71">
        <v>0</v>
      </c>
      <c r="S402" s="71">
        <v>13.538572389260001</v>
      </c>
      <c r="T402" s="72"/>
      <c r="U402" s="71">
        <v>24894085</v>
      </c>
      <c r="V402" s="71">
        <v>1671</v>
      </c>
      <c r="W402" s="71">
        <v>559</v>
      </c>
      <c r="X402" s="71">
        <v>25681</v>
      </c>
      <c r="Y402" s="71">
        <v>33934</v>
      </c>
      <c r="Z402" s="71">
        <v>49847</v>
      </c>
      <c r="AA402" s="71">
        <v>10818</v>
      </c>
      <c r="AB402" s="71">
        <v>82092</v>
      </c>
      <c r="AC402" s="71">
        <v>0</v>
      </c>
      <c r="AD402" s="71">
        <v>13.538572389260001</v>
      </c>
      <c r="AE402" s="72"/>
      <c r="AF402" s="71">
        <v>158226441.53135389</v>
      </c>
      <c r="AG402" s="71">
        <v>2565654.9506793362</v>
      </c>
      <c r="AH402" s="71">
        <v>5192087.6634394163</v>
      </c>
      <c r="AI402" s="71">
        <v>166676929.1896098</v>
      </c>
      <c r="AJ402" s="71">
        <v>160965100.93682259</v>
      </c>
      <c r="AK402" s="71">
        <v>0</v>
      </c>
      <c r="AL402" s="71">
        <v>0</v>
      </c>
      <c r="AM402" s="71">
        <v>11180312.411754869</v>
      </c>
      <c r="AN402" s="71">
        <v>0</v>
      </c>
      <c r="AO402" s="71">
        <v>0</v>
      </c>
      <c r="AP402" s="71">
        <v>504806526.68365985</v>
      </c>
      <c r="AQ402" s="72"/>
      <c r="AR402" s="71">
        <v>3141</v>
      </c>
      <c r="AS402" s="71">
        <v>630</v>
      </c>
      <c r="AT402" s="71">
        <v>0</v>
      </c>
      <c r="AU402" s="71">
        <v>0</v>
      </c>
      <c r="AV402" s="71">
        <v>0</v>
      </c>
      <c r="AW402" s="71">
        <v>1</v>
      </c>
      <c r="AX402" s="71"/>
      <c r="AY402" s="72"/>
      <c r="AZ402" s="71">
        <v>13476.2</v>
      </c>
      <c r="BA402" s="71">
        <v>25591.4</v>
      </c>
      <c r="BB402" s="71">
        <v>0</v>
      </c>
      <c r="BC402" s="71">
        <v>0</v>
      </c>
      <c r="BD402" s="71">
        <v>0</v>
      </c>
      <c r="BE402" s="71">
        <v>495</v>
      </c>
      <c r="BF402" s="71"/>
      <c r="BG402" s="72"/>
      <c r="BH402" s="71">
        <v>2.3959999999999999</v>
      </c>
      <c r="BI402" s="71">
        <v>0</v>
      </c>
      <c r="BJ402" s="71">
        <v>150.501</v>
      </c>
      <c r="BK402" s="71">
        <v>0</v>
      </c>
      <c r="BL402" s="71">
        <v>10.394</v>
      </c>
      <c r="BM402" s="71">
        <v>0</v>
      </c>
      <c r="BN402" s="72"/>
      <c r="BO402" s="71">
        <v>1</v>
      </c>
      <c r="BP402" s="71">
        <v>0</v>
      </c>
      <c r="BQ402" s="71">
        <v>13</v>
      </c>
      <c r="BR402" s="71">
        <v>0</v>
      </c>
      <c r="BS402" s="71">
        <v>3</v>
      </c>
      <c r="BT402" s="71">
        <v>0</v>
      </c>
      <c r="BU402"/>
      <c r="BV402" s="70">
        <v>163.291</v>
      </c>
      <c r="BW402" s="70">
        <v>0</v>
      </c>
      <c r="BX402" s="70">
        <v>0</v>
      </c>
      <c r="BY402" s="70">
        <v>0</v>
      </c>
      <c r="BZ402" s="70">
        <v>0</v>
      </c>
      <c r="CA402" s="70">
        <v>0</v>
      </c>
      <c r="CB402" s="70">
        <v>0</v>
      </c>
      <c r="CC402" s="70">
        <v>0</v>
      </c>
      <c r="CD402" s="70">
        <v>0</v>
      </c>
    </row>
    <row r="403" spans="1:82">
      <c r="A403" s="70" t="s">
        <v>2236</v>
      </c>
      <c r="B403" s="70">
        <v>408</v>
      </c>
      <c r="C403" s="70">
        <v>17</v>
      </c>
      <c r="D403" s="70">
        <v>24</v>
      </c>
      <c r="E403" s="70">
        <v>2020</v>
      </c>
      <c r="F403" s="70" t="s">
        <v>159</v>
      </c>
      <c r="G403" s="70" t="s">
        <v>2219</v>
      </c>
      <c r="H403" s="70" t="s">
        <v>2220</v>
      </c>
      <c r="I403" s="148"/>
      <c r="J403" s="71">
        <v>103.53509605663599</v>
      </c>
      <c r="K403" s="71">
        <v>3.3428753526016859</v>
      </c>
      <c r="L403" s="71">
        <v>25.902066955230083</v>
      </c>
      <c r="M403" s="71">
        <v>89.691177488688879</v>
      </c>
      <c r="N403" s="71">
        <v>79.908202173052928</v>
      </c>
      <c r="O403" s="71">
        <v>70.219553436504441</v>
      </c>
      <c r="P403" s="71">
        <v>49.070292039489729</v>
      </c>
      <c r="Q403" s="71">
        <v>4.8550028468372597</v>
      </c>
      <c r="R403" s="71">
        <v>0</v>
      </c>
      <c r="S403" s="71">
        <v>12.40522136945</v>
      </c>
      <c r="T403" s="72"/>
      <c r="U403" s="71">
        <v>23391683</v>
      </c>
      <c r="V403" s="71">
        <v>1577</v>
      </c>
      <c r="W403" s="71">
        <v>1189</v>
      </c>
      <c r="X403" s="71">
        <v>26829</v>
      </c>
      <c r="Y403" s="71">
        <v>34523</v>
      </c>
      <c r="Z403" s="71">
        <v>50177</v>
      </c>
      <c r="AA403" s="71">
        <v>10830</v>
      </c>
      <c r="AB403" s="71">
        <v>82343</v>
      </c>
      <c r="AC403" s="71">
        <v>0</v>
      </c>
      <c r="AD403" s="71">
        <v>12.40522136945</v>
      </c>
      <c r="AE403" s="72"/>
      <c r="AF403" s="71">
        <v>162257395.39822981</v>
      </c>
      <c r="AG403" s="71">
        <v>2684338.3188472921</v>
      </c>
      <c r="AH403" s="71">
        <v>7728628.2688385248</v>
      </c>
      <c r="AI403" s="71">
        <v>177082411.49748138</v>
      </c>
      <c r="AJ403" s="71">
        <v>161192234.63736391</v>
      </c>
      <c r="AK403" s="71"/>
      <c r="AL403" s="71"/>
      <c r="AM403" s="71">
        <v>10746676.349811064</v>
      </c>
      <c r="AN403" s="71"/>
      <c r="AO403" s="71"/>
      <c r="AP403" s="71">
        <v>521691684.47057199</v>
      </c>
      <c r="AQ403" s="72"/>
      <c r="AR403" s="71">
        <v>3301</v>
      </c>
      <c r="AS403" s="71">
        <v>685</v>
      </c>
      <c r="AT403" s="71">
        <v>0</v>
      </c>
      <c r="AU403" s="71">
        <v>1</v>
      </c>
      <c r="AV403" s="71">
        <v>0</v>
      </c>
      <c r="AW403" s="71">
        <v>1</v>
      </c>
      <c r="AX403" s="71"/>
      <c r="AY403" s="72"/>
      <c r="AZ403" s="71">
        <v>14468.69999999999</v>
      </c>
      <c r="BA403" s="71">
        <v>27837.4</v>
      </c>
      <c r="BB403" s="71">
        <v>0</v>
      </c>
      <c r="BC403" s="71">
        <v>35.1</v>
      </c>
      <c r="BD403" s="71">
        <v>0</v>
      </c>
      <c r="BE403" s="71">
        <v>495</v>
      </c>
      <c r="BF403" s="71"/>
      <c r="BG403" s="72"/>
      <c r="BH403" s="71">
        <v>2.407</v>
      </c>
      <c r="BI403" s="71">
        <v>0</v>
      </c>
      <c r="BJ403" s="71">
        <v>119.461</v>
      </c>
      <c r="BK403" s="71">
        <v>0</v>
      </c>
      <c r="BL403" s="71">
        <v>9.5579999999999998</v>
      </c>
      <c r="BM403" s="71">
        <v>0</v>
      </c>
      <c r="BN403" s="72"/>
      <c r="BO403" s="71">
        <v>1</v>
      </c>
      <c r="BP403" s="71">
        <v>0</v>
      </c>
      <c r="BQ403" s="71">
        <v>12</v>
      </c>
      <c r="BR403" s="71">
        <v>0</v>
      </c>
      <c r="BS403" s="71">
        <v>3</v>
      </c>
      <c r="BT403" s="71">
        <v>0</v>
      </c>
      <c r="BU403"/>
      <c r="BV403" s="70">
        <v>131.42599999999999</v>
      </c>
      <c r="BW403" s="70">
        <v>0</v>
      </c>
      <c r="BX403" s="70">
        <v>0</v>
      </c>
      <c r="BY403" s="70">
        <v>0</v>
      </c>
      <c r="BZ403" s="70">
        <v>0</v>
      </c>
      <c r="CA403" s="70">
        <v>0</v>
      </c>
      <c r="CB403" s="70">
        <v>0</v>
      </c>
      <c r="CC403" s="70">
        <v>0</v>
      </c>
      <c r="CD403" s="70">
        <v>0</v>
      </c>
    </row>
    <row r="404" spans="1:82">
      <c r="A404" s="70" t="s">
        <v>2237</v>
      </c>
      <c r="B404" s="70">
        <v>408</v>
      </c>
      <c r="C404" s="70">
        <v>18</v>
      </c>
      <c r="D404" s="70">
        <v>24</v>
      </c>
      <c r="E404" s="70">
        <v>2021</v>
      </c>
      <c r="F404" s="70" t="s">
        <v>160</v>
      </c>
      <c r="G404" s="70" t="s">
        <v>2219</v>
      </c>
      <c r="H404" s="70" t="s">
        <v>2220</v>
      </c>
      <c r="I404" s="148"/>
      <c r="J404" s="71">
        <v>85.01974993796513</v>
      </c>
      <c r="K404" s="71">
        <v>3.414310222054969</v>
      </c>
      <c r="L404" s="71">
        <v>23.148884757081042</v>
      </c>
      <c r="M404" s="71">
        <v>81.437217691921347</v>
      </c>
      <c r="N404" s="71">
        <v>79.250795055459719</v>
      </c>
      <c r="O404" s="71">
        <v>68.455586152262271</v>
      </c>
      <c r="P404" s="71">
        <v>50.634108098039732</v>
      </c>
      <c r="Q404" s="71">
        <v>4.7936399044368896</v>
      </c>
      <c r="R404" s="71">
        <v>0</v>
      </c>
      <c r="S404" s="71">
        <v>11.935748896710001</v>
      </c>
      <c r="T404" s="72"/>
      <c r="U404" s="71">
        <v>24460822</v>
      </c>
      <c r="V404" s="71">
        <v>1577</v>
      </c>
      <c r="W404" s="71">
        <v>1189</v>
      </c>
      <c r="X404" s="71">
        <v>26829</v>
      </c>
      <c r="Y404" s="71">
        <v>34739</v>
      </c>
      <c r="Z404" s="71">
        <v>50367</v>
      </c>
      <c r="AA404" s="71">
        <v>10897</v>
      </c>
      <c r="AB404" s="71">
        <v>82101</v>
      </c>
      <c r="AC404" s="71">
        <v>0</v>
      </c>
      <c r="AD404" s="71">
        <v>11.935748896710001</v>
      </c>
      <c r="AE404" s="72"/>
      <c r="AF404" s="71">
        <v>149273368.56176254</v>
      </c>
      <c r="AG404" s="71">
        <v>2838460.0642845258</v>
      </c>
      <c r="AH404" s="71">
        <v>6483401.6426427532</v>
      </c>
      <c r="AI404" s="71">
        <v>184218392.99355564</v>
      </c>
      <c r="AJ404" s="71">
        <v>174669694.2893934</v>
      </c>
      <c r="AK404" s="71">
        <v>0</v>
      </c>
      <c r="AL404" s="71">
        <v>0</v>
      </c>
      <c r="AM404" s="71">
        <v>10776896.452908428</v>
      </c>
      <c r="AN404" s="71">
        <v>0</v>
      </c>
      <c r="AO404" s="71">
        <v>0</v>
      </c>
      <c r="AP404" s="71">
        <v>528260214.0045473</v>
      </c>
      <c r="AQ404" s="72"/>
      <c r="AR404" s="71">
        <v>3486</v>
      </c>
      <c r="AS404" s="71">
        <v>694</v>
      </c>
      <c r="AT404" s="71">
        <v>0</v>
      </c>
      <c r="AU404" s="71">
        <v>1</v>
      </c>
      <c r="AV404" s="71">
        <v>0</v>
      </c>
      <c r="AW404" s="71">
        <v>1</v>
      </c>
      <c r="AX404" s="71"/>
      <c r="AY404" s="72"/>
      <c r="AZ404" s="71">
        <v>15557.399999999971</v>
      </c>
      <c r="BA404" s="71">
        <v>28776.9</v>
      </c>
      <c r="BB404" s="71">
        <v>0</v>
      </c>
      <c r="BC404" s="71">
        <v>35.1</v>
      </c>
      <c r="BD404" s="71">
        <v>0</v>
      </c>
      <c r="BE404" s="71">
        <v>495</v>
      </c>
      <c r="BF404" s="71"/>
      <c r="BG404" s="72"/>
      <c r="BH404" s="71">
        <v>2.657</v>
      </c>
      <c r="BI404" s="71">
        <v>0</v>
      </c>
      <c r="BJ404" s="71">
        <v>128.673</v>
      </c>
      <c r="BK404" s="71">
        <v>0</v>
      </c>
      <c r="BL404" s="71">
        <v>10.245000000000001</v>
      </c>
      <c r="BM404" s="71">
        <v>0</v>
      </c>
      <c r="BN404" s="72"/>
      <c r="BO404" s="71">
        <v>1</v>
      </c>
      <c r="BP404" s="71">
        <v>0</v>
      </c>
      <c r="BQ404" s="71">
        <v>12</v>
      </c>
      <c r="BR404" s="71">
        <v>0</v>
      </c>
      <c r="BS404" s="71">
        <v>3</v>
      </c>
      <c r="BT404" s="71">
        <v>0</v>
      </c>
      <c r="BU404"/>
      <c r="BV404" s="70">
        <v>141.57499999999999</v>
      </c>
      <c r="BW404" s="70">
        <v>0</v>
      </c>
      <c r="BX404" s="70">
        <v>0</v>
      </c>
      <c r="BY404" s="70">
        <v>0</v>
      </c>
      <c r="BZ404" s="70">
        <v>0</v>
      </c>
      <c r="CA404" s="70">
        <v>0</v>
      </c>
      <c r="CB404" s="70">
        <v>0</v>
      </c>
      <c r="CC404" s="70">
        <v>0</v>
      </c>
      <c r="CD404" s="70">
        <v>0</v>
      </c>
    </row>
    <row r="405" spans="1:82">
      <c r="A405" s="70" t="s">
        <v>2238</v>
      </c>
      <c r="B405" s="70">
        <v>408</v>
      </c>
      <c r="C405" s="70">
        <v>19</v>
      </c>
      <c r="D405" s="70">
        <v>24</v>
      </c>
      <c r="E405" s="70">
        <v>2022</v>
      </c>
      <c r="F405" s="70" t="s">
        <v>161</v>
      </c>
      <c r="G405" s="70" t="s">
        <v>2219</v>
      </c>
      <c r="H405" s="70" t="s">
        <v>2220</v>
      </c>
      <c r="I405" s="148"/>
      <c r="J405" s="71">
        <v>84.228298302021756</v>
      </c>
      <c r="K405" s="71">
        <v>3.2577075611609598</v>
      </c>
      <c r="L405" s="71">
        <v>25.133704666741718</v>
      </c>
      <c r="M405" s="71">
        <v>84.604718024381228</v>
      </c>
      <c r="N405" s="71">
        <v>89.970361255597695</v>
      </c>
      <c r="O405" s="71">
        <v>72.32928005531798</v>
      </c>
      <c r="P405" s="71">
        <v>50.560336515589768</v>
      </c>
      <c r="Q405" s="71">
        <v>4.8287988316435868</v>
      </c>
      <c r="R405" s="71">
        <v>0</v>
      </c>
      <c r="S405" s="71">
        <v>10.089043970000001</v>
      </c>
      <c r="T405" s="72"/>
      <c r="U405" s="71">
        <v>24917347</v>
      </c>
      <c r="V405" s="71">
        <v>1577</v>
      </c>
      <c r="W405" s="71">
        <v>1189</v>
      </c>
      <c r="X405" s="71">
        <v>26829</v>
      </c>
      <c r="Y405" s="71">
        <v>35163</v>
      </c>
      <c r="Z405" s="71">
        <v>50562</v>
      </c>
      <c r="AA405" s="71">
        <v>11047</v>
      </c>
      <c r="AB405" s="71">
        <v>82025</v>
      </c>
      <c r="AC405" s="71">
        <v>0</v>
      </c>
      <c r="AD405" s="71">
        <v>10.089043970000001</v>
      </c>
      <c r="AE405" s="72"/>
      <c r="AF405" s="71">
        <v>135773287.02272469</v>
      </c>
      <c r="AG405" s="71">
        <v>2782866.4998686234</v>
      </c>
      <c r="AH405" s="71">
        <v>7142624.6658188971</v>
      </c>
      <c r="AI405" s="71">
        <v>165999342.53663319</v>
      </c>
      <c r="AJ405" s="71">
        <v>181422747.96779999</v>
      </c>
      <c r="AK405" s="71">
        <v>0</v>
      </c>
      <c r="AL405" s="71">
        <v>0</v>
      </c>
      <c r="AM405" s="71">
        <v>10591666.323743654</v>
      </c>
      <c r="AN405" s="71">
        <v>0</v>
      </c>
      <c r="AO405" s="71">
        <v>0</v>
      </c>
      <c r="AP405" s="71">
        <v>503712535.01658911</v>
      </c>
      <c r="AQ405" s="72"/>
      <c r="AR405" s="71">
        <v>3715</v>
      </c>
      <c r="AS405" s="71">
        <v>696</v>
      </c>
      <c r="AT405" s="71">
        <v>0</v>
      </c>
      <c r="AU405" s="71">
        <v>1</v>
      </c>
      <c r="AV405" s="71">
        <v>0</v>
      </c>
      <c r="AW405" s="71">
        <v>1</v>
      </c>
      <c r="AX405" s="71"/>
      <c r="AY405" s="72"/>
      <c r="AZ405" s="71">
        <v>16908.599999999962</v>
      </c>
      <c r="BA405" s="71">
        <v>28875.9</v>
      </c>
      <c r="BB405" s="71">
        <v>0</v>
      </c>
      <c r="BC405" s="71">
        <v>35.1</v>
      </c>
      <c r="BD405" s="71">
        <v>0</v>
      </c>
      <c r="BE405" s="71">
        <v>495</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2239</v>
      </c>
      <c r="B406" s="70">
        <v>408</v>
      </c>
      <c r="C406" s="70">
        <v>20</v>
      </c>
      <c r="D406" s="70">
        <v>24</v>
      </c>
      <c r="E406" s="70">
        <v>2023</v>
      </c>
      <c r="F406" s="70" t="s">
        <v>1539</v>
      </c>
      <c r="G406" s="1064" t="s">
        <v>2219</v>
      </c>
      <c r="H406" s="70" t="s">
        <v>2220</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3978</v>
      </c>
      <c r="AS406" s="71">
        <v>698</v>
      </c>
      <c r="AT406" s="71">
        <v>0</v>
      </c>
      <c r="AU406" s="71">
        <v>1</v>
      </c>
      <c r="AV406" s="71">
        <v>0</v>
      </c>
      <c r="AW406" s="71">
        <v>1</v>
      </c>
      <c r="AX406" s="71"/>
      <c r="AY406" s="72"/>
      <c r="AZ406" s="71">
        <v>18384.199999999928</v>
      </c>
      <c r="BA406" s="71">
        <v>28939.500000000004</v>
      </c>
      <c r="BB406" s="71">
        <v>0</v>
      </c>
      <c r="BC406" s="71">
        <v>35.1</v>
      </c>
      <c r="BD406" s="71">
        <v>0</v>
      </c>
      <c r="BE406" s="71">
        <v>495</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2240</v>
      </c>
      <c r="B407" s="70">
        <v>408</v>
      </c>
      <c r="C407" s="70">
        <v>21</v>
      </c>
      <c r="D407" s="70">
        <v>24</v>
      </c>
      <c r="E407" s="70">
        <v>2024</v>
      </c>
      <c r="F407" s="70" t="s">
        <v>1554</v>
      </c>
      <c r="G407" s="1064" t="s">
        <v>2219</v>
      </c>
      <c r="H407" s="70" t="s">
        <v>2220</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2241</v>
      </c>
      <c r="B408" s="70">
        <v>205</v>
      </c>
      <c r="C408" s="70">
        <v>1</v>
      </c>
      <c r="D408" s="70">
        <v>13</v>
      </c>
      <c r="E408" s="70">
        <v>1990</v>
      </c>
      <c r="F408" s="70" t="s">
        <v>787</v>
      </c>
      <c r="G408" s="70" t="s">
        <v>2242</v>
      </c>
      <c r="H408" s="70" t="s">
        <v>2243</v>
      </c>
      <c r="I408" s="148"/>
      <c r="J408" s="71">
        <v>3253.5977871077548</v>
      </c>
      <c r="K408" s="71">
        <v>14.09011143097498</v>
      </c>
      <c r="L408" s="71">
        <v>33.190935189057548</v>
      </c>
      <c r="M408" s="71">
        <v>73.758434494837445</v>
      </c>
      <c r="N408" s="71">
        <v>60.687419249504089</v>
      </c>
      <c r="O408" s="71">
        <v>78.196172122887276</v>
      </c>
      <c r="P408" s="71">
        <v>80.074595136749537</v>
      </c>
      <c r="Q408" s="71">
        <v>5.4963450428557898</v>
      </c>
      <c r="R408" s="71">
        <v>35.076398380071431</v>
      </c>
      <c r="S408" s="71">
        <v>5.8666320151945053</v>
      </c>
      <c r="T408" s="72"/>
      <c r="U408" s="71">
        <v>78698442</v>
      </c>
      <c r="V408" s="71">
        <v>4787</v>
      </c>
      <c r="W408" s="71">
        <v>321</v>
      </c>
      <c r="X408" s="71">
        <v>24848</v>
      </c>
      <c r="Y408" s="71">
        <v>27313</v>
      </c>
      <c r="Z408" s="71">
        <v>32163</v>
      </c>
      <c r="AA408" s="71">
        <v>19443</v>
      </c>
      <c r="AB408" s="71">
        <v>89242</v>
      </c>
      <c r="AC408" s="71">
        <v>6075295.333333333</v>
      </c>
      <c r="AD408" s="71">
        <v>5.8666320151945053</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2244</v>
      </c>
      <c r="B409" s="70">
        <v>206</v>
      </c>
      <c r="C409" s="70">
        <v>2</v>
      </c>
      <c r="D409" s="70">
        <v>13</v>
      </c>
      <c r="E409" s="70">
        <v>2005</v>
      </c>
      <c r="F409" s="70" t="s">
        <v>789</v>
      </c>
      <c r="G409" s="70" t="s">
        <v>2242</v>
      </c>
      <c r="H409" s="70" t="s">
        <v>2243</v>
      </c>
      <c r="I409" s="148"/>
      <c r="J409" s="71">
        <v>3264.8362188227861</v>
      </c>
      <c r="K409" s="71">
        <v>9.3713287859581378</v>
      </c>
      <c r="L409" s="71">
        <v>31.04769495699621</v>
      </c>
      <c r="M409" s="71">
        <v>121.05827273874119</v>
      </c>
      <c r="N409" s="71">
        <v>91.165660644231778</v>
      </c>
      <c r="O409" s="71">
        <v>111.3461758335941</v>
      </c>
      <c r="P409" s="71">
        <v>87.931210101486386</v>
      </c>
      <c r="Q409" s="71">
        <v>5.3876553698896696</v>
      </c>
      <c r="R409" s="71">
        <v>21.96707104509191</v>
      </c>
      <c r="S409" s="71">
        <v>6.8238297600000006</v>
      </c>
      <c r="T409" s="72"/>
      <c r="U409" s="71">
        <v>82877351</v>
      </c>
      <c r="V409" s="71">
        <v>3961</v>
      </c>
      <c r="W409" s="71">
        <v>331</v>
      </c>
      <c r="X409" s="71">
        <v>22660</v>
      </c>
      <c r="Y409" s="71">
        <v>34722</v>
      </c>
      <c r="Z409" s="71">
        <v>52997</v>
      </c>
      <c r="AA409" s="71">
        <v>17486</v>
      </c>
      <c r="AB409" s="71">
        <v>91449</v>
      </c>
      <c r="AC409" s="71">
        <v>3884421.666666667</v>
      </c>
      <c r="AD409" s="71">
        <v>6.8238297600000006</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2245</v>
      </c>
      <c r="B410" s="70">
        <v>207</v>
      </c>
      <c r="C410" s="70">
        <v>3</v>
      </c>
      <c r="D410" s="70">
        <v>13</v>
      </c>
      <c r="E410" s="70">
        <v>2006</v>
      </c>
      <c r="F410" s="70" t="s">
        <v>790</v>
      </c>
      <c r="G410" s="70" t="s">
        <v>2242</v>
      </c>
      <c r="H410" s="70" t="s">
        <v>2243</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2246</v>
      </c>
      <c r="B411" s="70">
        <v>208</v>
      </c>
      <c r="C411" s="70">
        <v>4</v>
      </c>
      <c r="D411" s="70">
        <v>13</v>
      </c>
      <c r="E411" s="70">
        <v>2007</v>
      </c>
      <c r="F411" s="70" t="s">
        <v>791</v>
      </c>
      <c r="G411" s="70" t="s">
        <v>2242</v>
      </c>
      <c r="H411" s="70" t="s">
        <v>2243</v>
      </c>
      <c r="I411" s="148"/>
      <c r="J411" s="71">
        <v>2891.0990200478809</v>
      </c>
      <c r="K411" s="71">
        <v>9.5771476427565094</v>
      </c>
      <c r="L411" s="71">
        <v>25.913504632435782</v>
      </c>
      <c r="M411" s="71">
        <v>113.0542154004838</v>
      </c>
      <c r="N411" s="71">
        <v>111.0280285036786</v>
      </c>
      <c r="O411" s="71">
        <v>108.08597921974589</v>
      </c>
      <c r="P411" s="71">
        <v>91.074452654266125</v>
      </c>
      <c r="Q411" s="71">
        <v>5.6103938106646103</v>
      </c>
      <c r="R411" s="71">
        <v>25.632898535761878</v>
      </c>
      <c r="S411" s="71">
        <v>0</v>
      </c>
      <c r="T411" s="72"/>
      <c r="U411" s="71">
        <v>82458859</v>
      </c>
      <c r="V411" s="71">
        <v>3948</v>
      </c>
      <c r="W411" s="71">
        <v>318</v>
      </c>
      <c r="X411" s="71">
        <v>25339</v>
      </c>
      <c r="Y411" s="71">
        <v>35440</v>
      </c>
      <c r="Z411" s="71">
        <v>53480</v>
      </c>
      <c r="AA411" s="71">
        <v>17835</v>
      </c>
      <c r="AB411" s="71">
        <v>90194</v>
      </c>
      <c r="AC411" s="71">
        <v>4662700.666666667</v>
      </c>
      <c r="AD411" s="71">
        <v>0</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2247</v>
      </c>
      <c r="B412" s="70">
        <v>209</v>
      </c>
      <c r="C412" s="70">
        <v>5</v>
      </c>
      <c r="D412" s="70">
        <v>13</v>
      </c>
      <c r="E412" s="70">
        <v>2008</v>
      </c>
      <c r="F412" s="70" t="s">
        <v>792</v>
      </c>
      <c r="G412" s="70" t="s">
        <v>2242</v>
      </c>
      <c r="H412" s="70" t="s">
        <v>2243</v>
      </c>
      <c r="I412" s="148"/>
      <c r="J412" s="71">
        <v>3094.7410914148281</v>
      </c>
      <c r="K412" s="71">
        <v>7.5365953818998044</v>
      </c>
      <c r="L412" s="71">
        <v>22.738541889423072</v>
      </c>
      <c r="M412" s="71">
        <v>127.6253652988415</v>
      </c>
      <c r="N412" s="71">
        <v>106.5422433232534</v>
      </c>
      <c r="O412" s="71">
        <v>105.5319717987672</v>
      </c>
      <c r="P412" s="71">
        <v>89.624079840355392</v>
      </c>
      <c r="Q412" s="71">
        <v>5.5057774928521601</v>
      </c>
      <c r="R412" s="71">
        <v>24.942580834821641</v>
      </c>
      <c r="S412" s="71">
        <v>0</v>
      </c>
      <c r="T412" s="72"/>
      <c r="U412" s="71">
        <v>101967882</v>
      </c>
      <c r="V412" s="71">
        <v>3948</v>
      </c>
      <c r="W412" s="71">
        <v>318</v>
      </c>
      <c r="X412" s="71">
        <v>25339</v>
      </c>
      <c r="Y412" s="71">
        <v>35878</v>
      </c>
      <c r="Z412" s="71">
        <v>54049</v>
      </c>
      <c r="AA412" s="71">
        <v>17571</v>
      </c>
      <c r="AB412" s="71">
        <v>89968</v>
      </c>
      <c r="AC412" s="71">
        <v>4711310.333333333</v>
      </c>
      <c r="AD412" s="71">
        <v>0</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2248</v>
      </c>
      <c r="B413" s="70">
        <v>210</v>
      </c>
      <c r="C413" s="70">
        <v>6</v>
      </c>
      <c r="D413" s="70">
        <v>13</v>
      </c>
      <c r="E413" s="70">
        <v>2009</v>
      </c>
      <c r="F413" s="70" t="s">
        <v>176</v>
      </c>
      <c r="G413" s="70" t="s">
        <v>2242</v>
      </c>
      <c r="H413" s="70" t="s">
        <v>2243</v>
      </c>
      <c r="I413" s="148"/>
      <c r="J413" s="71">
        <v>2288.7946743506359</v>
      </c>
      <c r="K413" s="71">
        <v>8.42090114217795</v>
      </c>
      <c r="L413" s="71">
        <v>22.566911853689749</v>
      </c>
      <c r="M413" s="71">
        <v>124.1035076530939</v>
      </c>
      <c r="N413" s="71">
        <v>99.4116416436121</v>
      </c>
      <c r="O413" s="71">
        <v>107.75147036323349</v>
      </c>
      <c r="P413" s="71">
        <v>85.283562317375072</v>
      </c>
      <c r="Q413" s="71">
        <v>5.2350444830638203</v>
      </c>
      <c r="R413" s="71">
        <v>19.368907676409439</v>
      </c>
      <c r="S413" s="71">
        <v>0</v>
      </c>
      <c r="T413" s="72"/>
      <c r="U413" s="71">
        <v>65165577</v>
      </c>
      <c r="V413" s="71">
        <v>5670</v>
      </c>
      <c r="W413" s="71">
        <v>407</v>
      </c>
      <c r="X413" s="71">
        <v>28045</v>
      </c>
      <c r="Y413" s="71">
        <v>36332</v>
      </c>
      <c r="Z413" s="71">
        <v>54471</v>
      </c>
      <c r="AA413" s="71">
        <v>17165</v>
      </c>
      <c r="AB413" s="71">
        <v>89799</v>
      </c>
      <c r="AC413" s="71">
        <v>3569179.666666667</v>
      </c>
      <c r="AD413" s="71">
        <v>0</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16329.478999999999</v>
      </c>
      <c r="BK413" s="71">
        <v>158</v>
      </c>
      <c r="BL413" s="71">
        <v>10.18</v>
      </c>
      <c r="BM413" s="71">
        <v>0</v>
      </c>
      <c r="BN413" s="72"/>
      <c r="BO413" s="71">
        <v>0</v>
      </c>
      <c r="BP413" s="71">
        <v>0</v>
      </c>
      <c r="BQ413" s="71">
        <v>9</v>
      </c>
      <c r="BR413" s="71">
        <v>1</v>
      </c>
      <c r="BS413" s="71">
        <v>2</v>
      </c>
      <c r="BT413" s="71">
        <v>0</v>
      </c>
      <c r="BU413"/>
      <c r="BV413" s="70">
        <v>15355.489</v>
      </c>
      <c r="BW413" s="70">
        <v>155.38200000000001</v>
      </c>
      <c r="BX413" s="70">
        <v>961.88499999999999</v>
      </c>
      <c r="BY413" s="70">
        <v>20.757999999999999</v>
      </c>
      <c r="BZ413" s="70">
        <v>4.1449999999999996</v>
      </c>
      <c r="CA413" s="70">
        <v>0</v>
      </c>
      <c r="CB413" s="70">
        <v>0</v>
      </c>
      <c r="CC413" s="70">
        <v>0</v>
      </c>
      <c r="CD413" s="70">
        <v>0</v>
      </c>
    </row>
    <row r="414" spans="1:82">
      <c r="A414" s="70" t="s">
        <v>2249</v>
      </c>
      <c r="B414" s="70">
        <v>211</v>
      </c>
      <c r="C414" s="70">
        <v>7</v>
      </c>
      <c r="D414" s="70">
        <v>13</v>
      </c>
      <c r="E414" s="70">
        <v>2010</v>
      </c>
      <c r="F414" s="70" t="s">
        <v>177</v>
      </c>
      <c r="G414" s="70" t="s">
        <v>2242</v>
      </c>
      <c r="H414" s="70" t="s">
        <v>2243</v>
      </c>
      <c r="I414" s="148"/>
      <c r="J414" s="71">
        <v>3084.8530663022898</v>
      </c>
      <c r="K414" s="71">
        <v>8.9743667562991298</v>
      </c>
      <c r="L414" s="71">
        <v>21.365374217748592</v>
      </c>
      <c r="M414" s="71">
        <v>123.88052002532611</v>
      </c>
      <c r="N414" s="71">
        <v>102.48762560206291</v>
      </c>
      <c r="O414" s="71">
        <v>107.84772303864619</v>
      </c>
      <c r="P414" s="71">
        <v>86.046255311595814</v>
      </c>
      <c r="Q414" s="71">
        <v>5.4376042821502404</v>
      </c>
      <c r="R414" s="71">
        <v>19.182609955878409</v>
      </c>
      <c r="S414" s="71">
        <v>0</v>
      </c>
      <c r="T414" s="72"/>
      <c r="U414" s="71">
        <v>79702400</v>
      </c>
      <c r="V414" s="71">
        <v>5670</v>
      </c>
      <c r="W414" s="71">
        <v>407</v>
      </c>
      <c r="X414" s="71">
        <v>28045</v>
      </c>
      <c r="Y414" s="71">
        <v>36667</v>
      </c>
      <c r="Z414" s="71">
        <v>54773</v>
      </c>
      <c r="AA414" s="71">
        <v>16886</v>
      </c>
      <c r="AB414" s="71">
        <v>89377</v>
      </c>
      <c r="AC414" s="71">
        <v>3349831.666666667</v>
      </c>
      <c r="AD414" s="71">
        <v>0</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20675.490000000002</v>
      </c>
      <c r="BK414" s="71">
        <v>165.751</v>
      </c>
      <c r="BL414" s="71">
        <v>19.945</v>
      </c>
      <c r="BM414" s="71">
        <v>0</v>
      </c>
      <c r="BN414" s="72"/>
      <c r="BO414" s="71">
        <v>0</v>
      </c>
      <c r="BP414" s="71">
        <v>0</v>
      </c>
      <c r="BQ414" s="71">
        <v>9</v>
      </c>
      <c r="BR414" s="71">
        <v>1</v>
      </c>
      <c r="BS414" s="71">
        <v>3</v>
      </c>
      <c r="BT414" s="71">
        <v>0</v>
      </c>
      <c r="BU414"/>
      <c r="BV414" s="70">
        <v>19400.249</v>
      </c>
      <c r="BW414" s="70">
        <v>211.214</v>
      </c>
      <c r="BX414" s="70">
        <v>1218.701</v>
      </c>
      <c r="BY414" s="70">
        <v>25.515999999999998</v>
      </c>
      <c r="BZ414" s="70">
        <v>5.5060000000000002</v>
      </c>
      <c r="CA414" s="70">
        <v>0</v>
      </c>
      <c r="CB414" s="70">
        <v>0</v>
      </c>
      <c r="CC414" s="70">
        <v>0</v>
      </c>
      <c r="CD414" s="70">
        <v>0</v>
      </c>
    </row>
    <row r="415" spans="1:82">
      <c r="A415" s="70" t="s">
        <v>2250</v>
      </c>
      <c r="B415" s="70">
        <v>212</v>
      </c>
      <c r="C415" s="70">
        <v>8</v>
      </c>
      <c r="D415" s="70">
        <v>13</v>
      </c>
      <c r="E415" s="70">
        <v>2011</v>
      </c>
      <c r="F415" s="70" t="s">
        <v>178</v>
      </c>
      <c r="G415" s="70" t="s">
        <v>2242</v>
      </c>
      <c r="H415" s="70" t="s">
        <v>2243</v>
      </c>
      <c r="I415" s="148"/>
      <c r="J415" s="71">
        <v>3006.9893112138921</v>
      </c>
      <c r="K415" s="71">
        <v>14.16690246157361</v>
      </c>
      <c r="L415" s="71">
        <v>20.829997177298772</v>
      </c>
      <c r="M415" s="71">
        <v>143.52173902349551</v>
      </c>
      <c r="N415" s="71">
        <v>109.1404390746973</v>
      </c>
      <c r="O415" s="71">
        <v>106.89583127894299</v>
      </c>
      <c r="P415" s="71">
        <v>83.66357497963223</v>
      </c>
      <c r="Q415" s="71">
        <v>6.24280928476868</v>
      </c>
      <c r="R415" s="71">
        <v>18.63320115256775</v>
      </c>
      <c r="S415" s="71">
        <v>0</v>
      </c>
      <c r="T415" s="72"/>
      <c r="U415" s="71">
        <v>81337287</v>
      </c>
      <c r="V415" s="71">
        <v>5670</v>
      </c>
      <c r="W415" s="71">
        <v>407</v>
      </c>
      <c r="X415" s="71">
        <v>28045</v>
      </c>
      <c r="Y415" s="71">
        <v>37160</v>
      </c>
      <c r="Z415" s="71">
        <v>55469</v>
      </c>
      <c r="AA415" s="71">
        <v>16907</v>
      </c>
      <c r="AB415" s="71">
        <v>88958</v>
      </c>
      <c r="AC415" s="71">
        <v>3248507.666666667</v>
      </c>
      <c r="AD415" s="71">
        <v>0</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17951.120999999999</v>
      </c>
      <c r="BK415" s="71">
        <v>182.822</v>
      </c>
      <c r="BL415" s="71">
        <v>4.4139999999999997</v>
      </c>
      <c r="BM415" s="71">
        <v>0</v>
      </c>
      <c r="BN415" s="72"/>
      <c r="BO415" s="71">
        <v>0</v>
      </c>
      <c r="BP415" s="71">
        <v>0</v>
      </c>
      <c r="BQ415" s="71">
        <v>9</v>
      </c>
      <c r="BR415" s="71">
        <v>1</v>
      </c>
      <c r="BS415" s="71">
        <v>1</v>
      </c>
      <c r="BT415" s="71">
        <v>0</v>
      </c>
      <c r="BU415"/>
      <c r="BV415" s="70">
        <v>16887.326000000001</v>
      </c>
      <c r="BW415" s="70">
        <v>196.91499999999999</v>
      </c>
      <c r="BX415" s="70">
        <v>1025.857</v>
      </c>
      <c r="BY415" s="70">
        <v>23.276</v>
      </c>
      <c r="BZ415" s="70">
        <v>4.9829999999999997</v>
      </c>
      <c r="CA415" s="70">
        <v>0</v>
      </c>
      <c r="CB415" s="70">
        <v>0</v>
      </c>
      <c r="CC415" s="70">
        <v>0</v>
      </c>
      <c r="CD415" s="70">
        <v>0</v>
      </c>
    </row>
    <row r="416" spans="1:82">
      <c r="A416" s="70" t="s">
        <v>2251</v>
      </c>
      <c r="B416" s="70">
        <v>213</v>
      </c>
      <c r="C416" s="70">
        <v>9</v>
      </c>
      <c r="D416" s="70">
        <v>13</v>
      </c>
      <c r="E416" s="70">
        <v>2012</v>
      </c>
      <c r="F416" s="70" t="s">
        <v>179</v>
      </c>
      <c r="G416" s="70" t="s">
        <v>2242</v>
      </c>
      <c r="H416" s="70" t="s">
        <v>2243</v>
      </c>
      <c r="I416" s="148"/>
      <c r="J416" s="71">
        <v>2991.2685476427469</v>
      </c>
      <c r="K416" s="71">
        <v>14.056033718375661</v>
      </c>
      <c r="L416" s="71">
        <v>20.913124331211169</v>
      </c>
      <c r="M416" s="71">
        <v>160.3859465196206</v>
      </c>
      <c r="N416" s="71">
        <v>121.9382254000209</v>
      </c>
      <c r="O416" s="71">
        <v>107.19800522166679</v>
      </c>
      <c r="P416" s="71">
        <v>83.25374231101199</v>
      </c>
      <c r="Q416" s="71">
        <v>6.7919122543242301</v>
      </c>
      <c r="R416" s="71">
        <v>19.81413588610021</v>
      </c>
      <c r="S416" s="71">
        <v>0</v>
      </c>
      <c r="T416" s="72"/>
      <c r="U416" s="71">
        <v>81301277</v>
      </c>
      <c r="V416" s="71">
        <v>5670</v>
      </c>
      <c r="W416" s="71">
        <v>407</v>
      </c>
      <c r="X416" s="71">
        <v>28045</v>
      </c>
      <c r="Y416" s="71">
        <v>37766</v>
      </c>
      <c r="Z416" s="71">
        <v>56067</v>
      </c>
      <c r="AA416" s="71">
        <v>16729</v>
      </c>
      <c r="AB416" s="71">
        <v>89079</v>
      </c>
      <c r="AC416" s="71">
        <v>3364920</v>
      </c>
      <c r="AD416" s="71">
        <v>0</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18765.952000000001</v>
      </c>
      <c r="BK416" s="71">
        <v>173.607</v>
      </c>
      <c r="BL416" s="71">
        <v>18.341000000000001</v>
      </c>
      <c r="BM416" s="71">
        <v>0</v>
      </c>
      <c r="BN416" s="72"/>
      <c r="BO416" s="71">
        <v>0</v>
      </c>
      <c r="BP416" s="71">
        <v>0</v>
      </c>
      <c r="BQ416" s="71">
        <v>8</v>
      </c>
      <c r="BR416" s="71">
        <v>1</v>
      </c>
      <c r="BS416" s="71">
        <v>2</v>
      </c>
      <c r="BT416" s="71">
        <v>0</v>
      </c>
      <c r="BU416"/>
      <c r="BV416" s="70">
        <v>17635.588</v>
      </c>
      <c r="BW416" s="70">
        <v>182.86500000000001</v>
      </c>
      <c r="BX416" s="70">
        <v>1110.806</v>
      </c>
      <c r="BY416" s="70">
        <v>23.402999999999999</v>
      </c>
      <c r="BZ416" s="70">
        <v>5.2380000000000004</v>
      </c>
      <c r="CA416" s="70">
        <v>0</v>
      </c>
      <c r="CB416" s="70">
        <v>0</v>
      </c>
      <c r="CC416" s="70">
        <v>0</v>
      </c>
      <c r="CD416" s="70">
        <v>0</v>
      </c>
    </row>
    <row r="417" spans="1:82">
      <c r="A417" s="70" t="s">
        <v>2252</v>
      </c>
      <c r="B417" s="70">
        <v>214</v>
      </c>
      <c r="C417" s="70">
        <v>10</v>
      </c>
      <c r="D417" s="70">
        <v>13</v>
      </c>
      <c r="E417" s="70">
        <v>2013</v>
      </c>
      <c r="F417" s="70" t="s">
        <v>180</v>
      </c>
      <c r="G417" s="70" t="s">
        <v>2242</v>
      </c>
      <c r="H417" s="70" t="s">
        <v>2243</v>
      </c>
      <c r="I417" s="148"/>
      <c r="J417" s="71">
        <v>3000.8732771976429</v>
      </c>
      <c r="K417" s="71">
        <v>12.52796122307821</v>
      </c>
      <c r="L417" s="71">
        <v>20.918434930231999</v>
      </c>
      <c r="M417" s="71">
        <v>159.0205144974822</v>
      </c>
      <c r="N417" s="71">
        <v>128.51179788321281</v>
      </c>
      <c r="O417" s="71">
        <v>104.23614052853866</v>
      </c>
      <c r="P417" s="71">
        <v>83.202781449643382</v>
      </c>
      <c r="Q417" s="71">
        <v>6.85124558879519</v>
      </c>
      <c r="R417" s="71">
        <v>22.018399907673</v>
      </c>
      <c r="S417" s="71">
        <v>0</v>
      </c>
      <c r="T417" s="72"/>
      <c r="U417" s="71">
        <v>79450761</v>
      </c>
      <c r="V417" s="71">
        <v>5670</v>
      </c>
      <c r="W417" s="71">
        <v>407</v>
      </c>
      <c r="X417" s="71">
        <v>28045</v>
      </c>
      <c r="Y417" s="71">
        <v>37871</v>
      </c>
      <c r="Z417" s="71">
        <v>56952</v>
      </c>
      <c r="AA417" s="71">
        <v>16656</v>
      </c>
      <c r="AB417" s="71">
        <v>88569</v>
      </c>
      <c r="AC417" s="71">
        <v>3650030</v>
      </c>
      <c r="AD417" s="71">
        <v>0</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21126.502</v>
      </c>
      <c r="BK417" s="71">
        <v>142.84200000000001</v>
      </c>
      <c r="BL417" s="71">
        <v>18.617000000000001</v>
      </c>
      <c r="BM417" s="71">
        <v>0</v>
      </c>
      <c r="BN417" s="72"/>
      <c r="BO417" s="71">
        <v>0</v>
      </c>
      <c r="BP417" s="71">
        <v>0</v>
      </c>
      <c r="BQ417" s="71">
        <v>8</v>
      </c>
      <c r="BR417" s="71">
        <v>1</v>
      </c>
      <c r="BS417" s="71">
        <v>2</v>
      </c>
      <c r="BT417" s="71">
        <v>0</v>
      </c>
      <c r="BU417"/>
      <c r="BV417" s="70">
        <v>19895.870999999999</v>
      </c>
      <c r="BW417" s="70">
        <v>182.82900000000001</v>
      </c>
      <c r="BX417" s="70">
        <v>1180.1790000000001</v>
      </c>
      <c r="BY417" s="70">
        <v>23.571000000000002</v>
      </c>
      <c r="BZ417" s="70">
        <v>5.5110000000000001</v>
      </c>
      <c r="CA417" s="70">
        <v>0</v>
      </c>
      <c r="CB417" s="70">
        <v>0</v>
      </c>
      <c r="CC417" s="70">
        <v>0</v>
      </c>
      <c r="CD417" s="70">
        <v>0</v>
      </c>
    </row>
    <row r="418" spans="1:82">
      <c r="A418" s="70" t="s">
        <v>2253</v>
      </c>
      <c r="B418" s="70">
        <v>215</v>
      </c>
      <c r="C418" s="70">
        <v>11</v>
      </c>
      <c r="D418" s="70">
        <v>13</v>
      </c>
      <c r="E418" s="70">
        <v>2014</v>
      </c>
      <c r="F418" s="70" t="s">
        <v>181</v>
      </c>
      <c r="G418" s="70" t="s">
        <v>2242</v>
      </c>
      <c r="H418" s="70" t="s">
        <v>2243</v>
      </c>
      <c r="I418" s="148"/>
      <c r="J418" s="71">
        <v>2846.0712841543891</v>
      </c>
      <c r="K418" s="71">
        <v>11.760965800078329</v>
      </c>
      <c r="L418" s="71">
        <v>27.965619992611099</v>
      </c>
      <c r="M418" s="71">
        <v>145.14877729522379</v>
      </c>
      <c r="N418" s="71">
        <v>106.5147936261481</v>
      </c>
      <c r="O418" s="71">
        <v>99.754236866120479</v>
      </c>
      <c r="P418" s="71">
        <v>84.217730970934994</v>
      </c>
      <c r="Q418" s="71">
        <v>6.5404837456246296</v>
      </c>
      <c r="R418" s="71">
        <v>20.302156315654351</v>
      </c>
      <c r="S418" s="71">
        <v>0</v>
      </c>
      <c r="T418" s="72"/>
      <c r="U418" s="71">
        <v>82951198</v>
      </c>
      <c r="V418" s="71">
        <v>4919</v>
      </c>
      <c r="W418" s="71">
        <v>488</v>
      </c>
      <c r="X418" s="71">
        <v>27835</v>
      </c>
      <c r="Y418" s="71">
        <v>38154</v>
      </c>
      <c r="Z418" s="71">
        <v>57404</v>
      </c>
      <c r="AA418" s="71">
        <v>16772</v>
      </c>
      <c r="AB418" s="71">
        <v>88126</v>
      </c>
      <c r="AC418" s="71">
        <v>3376107.666666667</v>
      </c>
      <c r="AD418" s="71">
        <v>0</v>
      </c>
      <c r="AE418" s="72"/>
      <c r="AF418" s="71"/>
      <c r="AG418" s="71"/>
      <c r="AH418" s="71"/>
      <c r="AI418" s="71"/>
      <c r="AJ418" s="71"/>
      <c r="AK418" s="71"/>
      <c r="AL418" s="71"/>
      <c r="AM418" s="71"/>
      <c r="AN418" s="71"/>
      <c r="AO418" s="71"/>
      <c r="AP418" s="71"/>
      <c r="AQ418" s="72"/>
      <c r="AR418" s="71">
        <v>1576</v>
      </c>
      <c r="AS418" s="71">
        <v>233</v>
      </c>
      <c r="AT418" s="71">
        <v>0</v>
      </c>
      <c r="AU418" s="71">
        <v>0</v>
      </c>
      <c r="AV418" s="71">
        <v>0</v>
      </c>
      <c r="AW418" s="71">
        <v>0</v>
      </c>
      <c r="AX418" s="71"/>
      <c r="AY418" s="72"/>
      <c r="AZ418" s="71">
        <v>6333.4</v>
      </c>
      <c r="BA418" s="71">
        <v>16038.5</v>
      </c>
      <c r="BB418" s="71">
        <v>0</v>
      </c>
      <c r="BC418" s="71">
        <v>0</v>
      </c>
      <c r="BD418" s="71">
        <v>0</v>
      </c>
      <c r="BE418" s="71">
        <v>0</v>
      </c>
      <c r="BF418" s="71"/>
      <c r="BG418" s="72"/>
      <c r="BH418" s="71">
        <v>0</v>
      </c>
      <c r="BI418" s="71">
        <v>0</v>
      </c>
      <c r="BJ418" s="71">
        <v>20698.530999999999</v>
      </c>
      <c r="BK418" s="71">
        <v>119.81</v>
      </c>
      <c r="BL418" s="71">
        <v>81.093999999999994</v>
      </c>
      <c r="BM418" s="71">
        <v>0</v>
      </c>
      <c r="BN418" s="72"/>
      <c r="BO418" s="71">
        <v>0</v>
      </c>
      <c r="BP418" s="71">
        <v>0</v>
      </c>
      <c r="BQ418" s="71">
        <v>8</v>
      </c>
      <c r="BR418" s="71">
        <v>1</v>
      </c>
      <c r="BS418" s="71">
        <v>3</v>
      </c>
      <c r="BT418" s="71">
        <v>0</v>
      </c>
      <c r="BU418"/>
      <c r="BV418" s="70">
        <v>19481.741999999998</v>
      </c>
      <c r="BW418" s="70">
        <v>194.43</v>
      </c>
      <c r="BX418" s="70">
        <v>1138.655</v>
      </c>
      <c r="BY418" s="70">
        <v>79.088999999999999</v>
      </c>
      <c r="BZ418" s="70">
        <v>5.5190000000000001</v>
      </c>
      <c r="CA418" s="70">
        <v>0</v>
      </c>
      <c r="CB418" s="70">
        <v>0</v>
      </c>
      <c r="CC418" s="70">
        <v>0</v>
      </c>
      <c r="CD418" s="70">
        <v>0</v>
      </c>
    </row>
    <row r="419" spans="1:82">
      <c r="A419" s="70" t="s">
        <v>2254</v>
      </c>
      <c r="B419" s="70">
        <v>216</v>
      </c>
      <c r="C419" s="70">
        <v>12</v>
      </c>
      <c r="D419" s="70">
        <v>13</v>
      </c>
      <c r="E419" s="70">
        <v>2015</v>
      </c>
      <c r="F419" s="70" t="s">
        <v>182</v>
      </c>
      <c r="G419" s="70" t="s">
        <v>2242</v>
      </c>
      <c r="H419" s="70" t="s">
        <v>2243</v>
      </c>
      <c r="I419" s="148"/>
      <c r="J419" s="71">
        <v>2784.724307005386</v>
      </c>
      <c r="K419" s="71">
        <v>11.67961645117321</v>
      </c>
      <c r="L419" s="71">
        <v>29.375567513364789</v>
      </c>
      <c r="M419" s="71">
        <v>147.4659409518506</v>
      </c>
      <c r="N419" s="71">
        <v>99.693580000395258</v>
      </c>
      <c r="O419" s="71">
        <v>98.908354340812892</v>
      </c>
      <c r="P419" s="71">
        <v>82.826932001187529</v>
      </c>
      <c r="Q419" s="71">
        <v>6.3533799508894004</v>
      </c>
      <c r="R419" s="71">
        <v>19.449605282525521</v>
      </c>
      <c r="S419" s="71">
        <v>0</v>
      </c>
      <c r="T419" s="72"/>
      <c r="U419" s="71">
        <v>80244527</v>
      </c>
      <c r="V419" s="71">
        <v>4919</v>
      </c>
      <c r="W419" s="71">
        <v>488</v>
      </c>
      <c r="X419" s="71">
        <v>27835</v>
      </c>
      <c r="Y419" s="71">
        <v>38422</v>
      </c>
      <c r="Z419" s="71">
        <v>57465</v>
      </c>
      <c r="AA419" s="71">
        <v>16482</v>
      </c>
      <c r="AB419" s="71">
        <v>87447</v>
      </c>
      <c r="AC419" s="71">
        <v>3324592.666666667</v>
      </c>
      <c r="AD419" s="71">
        <v>0</v>
      </c>
      <c r="AE419" s="72"/>
      <c r="AF419" s="71">
        <v>861826251.23619771</v>
      </c>
      <c r="AG419" s="71">
        <v>10050830.944094339</v>
      </c>
      <c r="AH419" s="71">
        <v>6138691.6022946229</v>
      </c>
      <c r="AI419" s="71">
        <v>209228278.5478496</v>
      </c>
      <c r="AJ419" s="71">
        <v>137518647.17494851</v>
      </c>
      <c r="AK419" s="71">
        <v>0</v>
      </c>
      <c r="AL419" s="71">
        <v>0</v>
      </c>
      <c r="AM419" s="71">
        <v>11984244.523631601</v>
      </c>
      <c r="AN419" s="71">
        <v>0</v>
      </c>
      <c r="AO419" s="71">
        <v>0</v>
      </c>
      <c r="AP419" s="71">
        <v>1236746944.0290163</v>
      </c>
      <c r="AQ419" s="72"/>
      <c r="AR419" s="71">
        <v>1738</v>
      </c>
      <c r="AS419" s="71">
        <v>407</v>
      </c>
      <c r="AT419" s="71">
        <v>0</v>
      </c>
      <c r="AU419" s="71">
        <v>0</v>
      </c>
      <c r="AV419" s="71">
        <v>0</v>
      </c>
      <c r="AW419" s="71">
        <v>0</v>
      </c>
      <c r="AX419" s="71"/>
      <c r="AY419" s="72"/>
      <c r="AZ419" s="71">
        <v>7122.6</v>
      </c>
      <c r="BA419" s="71">
        <v>31165.7</v>
      </c>
      <c r="BB419" s="71">
        <v>0</v>
      </c>
      <c r="BC419" s="71">
        <v>0</v>
      </c>
      <c r="BD419" s="71">
        <v>0</v>
      </c>
      <c r="BE419" s="71">
        <v>0</v>
      </c>
      <c r="BF419" s="71"/>
      <c r="BG419" s="72"/>
      <c r="BH419" s="71">
        <v>0</v>
      </c>
      <c r="BI419" s="71">
        <v>0</v>
      </c>
      <c r="BJ419" s="71">
        <v>19156.023000000001</v>
      </c>
      <c r="BK419" s="71">
        <v>142.14599999999999</v>
      </c>
      <c r="BL419" s="71">
        <v>124.268</v>
      </c>
      <c r="BM419" s="71">
        <v>0</v>
      </c>
      <c r="BN419" s="72"/>
      <c r="BO419" s="71">
        <v>0</v>
      </c>
      <c r="BP419" s="71">
        <v>0</v>
      </c>
      <c r="BQ419" s="71">
        <v>8</v>
      </c>
      <c r="BR419" s="71">
        <v>1</v>
      </c>
      <c r="BS419" s="71">
        <v>4</v>
      </c>
      <c r="BT419" s="71">
        <v>0</v>
      </c>
      <c r="BU419"/>
      <c r="BV419" s="70">
        <v>18054.642</v>
      </c>
      <c r="BW419" s="70">
        <v>161.83500000000001</v>
      </c>
      <c r="BX419" s="70">
        <v>1085.5440000000001</v>
      </c>
      <c r="BY419" s="70">
        <v>115.545</v>
      </c>
      <c r="BZ419" s="70">
        <v>4.8710000000000004</v>
      </c>
      <c r="CA419" s="70">
        <v>0</v>
      </c>
      <c r="CB419" s="70">
        <v>0</v>
      </c>
      <c r="CC419" s="70">
        <v>0</v>
      </c>
      <c r="CD419" s="70">
        <v>0</v>
      </c>
    </row>
    <row r="420" spans="1:82">
      <c r="A420" s="70" t="s">
        <v>2255</v>
      </c>
      <c r="B420" s="70">
        <v>217</v>
      </c>
      <c r="C420" s="70">
        <v>13</v>
      </c>
      <c r="D420" s="70">
        <v>13</v>
      </c>
      <c r="E420" s="70">
        <v>2016</v>
      </c>
      <c r="F420" s="70" t="s">
        <v>155</v>
      </c>
      <c r="G420" s="70" t="s">
        <v>2242</v>
      </c>
      <c r="H420" s="70" t="s">
        <v>2243</v>
      </c>
      <c r="I420" s="148"/>
      <c r="J420" s="71">
        <v>2492.7230107769469</v>
      </c>
      <c r="K420" s="71">
        <v>11.255705475369655</v>
      </c>
      <c r="L420" s="71">
        <v>34.168969518275631</v>
      </c>
      <c r="M420" s="71">
        <v>126.82431303407355</v>
      </c>
      <c r="N420" s="71">
        <v>104.87959322828753</v>
      </c>
      <c r="O420" s="71">
        <v>97.72086493835981</v>
      </c>
      <c r="P420" s="71">
        <v>81.300994122638002</v>
      </c>
      <c r="Q420" s="71">
        <v>6.1133432745862439</v>
      </c>
      <c r="R420" s="71">
        <v>18.93670965410703</v>
      </c>
      <c r="S420" s="71">
        <v>0</v>
      </c>
      <c r="T420" s="72"/>
      <c r="U420" s="71">
        <v>67863431</v>
      </c>
      <c r="V420" s="71">
        <v>4919</v>
      </c>
      <c r="W420" s="71">
        <v>488</v>
      </c>
      <c r="X420" s="71">
        <v>27835</v>
      </c>
      <c r="Y420" s="71">
        <v>38568</v>
      </c>
      <c r="Z420" s="71">
        <v>57473</v>
      </c>
      <c r="AA420" s="71">
        <v>16733</v>
      </c>
      <c r="AB420" s="71">
        <v>86552</v>
      </c>
      <c r="AC420" s="71">
        <v>3234203.605797837</v>
      </c>
      <c r="AD420" s="71">
        <v>0</v>
      </c>
      <c r="AE420" s="72"/>
      <c r="AF420" s="71">
        <v>800591350.59699118</v>
      </c>
      <c r="AG420" s="71">
        <v>9576855.8110229801</v>
      </c>
      <c r="AH420" s="71">
        <v>5652665.684235258</v>
      </c>
      <c r="AI420" s="71">
        <v>194698127.94452921</v>
      </c>
      <c r="AJ420" s="71">
        <v>144889077.70710689</v>
      </c>
      <c r="AK420" s="71">
        <v>0</v>
      </c>
      <c r="AL420" s="71">
        <v>0</v>
      </c>
      <c r="AM420" s="71">
        <v>11870803.818453031</v>
      </c>
      <c r="AN420" s="71">
        <v>0</v>
      </c>
      <c r="AO420" s="71">
        <v>0</v>
      </c>
      <c r="AP420" s="71">
        <v>1167278881.5623386</v>
      </c>
      <c r="AQ420" s="72"/>
      <c r="AR420" s="71">
        <v>1859</v>
      </c>
      <c r="AS420" s="71">
        <v>481</v>
      </c>
      <c r="AT420" s="71">
        <v>0</v>
      </c>
      <c r="AU420" s="71">
        <v>0</v>
      </c>
      <c r="AV420" s="71">
        <v>0</v>
      </c>
      <c r="AW420" s="71">
        <v>0</v>
      </c>
      <c r="AX420" s="71"/>
      <c r="AY420" s="72"/>
      <c r="AZ420" s="71">
        <v>7747.2</v>
      </c>
      <c r="BA420" s="71">
        <v>37863.300000000003</v>
      </c>
      <c r="BB420" s="71">
        <v>0</v>
      </c>
      <c r="BC420" s="71">
        <v>0</v>
      </c>
      <c r="BD420" s="71">
        <v>0</v>
      </c>
      <c r="BE420" s="71">
        <v>0</v>
      </c>
      <c r="BF420" s="71"/>
      <c r="BG420" s="72"/>
      <c r="BH420" s="71">
        <v>0</v>
      </c>
      <c r="BI420" s="71">
        <v>0</v>
      </c>
      <c r="BJ420" s="71">
        <v>17409.732</v>
      </c>
      <c r="BK420" s="71">
        <v>178.893</v>
      </c>
      <c r="BL420" s="71">
        <v>72.73</v>
      </c>
      <c r="BM420" s="71">
        <v>0</v>
      </c>
      <c r="BN420" s="72"/>
      <c r="BO420" s="71">
        <v>0</v>
      </c>
      <c r="BP420" s="71">
        <v>0</v>
      </c>
      <c r="BQ420" s="71">
        <v>9</v>
      </c>
      <c r="BR420" s="71">
        <v>1</v>
      </c>
      <c r="BS420" s="71">
        <v>3</v>
      </c>
      <c r="BT420" s="71">
        <v>0</v>
      </c>
      <c r="BU420"/>
      <c r="BV420" s="70">
        <v>16437.838</v>
      </c>
      <c r="BW420" s="70">
        <v>160.232</v>
      </c>
      <c r="BX420" s="70">
        <v>979.63599999999997</v>
      </c>
      <c r="BY420" s="70">
        <v>79.070999999999998</v>
      </c>
      <c r="BZ420" s="70">
        <v>4.5780000000000003</v>
      </c>
      <c r="CA420" s="70">
        <v>0</v>
      </c>
      <c r="CB420" s="70">
        <v>0</v>
      </c>
      <c r="CC420" s="70">
        <v>0</v>
      </c>
      <c r="CD420" s="70">
        <v>0</v>
      </c>
    </row>
    <row r="421" spans="1:82">
      <c r="A421" s="70" t="s">
        <v>2256</v>
      </c>
      <c r="B421" s="70">
        <v>218</v>
      </c>
      <c r="C421" s="70">
        <v>14</v>
      </c>
      <c r="D421" s="70">
        <v>13</v>
      </c>
      <c r="E421" s="70">
        <v>2017</v>
      </c>
      <c r="F421" s="70" t="s">
        <v>156</v>
      </c>
      <c r="G421" s="70" t="s">
        <v>2242</v>
      </c>
      <c r="H421" s="70" t="s">
        <v>2243</v>
      </c>
      <c r="I421" s="148"/>
      <c r="J421" s="71">
        <v>2669.1031252909852</v>
      </c>
      <c r="K421" s="71">
        <v>11.266653301397396</v>
      </c>
      <c r="L421" s="71">
        <v>31.342172119370584</v>
      </c>
      <c r="M421" s="71">
        <v>128.67788956730865</v>
      </c>
      <c r="N421" s="71">
        <v>116.27228815903119</v>
      </c>
      <c r="O421" s="71">
        <v>97.0110706250763</v>
      </c>
      <c r="P421" s="71">
        <v>79.719005806310363</v>
      </c>
      <c r="Q421" s="71">
        <v>5.84698802291968</v>
      </c>
      <c r="R421" s="71">
        <v>18.913092533844676</v>
      </c>
      <c r="S421" s="71">
        <v>0</v>
      </c>
      <c r="T421" s="72"/>
      <c r="U421" s="71">
        <v>77412880</v>
      </c>
      <c r="V421" s="71">
        <v>4919</v>
      </c>
      <c r="W421" s="71">
        <v>488</v>
      </c>
      <c r="X421" s="71">
        <v>27835</v>
      </c>
      <c r="Y421" s="71">
        <v>38646</v>
      </c>
      <c r="Z421" s="71">
        <v>58002</v>
      </c>
      <c r="AA421" s="71">
        <v>16512</v>
      </c>
      <c r="AB421" s="71">
        <v>85604</v>
      </c>
      <c r="AC421" s="71">
        <v>3294263.333333333</v>
      </c>
      <c r="AD421" s="71">
        <v>0</v>
      </c>
      <c r="AE421" s="72"/>
      <c r="AF421" s="71">
        <v>856249962.49472308</v>
      </c>
      <c r="AG421" s="71">
        <v>9677472.7329821438</v>
      </c>
      <c r="AH421" s="71">
        <v>6950655.6025396734</v>
      </c>
      <c r="AI421" s="71">
        <v>207076377.0882763</v>
      </c>
      <c r="AJ421" s="71">
        <v>162786780.26165041</v>
      </c>
      <c r="AK421" s="71">
        <v>0</v>
      </c>
      <c r="AL421" s="71">
        <v>0</v>
      </c>
      <c r="AM421" s="71">
        <v>11759154.581745431</v>
      </c>
      <c r="AN421" s="71">
        <v>0</v>
      </c>
      <c r="AO421" s="71">
        <v>0</v>
      </c>
      <c r="AP421" s="71">
        <v>1254500402.7619169</v>
      </c>
      <c r="AQ421" s="72"/>
      <c r="AR421" s="71">
        <v>1982</v>
      </c>
      <c r="AS421" s="71">
        <v>536</v>
      </c>
      <c r="AT421" s="71">
        <v>0</v>
      </c>
      <c r="AU421" s="71">
        <v>0</v>
      </c>
      <c r="AV421" s="71">
        <v>0</v>
      </c>
      <c r="AW421" s="71">
        <v>0</v>
      </c>
      <c r="AX421" s="71"/>
      <c r="AY421" s="72"/>
      <c r="AZ421" s="71">
        <v>8406.2999999999993</v>
      </c>
      <c r="BA421" s="71">
        <v>40625.300000000003</v>
      </c>
      <c r="BB421" s="71">
        <v>0</v>
      </c>
      <c r="BC421" s="71">
        <v>0</v>
      </c>
      <c r="BD421" s="71">
        <v>0</v>
      </c>
      <c r="BE421" s="71">
        <v>0</v>
      </c>
      <c r="BF421" s="71"/>
      <c r="BG421" s="72"/>
      <c r="BH421" s="71">
        <v>0</v>
      </c>
      <c r="BI421" s="71">
        <v>0</v>
      </c>
      <c r="BJ421" s="71">
        <v>17305.201000000001</v>
      </c>
      <c r="BK421" s="71">
        <v>140.626</v>
      </c>
      <c r="BL421" s="71">
        <v>16.346</v>
      </c>
      <c r="BM421" s="71">
        <v>0</v>
      </c>
      <c r="BN421" s="72"/>
      <c r="BO421" s="71">
        <v>0</v>
      </c>
      <c r="BP421" s="71">
        <v>0</v>
      </c>
      <c r="BQ421" s="71">
        <v>10</v>
      </c>
      <c r="BR421" s="71">
        <v>1</v>
      </c>
      <c r="BS421" s="71">
        <v>2</v>
      </c>
      <c r="BT421" s="71">
        <v>0</v>
      </c>
      <c r="BU421"/>
      <c r="BV421" s="70">
        <v>16294.484</v>
      </c>
      <c r="BW421" s="70">
        <v>166.72900000000001</v>
      </c>
      <c r="BX421" s="70">
        <v>973.44299999999998</v>
      </c>
      <c r="BY421" s="70">
        <v>23.058</v>
      </c>
      <c r="BZ421" s="70">
        <v>4.4589999999999996</v>
      </c>
      <c r="CA421" s="70">
        <v>0</v>
      </c>
      <c r="CB421" s="70">
        <v>0</v>
      </c>
      <c r="CC421" s="70">
        <v>0</v>
      </c>
      <c r="CD421" s="70">
        <v>0</v>
      </c>
    </row>
    <row r="422" spans="1:82">
      <c r="A422" s="70" t="s">
        <v>2257</v>
      </c>
      <c r="B422" s="70">
        <v>219</v>
      </c>
      <c r="C422" s="70">
        <v>15</v>
      </c>
      <c r="D422" s="70">
        <v>13</v>
      </c>
      <c r="E422" s="70">
        <v>2018</v>
      </c>
      <c r="F422" s="70" t="s">
        <v>183</v>
      </c>
      <c r="G422" s="70" t="s">
        <v>2242</v>
      </c>
      <c r="H422" s="70" t="s">
        <v>2243</v>
      </c>
      <c r="I422" s="148"/>
      <c r="J422" s="71">
        <v>2411.779498055439</v>
      </c>
      <c r="K422" s="71">
        <v>10.638609541333819</v>
      </c>
      <c r="L422" s="71">
        <v>29.311064939312516</v>
      </c>
      <c r="M422" s="71">
        <v>131.28451348556032</v>
      </c>
      <c r="N422" s="71">
        <v>97.689327402365691</v>
      </c>
      <c r="O422" s="71">
        <v>95.278706120837967</v>
      </c>
      <c r="P422" s="71">
        <v>79.097539766720942</v>
      </c>
      <c r="Q422" s="71">
        <v>5.3753918598080697</v>
      </c>
      <c r="R422" s="71">
        <v>19.182533397660794</v>
      </c>
      <c r="S422" s="71">
        <v>0</v>
      </c>
      <c r="T422" s="72"/>
      <c r="U422" s="71">
        <v>77599770</v>
      </c>
      <c r="V422" s="71">
        <v>4919</v>
      </c>
      <c r="W422" s="71">
        <v>488</v>
      </c>
      <c r="X422" s="71">
        <v>27835</v>
      </c>
      <c r="Y422" s="71">
        <v>38774</v>
      </c>
      <c r="Z422" s="71">
        <v>58057</v>
      </c>
      <c r="AA422" s="71">
        <v>16548</v>
      </c>
      <c r="AB422" s="71">
        <v>84811</v>
      </c>
      <c r="AC422" s="71">
        <v>3328099.666666667</v>
      </c>
      <c r="AD422" s="71">
        <v>0</v>
      </c>
      <c r="AE422" s="72"/>
      <c r="AF422" s="71">
        <v>798870180.95081937</v>
      </c>
      <c r="AG422" s="71">
        <v>8824274.1280864812</v>
      </c>
      <c r="AH422" s="71">
        <v>6564140.0296903402</v>
      </c>
      <c r="AI422" s="71">
        <v>206528463.72278869</v>
      </c>
      <c r="AJ422" s="71">
        <v>146616026.28888029</v>
      </c>
      <c r="AK422" s="71">
        <v>0</v>
      </c>
      <c r="AL422" s="71">
        <v>0</v>
      </c>
      <c r="AM422" s="71">
        <v>11674328.35056565</v>
      </c>
      <c r="AN422" s="71">
        <v>0</v>
      </c>
      <c r="AO422" s="71">
        <v>0</v>
      </c>
      <c r="AP422" s="71">
        <v>1179077413.4708309</v>
      </c>
      <c r="AQ422" s="72"/>
      <c r="AR422" s="71">
        <v>2083</v>
      </c>
      <c r="AS422" s="71">
        <v>610</v>
      </c>
      <c r="AT422" s="71">
        <v>0</v>
      </c>
      <c r="AU422" s="71">
        <v>0</v>
      </c>
      <c r="AV422" s="71">
        <v>0</v>
      </c>
      <c r="AW422" s="71">
        <v>0</v>
      </c>
      <c r="AX422" s="71"/>
      <c r="AY422" s="72"/>
      <c r="AZ422" s="71">
        <v>8965.7999999999993</v>
      </c>
      <c r="BA422" s="71">
        <v>45491.8</v>
      </c>
      <c r="BB422" s="71">
        <v>0</v>
      </c>
      <c r="BC422" s="71">
        <v>0</v>
      </c>
      <c r="BD422" s="71">
        <v>0</v>
      </c>
      <c r="BE422" s="71">
        <v>0</v>
      </c>
      <c r="BF422" s="71"/>
      <c r="BG422" s="72"/>
      <c r="BH422" s="71">
        <v>0</v>
      </c>
      <c r="BI422" s="71">
        <v>0</v>
      </c>
      <c r="BJ422" s="71">
        <v>17739.990000000002</v>
      </c>
      <c r="BK422" s="71">
        <v>169.483</v>
      </c>
      <c r="BL422" s="71">
        <v>60.181000000000004</v>
      </c>
      <c r="BM422" s="71">
        <v>0</v>
      </c>
      <c r="BN422" s="72"/>
      <c r="BO422" s="71">
        <v>0</v>
      </c>
      <c r="BP422" s="71">
        <v>0</v>
      </c>
      <c r="BQ422" s="71">
        <v>9</v>
      </c>
      <c r="BR422" s="71">
        <v>1</v>
      </c>
      <c r="BS422" s="71">
        <v>3</v>
      </c>
      <c r="BT422" s="71">
        <v>0</v>
      </c>
      <c r="BU422"/>
      <c r="BV422" s="70">
        <v>16742.174999999999</v>
      </c>
      <c r="BW422" s="70">
        <v>173.011</v>
      </c>
      <c r="BX422" s="70">
        <v>981.34900000000005</v>
      </c>
      <c r="BY422" s="70">
        <v>68.685000000000002</v>
      </c>
      <c r="BZ422" s="70">
        <v>4.4340000000000002</v>
      </c>
      <c r="CA422" s="70">
        <v>0</v>
      </c>
      <c r="CB422" s="70">
        <v>0</v>
      </c>
      <c r="CC422" s="70">
        <v>0</v>
      </c>
      <c r="CD422" s="70">
        <v>0</v>
      </c>
    </row>
    <row r="423" spans="1:82">
      <c r="A423" s="70" t="s">
        <v>2258</v>
      </c>
      <c r="B423" s="70">
        <v>220</v>
      </c>
      <c r="C423" s="70">
        <v>16</v>
      </c>
      <c r="D423" s="70">
        <v>13</v>
      </c>
      <c r="E423" s="70">
        <v>2019</v>
      </c>
      <c r="F423" s="70" t="s">
        <v>158</v>
      </c>
      <c r="G423" s="70" t="s">
        <v>2242</v>
      </c>
      <c r="H423" s="70" t="s">
        <v>2243</v>
      </c>
      <c r="I423" s="148"/>
      <c r="J423" s="71">
        <v>2265.5831618613411</v>
      </c>
      <c r="K423" s="71">
        <v>9.694823124339095</v>
      </c>
      <c r="L423" s="71">
        <v>29.554700877131992</v>
      </c>
      <c r="M423" s="71">
        <v>119.84495088686907</v>
      </c>
      <c r="N423" s="71">
        <v>93.29653799778464</v>
      </c>
      <c r="O423" s="71">
        <v>92.488501495923529</v>
      </c>
      <c r="P423" s="71">
        <v>78.485256232871649</v>
      </c>
      <c r="Q423" s="71">
        <v>5.17656176644629</v>
      </c>
      <c r="R423" s="71">
        <v>18.447496407651734</v>
      </c>
      <c r="S423" s="71">
        <v>0</v>
      </c>
      <c r="T423" s="72"/>
      <c r="U423" s="71">
        <v>73181709</v>
      </c>
      <c r="V423" s="71">
        <v>4919</v>
      </c>
      <c r="W423" s="71">
        <v>488</v>
      </c>
      <c r="X423" s="71">
        <v>27835</v>
      </c>
      <c r="Y423" s="71">
        <v>38935</v>
      </c>
      <c r="Z423" s="71">
        <v>57904</v>
      </c>
      <c r="AA423" s="71">
        <v>16297</v>
      </c>
      <c r="AB423" s="71">
        <v>83885</v>
      </c>
      <c r="AC423" s="71">
        <v>3252995.0000000019</v>
      </c>
      <c r="AD423" s="71">
        <v>0</v>
      </c>
      <c r="AE423" s="72"/>
      <c r="AF423" s="71">
        <v>759449980.90906453</v>
      </c>
      <c r="AG423" s="71">
        <v>8522941.9567447044</v>
      </c>
      <c r="AH423" s="71">
        <v>6840681.0858696457</v>
      </c>
      <c r="AI423" s="71">
        <v>196189977.54346669</v>
      </c>
      <c r="AJ423" s="71">
        <v>139220696.31610659</v>
      </c>
      <c r="AK423" s="71">
        <v>0</v>
      </c>
      <c r="AL423" s="71">
        <v>0</v>
      </c>
      <c r="AM423" s="71">
        <v>11424505.514058096</v>
      </c>
      <c r="AN423" s="71">
        <v>0</v>
      </c>
      <c r="AO423" s="71">
        <v>0</v>
      </c>
      <c r="AP423" s="71">
        <v>1121648783.3253102</v>
      </c>
      <c r="AQ423" s="72"/>
      <c r="AR423" s="71">
        <v>2189</v>
      </c>
      <c r="AS423" s="71">
        <v>733</v>
      </c>
      <c r="AT423" s="71">
        <v>0</v>
      </c>
      <c r="AU423" s="71">
        <v>0</v>
      </c>
      <c r="AV423" s="71">
        <v>0</v>
      </c>
      <c r="AW423" s="71">
        <v>0</v>
      </c>
      <c r="AX423" s="71"/>
      <c r="AY423" s="72"/>
      <c r="AZ423" s="71">
        <v>9507.5999999999985</v>
      </c>
      <c r="BA423" s="71">
        <v>114356.7</v>
      </c>
      <c r="BB423" s="71">
        <v>0</v>
      </c>
      <c r="BC423" s="71">
        <v>0</v>
      </c>
      <c r="BD423" s="71">
        <v>0</v>
      </c>
      <c r="BE423" s="71">
        <v>0</v>
      </c>
      <c r="BF423" s="71"/>
      <c r="BG423" s="72"/>
      <c r="BH423" s="71">
        <v>0</v>
      </c>
      <c r="BI423" s="71">
        <v>0</v>
      </c>
      <c r="BJ423" s="71">
        <v>15867.245999999999</v>
      </c>
      <c r="BK423" s="71">
        <v>200.52199999999999</v>
      </c>
      <c r="BL423" s="71">
        <v>35.846000000000004</v>
      </c>
      <c r="BM423" s="71">
        <v>0</v>
      </c>
      <c r="BN423" s="72"/>
      <c r="BO423" s="71">
        <v>0</v>
      </c>
      <c r="BP423" s="71">
        <v>0</v>
      </c>
      <c r="BQ423" s="71">
        <v>9</v>
      </c>
      <c r="BR423" s="71">
        <v>1</v>
      </c>
      <c r="BS423" s="71">
        <v>3</v>
      </c>
      <c r="BT423" s="71">
        <v>0</v>
      </c>
      <c r="BU423"/>
      <c r="BV423" s="70">
        <v>15058.68</v>
      </c>
      <c r="BW423" s="70">
        <v>167.399</v>
      </c>
      <c r="BX423" s="70">
        <v>831.41200000000003</v>
      </c>
      <c r="BY423" s="70">
        <v>42.323</v>
      </c>
      <c r="BZ423" s="70">
        <v>3.8</v>
      </c>
      <c r="CA423" s="70">
        <v>0</v>
      </c>
      <c r="CB423" s="70">
        <v>0</v>
      </c>
      <c r="CC423" s="70">
        <v>0</v>
      </c>
      <c r="CD423" s="70">
        <v>0</v>
      </c>
    </row>
    <row r="424" spans="1:82">
      <c r="A424" s="70" t="s">
        <v>2259</v>
      </c>
      <c r="B424" s="70">
        <v>221</v>
      </c>
      <c r="C424" s="70">
        <v>17</v>
      </c>
      <c r="D424" s="70">
        <v>13</v>
      </c>
      <c r="E424" s="70">
        <v>2020</v>
      </c>
      <c r="F424" s="70" t="s">
        <v>159</v>
      </c>
      <c r="G424" s="70" t="s">
        <v>2242</v>
      </c>
      <c r="H424" s="70" t="s">
        <v>2243</v>
      </c>
      <c r="I424" s="148"/>
      <c r="J424" s="71">
        <v>1705.265240768209</v>
      </c>
      <c r="K424" s="71">
        <v>7.5765087582248309</v>
      </c>
      <c r="L424" s="71">
        <v>34.418698864954727</v>
      </c>
      <c r="M424" s="71">
        <v>111.77629688576434</v>
      </c>
      <c r="N424" s="71">
        <v>91.701165434233204</v>
      </c>
      <c r="O424" s="71">
        <v>80.919649208980147</v>
      </c>
      <c r="P424" s="71">
        <v>73.360766242971195</v>
      </c>
      <c r="Q424" s="71">
        <v>4.8940348457273402</v>
      </c>
      <c r="R424" s="71">
        <v>16.363549871901096</v>
      </c>
      <c r="S424" s="71">
        <v>0</v>
      </c>
      <c r="T424" s="72"/>
      <c r="U424" s="71">
        <v>58511082</v>
      </c>
      <c r="V424" s="71">
        <v>3608</v>
      </c>
      <c r="W424" s="71">
        <v>604</v>
      </c>
      <c r="X424" s="71">
        <v>27241</v>
      </c>
      <c r="Y424" s="71">
        <v>39147</v>
      </c>
      <c r="Z424" s="71">
        <v>57823</v>
      </c>
      <c r="AA424" s="71">
        <v>16191</v>
      </c>
      <c r="AB424" s="71">
        <v>83005</v>
      </c>
      <c r="AC424" s="71">
        <v>2900762.6666666665</v>
      </c>
      <c r="AD424" s="71">
        <v>0</v>
      </c>
      <c r="AE424" s="72"/>
      <c r="AF424" s="71">
        <v>594224337.36498773</v>
      </c>
      <c r="AG424" s="71">
        <v>6091401.2194071803</v>
      </c>
      <c r="AH424" s="71">
        <v>8428289.7807989549</v>
      </c>
      <c r="AI424" s="71">
        <v>187135081.22347748</v>
      </c>
      <c r="AJ424" s="71">
        <v>140856137.1531398</v>
      </c>
      <c r="AK424" s="71"/>
      <c r="AL424" s="71"/>
      <c r="AM424" s="71">
        <v>10833074.704784468</v>
      </c>
      <c r="AN424" s="71"/>
      <c r="AO424" s="71"/>
      <c r="AP424" s="71">
        <v>947568321.44659567</v>
      </c>
      <c r="AQ424" s="72"/>
      <c r="AR424" s="71">
        <v>2330</v>
      </c>
      <c r="AS424" s="71">
        <v>832</v>
      </c>
      <c r="AT424" s="71">
        <v>0</v>
      </c>
      <c r="AU424" s="71">
        <v>0</v>
      </c>
      <c r="AV424" s="71">
        <v>0</v>
      </c>
      <c r="AW424" s="71">
        <v>0</v>
      </c>
      <c r="AX424" s="71"/>
      <c r="AY424" s="72"/>
      <c r="AZ424" s="71">
        <v>10207.299999999999</v>
      </c>
      <c r="BA424" s="71">
        <v>118820.8000000001</v>
      </c>
      <c r="BB424" s="71">
        <v>0</v>
      </c>
      <c r="BC424" s="71">
        <v>0</v>
      </c>
      <c r="BD424" s="71">
        <v>0</v>
      </c>
      <c r="BE424" s="71">
        <v>0</v>
      </c>
      <c r="BF424" s="71"/>
      <c r="BG424" s="72"/>
      <c r="BH424" s="71">
        <v>0</v>
      </c>
      <c r="BI424" s="71">
        <v>0</v>
      </c>
      <c r="BJ424" s="71">
        <v>13361.403</v>
      </c>
      <c r="BK424" s="71">
        <v>232.958</v>
      </c>
      <c r="BL424" s="71">
        <v>36.539000000000001</v>
      </c>
      <c r="BM424" s="71">
        <v>0</v>
      </c>
      <c r="BN424" s="72"/>
      <c r="BO424" s="71">
        <v>0</v>
      </c>
      <c r="BP424" s="71">
        <v>0</v>
      </c>
      <c r="BQ424" s="71">
        <v>9</v>
      </c>
      <c r="BR424" s="71">
        <v>1</v>
      </c>
      <c r="BS424" s="71">
        <v>3</v>
      </c>
      <c r="BT424" s="71">
        <v>0</v>
      </c>
      <c r="BU424"/>
      <c r="BV424" s="70">
        <v>12737.427</v>
      </c>
      <c r="BW424" s="70">
        <v>141.56</v>
      </c>
      <c r="BX424" s="70">
        <v>707.27800000000002</v>
      </c>
      <c r="BY424" s="70">
        <v>41.353000000000002</v>
      </c>
      <c r="BZ424" s="70">
        <v>3.282</v>
      </c>
      <c r="CA424" s="70">
        <v>0</v>
      </c>
      <c r="CB424" s="70">
        <v>0</v>
      </c>
      <c r="CC424" s="70">
        <v>0</v>
      </c>
      <c r="CD424" s="70">
        <v>0</v>
      </c>
    </row>
    <row r="425" spans="1:82">
      <c r="A425" s="70" t="s">
        <v>2260</v>
      </c>
      <c r="B425" s="70">
        <v>221</v>
      </c>
      <c r="C425" s="70">
        <v>18</v>
      </c>
      <c r="D425" s="70">
        <v>13</v>
      </c>
      <c r="E425" s="70">
        <v>2021</v>
      </c>
      <c r="F425" s="70" t="s">
        <v>160</v>
      </c>
      <c r="G425" s="1064" t="s">
        <v>2242</v>
      </c>
      <c r="H425" s="70" t="s">
        <v>2243</v>
      </c>
      <c r="I425" s="148"/>
      <c r="J425" s="71">
        <v>2717.0837670544456</v>
      </c>
      <c r="K425" s="71">
        <v>8.243856715658584</v>
      </c>
      <c r="L425" s="71">
        <v>31.975769439506866</v>
      </c>
      <c r="M425" s="71">
        <v>123.24840700632443</v>
      </c>
      <c r="N425" s="71">
        <v>94.057052400787128</v>
      </c>
      <c r="O425" s="71">
        <v>77.936916566981864</v>
      </c>
      <c r="P425" s="71">
        <v>75.107802449914118</v>
      </c>
      <c r="Q425" s="71">
        <v>4.7937566786516896</v>
      </c>
      <c r="R425" s="71">
        <v>19.158402301043278</v>
      </c>
      <c r="S425" s="71">
        <v>0</v>
      </c>
      <c r="T425" s="72"/>
      <c r="U425" s="71">
        <v>90348762</v>
      </c>
      <c r="V425" s="71">
        <v>3608</v>
      </c>
      <c r="W425" s="71">
        <v>604</v>
      </c>
      <c r="X425" s="71">
        <v>27241</v>
      </c>
      <c r="Y425" s="71">
        <v>39098</v>
      </c>
      <c r="Z425" s="71">
        <v>57343</v>
      </c>
      <c r="AA425" s="71">
        <v>16164</v>
      </c>
      <c r="AB425" s="71">
        <v>82103</v>
      </c>
      <c r="AC425" s="71">
        <v>3294717.666666666</v>
      </c>
      <c r="AD425" s="71">
        <v>0</v>
      </c>
      <c r="AE425" s="72"/>
      <c r="AF425" s="71">
        <v>903332127.77073121</v>
      </c>
      <c r="AG425" s="71">
        <v>6610058.7021973385</v>
      </c>
      <c r="AH425" s="71">
        <v>6872732.3014436997</v>
      </c>
      <c r="AI425" s="71">
        <v>204527199.45335087</v>
      </c>
      <c r="AJ425" s="71">
        <v>140971134.21190271</v>
      </c>
      <c r="AK425" s="71">
        <v>0</v>
      </c>
      <c r="AL425" s="71">
        <v>0</v>
      </c>
      <c r="AM425" s="71">
        <v>10777158.980684042</v>
      </c>
      <c r="AN425" s="71">
        <v>0</v>
      </c>
      <c r="AO425" s="71">
        <v>0</v>
      </c>
      <c r="AP425" s="71">
        <v>1273090411.4203098</v>
      </c>
      <c r="AQ425" s="72"/>
      <c r="AR425" s="71">
        <v>2450</v>
      </c>
      <c r="AS425" s="71">
        <v>869</v>
      </c>
      <c r="AT425" s="71">
        <v>0</v>
      </c>
      <c r="AU425" s="71">
        <v>0</v>
      </c>
      <c r="AV425" s="71">
        <v>0</v>
      </c>
      <c r="AW425" s="71">
        <v>0</v>
      </c>
      <c r="AX425" s="71"/>
      <c r="AY425" s="72"/>
      <c r="AZ425" s="71">
        <v>10927.899999999991</v>
      </c>
      <c r="BA425" s="71">
        <v>120511.4000000001</v>
      </c>
      <c r="BB425" s="71">
        <v>0</v>
      </c>
      <c r="BC425" s="71">
        <v>0</v>
      </c>
      <c r="BD425" s="71">
        <v>0</v>
      </c>
      <c r="BE425" s="71">
        <v>0</v>
      </c>
      <c r="BF425" s="71"/>
      <c r="BG425" s="72"/>
      <c r="BH425" s="71">
        <v>0</v>
      </c>
      <c r="BI425" s="71">
        <v>0</v>
      </c>
      <c r="BJ425" s="71">
        <v>17010.493999999999</v>
      </c>
      <c r="BK425" s="71">
        <v>267.3</v>
      </c>
      <c r="BL425" s="71">
        <v>41.227000000000004</v>
      </c>
      <c r="BM425" s="71">
        <v>0</v>
      </c>
      <c r="BN425" s="72"/>
      <c r="BO425" s="71">
        <v>0</v>
      </c>
      <c r="BP425" s="71">
        <v>0</v>
      </c>
      <c r="BQ425" s="71">
        <v>8</v>
      </c>
      <c r="BR425" s="71">
        <v>1</v>
      </c>
      <c r="BS425" s="71">
        <v>3</v>
      </c>
      <c r="BT425" s="71">
        <v>0</v>
      </c>
      <c r="BU425"/>
      <c r="BV425" s="70">
        <v>16181.11</v>
      </c>
      <c r="BW425" s="70">
        <v>162.042</v>
      </c>
      <c r="BX425" s="70">
        <v>921.36800000000005</v>
      </c>
      <c r="BY425" s="70">
        <v>50.267000000000003</v>
      </c>
      <c r="BZ425" s="70">
        <v>4.234</v>
      </c>
      <c r="CA425" s="70">
        <v>0</v>
      </c>
      <c r="CB425" s="70">
        <v>0</v>
      </c>
      <c r="CC425" s="70">
        <v>0</v>
      </c>
      <c r="CD425" s="70">
        <v>0</v>
      </c>
    </row>
    <row r="426" spans="1:82">
      <c r="A426" s="70" t="s">
        <v>2261</v>
      </c>
      <c r="B426" s="70">
        <v>221</v>
      </c>
      <c r="C426" s="70">
        <v>19</v>
      </c>
      <c r="D426" s="70">
        <v>13</v>
      </c>
      <c r="E426" s="70">
        <v>2022</v>
      </c>
      <c r="F426" s="70" t="s">
        <v>161</v>
      </c>
      <c r="G426" s="1064" t="s">
        <v>2242</v>
      </c>
      <c r="H426" s="70" t="s">
        <v>2243</v>
      </c>
      <c r="I426" s="148"/>
      <c r="J426" s="71">
        <v>2151.2883753079973</v>
      </c>
      <c r="K426" s="71">
        <v>7.9049131475209107</v>
      </c>
      <c r="L426" s="71">
        <v>27.039906501651171</v>
      </c>
      <c r="M426" s="71">
        <v>121.7192206461884</v>
      </c>
      <c r="N426" s="71">
        <v>100.83984198416272</v>
      </c>
      <c r="O426" s="71">
        <v>81.653322763291612</v>
      </c>
      <c r="P426" s="71">
        <v>74.474318437736642</v>
      </c>
      <c r="Q426" s="71">
        <v>4.7788183353550728</v>
      </c>
      <c r="R426" s="71">
        <v>17.702391970052762</v>
      </c>
      <c r="S426" s="71">
        <v>0</v>
      </c>
      <c r="T426" s="72"/>
      <c r="U426" s="71">
        <v>96447284</v>
      </c>
      <c r="V426" s="71">
        <v>3608</v>
      </c>
      <c r="W426" s="71">
        <v>604</v>
      </c>
      <c r="X426" s="71">
        <v>27241</v>
      </c>
      <c r="Y426" s="71">
        <v>39153</v>
      </c>
      <c r="Z426" s="71">
        <v>57080</v>
      </c>
      <c r="AA426" s="71">
        <v>16272</v>
      </c>
      <c r="AB426" s="71">
        <v>81176</v>
      </c>
      <c r="AC426" s="71">
        <v>3082559</v>
      </c>
      <c r="AD426" s="71">
        <v>0</v>
      </c>
      <c r="AE426" s="72"/>
      <c r="AF426" s="71">
        <v>756486764.82140303</v>
      </c>
      <c r="AG426" s="71">
        <v>6526479.4071316645</v>
      </c>
      <c r="AH426" s="71">
        <v>6870785.9583690129</v>
      </c>
      <c r="AI426" s="71">
        <v>198638568.33354148</v>
      </c>
      <c r="AJ426" s="71">
        <v>159306182.22020802</v>
      </c>
      <c r="AK426" s="71">
        <v>0</v>
      </c>
      <c r="AL426" s="71">
        <v>0</v>
      </c>
      <c r="AM426" s="71">
        <v>10482037.250792013</v>
      </c>
      <c r="AN426" s="71">
        <v>0</v>
      </c>
      <c r="AO426" s="71">
        <v>0</v>
      </c>
      <c r="AP426" s="71">
        <v>1138310817.9914453</v>
      </c>
      <c r="AQ426" s="72"/>
      <c r="AR426" s="71">
        <v>2595</v>
      </c>
      <c r="AS426" s="71">
        <v>890</v>
      </c>
      <c r="AT426" s="71">
        <v>0</v>
      </c>
      <c r="AU426" s="71">
        <v>0</v>
      </c>
      <c r="AV426" s="71">
        <v>0</v>
      </c>
      <c r="AW426" s="71">
        <v>0</v>
      </c>
      <c r="AX426" s="71"/>
      <c r="AY426" s="72"/>
      <c r="AZ426" s="71">
        <v>11772.199999999977</v>
      </c>
      <c r="BA426" s="71">
        <v>126040.40000000007</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2262</v>
      </c>
      <c r="B427" s="70">
        <v>221</v>
      </c>
      <c r="C427" s="70">
        <v>20</v>
      </c>
      <c r="D427" s="70">
        <v>13</v>
      </c>
      <c r="E427" s="70">
        <v>2023</v>
      </c>
      <c r="F427" s="70" t="s">
        <v>1539</v>
      </c>
      <c r="G427" s="70" t="s">
        <v>2242</v>
      </c>
      <c r="H427" s="70" t="s">
        <v>2243</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2732</v>
      </c>
      <c r="AS427" s="71">
        <v>899</v>
      </c>
      <c r="AT427" s="71">
        <v>0</v>
      </c>
      <c r="AU427" s="71">
        <v>0</v>
      </c>
      <c r="AV427" s="71">
        <v>0</v>
      </c>
      <c r="AW427" s="71">
        <v>0</v>
      </c>
      <c r="AX427" s="71"/>
      <c r="AY427" s="72"/>
      <c r="AZ427" s="71">
        <v>12545.199999999968</v>
      </c>
      <c r="BA427" s="71">
        <v>135225.40000000008</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2263</v>
      </c>
      <c r="B428" s="70">
        <v>221</v>
      </c>
      <c r="C428" s="70">
        <v>21</v>
      </c>
      <c r="D428" s="70">
        <v>13</v>
      </c>
      <c r="E428" s="70">
        <v>2024</v>
      </c>
      <c r="F428" s="70" t="s">
        <v>1554</v>
      </c>
      <c r="G428" s="70" t="s">
        <v>2242</v>
      </c>
      <c r="H428" s="70" t="s">
        <v>2243</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2264</v>
      </c>
      <c r="B429" s="70">
        <v>290</v>
      </c>
      <c r="C429" s="70">
        <v>1</v>
      </c>
      <c r="D429" s="70">
        <v>18</v>
      </c>
      <c r="E429" s="70">
        <v>1990</v>
      </c>
      <c r="F429" s="70" t="s">
        <v>787</v>
      </c>
      <c r="G429" s="70" t="s">
        <v>2265</v>
      </c>
      <c r="H429" s="70" t="s">
        <v>2266</v>
      </c>
      <c r="I429" s="148"/>
      <c r="J429" s="71">
        <v>707.49251401764241</v>
      </c>
      <c r="K429" s="71">
        <v>11.118035257900489</v>
      </c>
      <c r="L429" s="71">
        <v>4.9211038902468172</v>
      </c>
      <c r="M429" s="71">
        <v>72.539378418916925</v>
      </c>
      <c r="N429" s="71">
        <v>92.600260085954318</v>
      </c>
      <c r="O429" s="71">
        <v>62.78936483679032</v>
      </c>
      <c r="P429" s="71">
        <v>92.973511557481913</v>
      </c>
      <c r="Q429" s="71">
        <v>5.2287398882065403</v>
      </c>
      <c r="R429" s="71">
        <v>0</v>
      </c>
      <c r="S429" s="71">
        <v>5.2713977411681849</v>
      </c>
      <c r="T429" s="72"/>
      <c r="U429" s="71">
        <v>42634051</v>
      </c>
      <c r="V429" s="71">
        <v>3988</v>
      </c>
      <c r="W429" s="71">
        <v>47</v>
      </c>
      <c r="X429" s="71">
        <v>23873</v>
      </c>
      <c r="Y429" s="71">
        <v>22678</v>
      </c>
      <c r="Z429" s="71">
        <v>25826</v>
      </c>
      <c r="AA429" s="71">
        <v>22575</v>
      </c>
      <c r="AB429" s="71">
        <v>84897</v>
      </c>
      <c r="AC429" s="71">
        <v>0</v>
      </c>
      <c r="AD429" s="71">
        <v>5.2713977411681849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2267</v>
      </c>
      <c r="B430" s="70">
        <v>291</v>
      </c>
      <c r="C430" s="70">
        <v>2</v>
      </c>
      <c r="D430" s="70">
        <v>18</v>
      </c>
      <c r="E430" s="70">
        <v>2005</v>
      </c>
      <c r="F430" s="70" t="s">
        <v>789</v>
      </c>
      <c r="G430" s="70" t="s">
        <v>2265</v>
      </c>
      <c r="H430" s="70" t="s">
        <v>2266</v>
      </c>
      <c r="I430" s="148"/>
      <c r="J430" s="71">
        <v>561.70732246251657</v>
      </c>
      <c r="K430" s="71">
        <v>8.6254533954475257</v>
      </c>
      <c r="L430" s="71">
        <v>10.53083415336925</v>
      </c>
      <c r="M430" s="71">
        <v>115.3707353126831</v>
      </c>
      <c r="N430" s="71">
        <v>124.7326080369578</v>
      </c>
      <c r="O430" s="71">
        <v>103.42754389750689</v>
      </c>
      <c r="P430" s="71">
        <v>79.166249606982745</v>
      </c>
      <c r="Q430" s="71">
        <v>4.9789078389566397</v>
      </c>
      <c r="R430" s="71">
        <v>0</v>
      </c>
      <c r="S430" s="71">
        <v>3.8956672266448731</v>
      </c>
      <c r="T430" s="72"/>
      <c r="U430" s="71">
        <v>40548918</v>
      </c>
      <c r="V430" s="71">
        <v>3673</v>
      </c>
      <c r="W430" s="71">
        <v>62</v>
      </c>
      <c r="X430" s="71">
        <v>21727</v>
      </c>
      <c r="Y430" s="71">
        <v>26272</v>
      </c>
      <c r="Z430" s="71">
        <v>49228</v>
      </c>
      <c r="AA430" s="71">
        <v>15743</v>
      </c>
      <c r="AB430" s="71">
        <v>84511</v>
      </c>
      <c r="AC430" s="71">
        <v>0</v>
      </c>
      <c r="AD430" s="71">
        <v>3.8956672266448731</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2268</v>
      </c>
      <c r="B431" s="70">
        <v>292</v>
      </c>
      <c r="C431" s="70">
        <v>3</v>
      </c>
      <c r="D431" s="70">
        <v>18</v>
      </c>
      <c r="E431" s="70">
        <v>2006</v>
      </c>
      <c r="F431" s="70" t="s">
        <v>790</v>
      </c>
      <c r="G431" s="70" t="s">
        <v>2265</v>
      </c>
      <c r="H431" s="70" t="s">
        <v>2266</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2269</v>
      </c>
      <c r="B432" s="70">
        <v>293</v>
      </c>
      <c r="C432" s="70">
        <v>4</v>
      </c>
      <c r="D432" s="70">
        <v>18</v>
      </c>
      <c r="E432" s="70">
        <v>2007</v>
      </c>
      <c r="F432" s="70" t="s">
        <v>791</v>
      </c>
      <c r="G432" s="70" t="s">
        <v>2265</v>
      </c>
      <c r="H432" s="70" t="s">
        <v>2266</v>
      </c>
      <c r="I432" s="148"/>
      <c r="J432" s="71">
        <v>819.03527720577483</v>
      </c>
      <c r="K432" s="71">
        <v>9.5895473936590836</v>
      </c>
      <c r="L432" s="71">
        <v>8.14955198035344</v>
      </c>
      <c r="M432" s="71">
        <v>159.57861489873059</v>
      </c>
      <c r="N432" s="71">
        <v>184.9655460810252</v>
      </c>
      <c r="O432" s="71">
        <v>100.63435234272271</v>
      </c>
      <c r="P432" s="71">
        <v>77.996702542263023</v>
      </c>
      <c r="Q432" s="71">
        <v>5.2186353764054996</v>
      </c>
      <c r="R432" s="71">
        <v>0</v>
      </c>
      <c r="S432" s="71">
        <v>3.2230712846652199</v>
      </c>
      <c r="T432" s="72"/>
      <c r="U432" s="71">
        <v>51299756</v>
      </c>
      <c r="V432" s="71">
        <v>3281</v>
      </c>
      <c r="W432" s="71">
        <v>114</v>
      </c>
      <c r="X432" s="71">
        <v>26256</v>
      </c>
      <c r="Y432" s="71">
        <v>26601</v>
      </c>
      <c r="Z432" s="71">
        <v>49793</v>
      </c>
      <c r="AA432" s="71">
        <v>15274</v>
      </c>
      <c r="AB432" s="71">
        <v>83896</v>
      </c>
      <c r="AC432" s="71">
        <v>0</v>
      </c>
      <c r="AD432" s="71">
        <v>3.2230712846652199</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2270</v>
      </c>
      <c r="B433" s="70">
        <v>294</v>
      </c>
      <c r="C433" s="70">
        <v>5</v>
      </c>
      <c r="D433" s="70">
        <v>18</v>
      </c>
      <c r="E433" s="70">
        <v>2008</v>
      </c>
      <c r="F433" s="70" t="s">
        <v>792</v>
      </c>
      <c r="G433" s="70" t="s">
        <v>2265</v>
      </c>
      <c r="H433" s="70" t="s">
        <v>2266</v>
      </c>
      <c r="I433" s="148"/>
      <c r="J433" s="71">
        <v>574.78614649334247</v>
      </c>
      <c r="K433" s="71">
        <v>6.6570537149904689</v>
      </c>
      <c r="L433" s="71">
        <v>6.9836239983584392</v>
      </c>
      <c r="M433" s="71">
        <v>162.90284044225979</v>
      </c>
      <c r="N433" s="71">
        <v>168.25377999954219</v>
      </c>
      <c r="O433" s="71">
        <v>97.056064944275008</v>
      </c>
      <c r="P433" s="71">
        <v>76.479622851646951</v>
      </c>
      <c r="Q433" s="71">
        <v>5.0961243435418302</v>
      </c>
      <c r="R433" s="71">
        <v>0</v>
      </c>
      <c r="S433" s="71">
        <v>0</v>
      </c>
      <c r="T433" s="72"/>
      <c r="U433" s="71">
        <v>47452962</v>
      </c>
      <c r="V433" s="71">
        <v>3281</v>
      </c>
      <c r="W433" s="71">
        <v>114</v>
      </c>
      <c r="X433" s="71">
        <v>26256</v>
      </c>
      <c r="Y433" s="71">
        <v>26612</v>
      </c>
      <c r="Z433" s="71">
        <v>49708</v>
      </c>
      <c r="AA433" s="71">
        <v>14994</v>
      </c>
      <c r="AB433" s="71">
        <v>83274</v>
      </c>
      <c r="AC433" s="71">
        <v>0</v>
      </c>
      <c r="AD433" s="71">
        <v>0</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2271</v>
      </c>
      <c r="B434" s="70">
        <v>295</v>
      </c>
      <c r="C434" s="70">
        <v>6</v>
      </c>
      <c r="D434" s="70">
        <v>18</v>
      </c>
      <c r="E434" s="70">
        <v>2009</v>
      </c>
      <c r="F434" s="70" t="s">
        <v>176</v>
      </c>
      <c r="G434" s="70" t="s">
        <v>2265</v>
      </c>
      <c r="H434" s="70" t="s">
        <v>2266</v>
      </c>
      <c r="I434" s="148"/>
      <c r="J434" s="71">
        <v>473.70110424466111</v>
      </c>
      <c r="K434" s="71">
        <v>5.2313065892269837</v>
      </c>
      <c r="L434" s="71">
        <v>9.0074278324862949</v>
      </c>
      <c r="M434" s="71">
        <v>140.75401987786259</v>
      </c>
      <c r="N434" s="71">
        <v>123.31016437614321</v>
      </c>
      <c r="O434" s="71">
        <v>98.798391571509583</v>
      </c>
      <c r="P434" s="71">
        <v>72.628902648143821</v>
      </c>
      <c r="Q434" s="71">
        <v>4.8355326862460801</v>
      </c>
      <c r="R434" s="71">
        <v>0</v>
      </c>
      <c r="S434" s="71">
        <v>3.7587237036907681</v>
      </c>
      <c r="T434" s="72"/>
      <c r="U434" s="71">
        <v>35705552</v>
      </c>
      <c r="V434" s="71">
        <v>2951</v>
      </c>
      <c r="W434" s="71">
        <v>198</v>
      </c>
      <c r="X434" s="71">
        <v>25684</v>
      </c>
      <c r="Y434" s="71">
        <v>26713</v>
      </c>
      <c r="Z434" s="71">
        <v>49945</v>
      </c>
      <c r="AA434" s="71">
        <v>14618</v>
      </c>
      <c r="AB434" s="71">
        <v>82946</v>
      </c>
      <c r="AC434" s="71">
        <v>0</v>
      </c>
      <c r="AD434" s="71">
        <v>3.7587237036907681</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383.33600000000001</v>
      </c>
      <c r="BK434" s="71">
        <v>0</v>
      </c>
      <c r="BL434" s="71">
        <v>3.58</v>
      </c>
      <c r="BM434" s="71">
        <v>0</v>
      </c>
      <c r="BN434" s="72"/>
      <c r="BO434" s="71">
        <v>0</v>
      </c>
      <c r="BP434" s="71">
        <v>0</v>
      </c>
      <c r="BQ434" s="71">
        <v>12</v>
      </c>
      <c r="BR434" s="71">
        <v>0</v>
      </c>
      <c r="BS434" s="71">
        <v>1</v>
      </c>
      <c r="BT434" s="71">
        <v>0</v>
      </c>
      <c r="BU434"/>
      <c r="BV434" s="70">
        <v>386.916</v>
      </c>
      <c r="BW434" s="70">
        <v>0</v>
      </c>
      <c r="BX434" s="70">
        <v>0</v>
      </c>
      <c r="BY434" s="70">
        <v>0</v>
      </c>
      <c r="BZ434" s="70">
        <v>0</v>
      </c>
      <c r="CA434" s="70">
        <v>0</v>
      </c>
      <c r="CB434" s="70">
        <v>0</v>
      </c>
      <c r="CC434" s="70">
        <v>0</v>
      </c>
      <c r="CD434" s="70">
        <v>0</v>
      </c>
    </row>
    <row r="435" spans="1:82">
      <c r="A435" s="70" t="s">
        <v>2272</v>
      </c>
      <c r="B435" s="70">
        <v>296</v>
      </c>
      <c r="C435" s="70">
        <v>7</v>
      </c>
      <c r="D435" s="70">
        <v>18</v>
      </c>
      <c r="E435" s="70">
        <v>2010</v>
      </c>
      <c r="F435" s="70" t="s">
        <v>177</v>
      </c>
      <c r="G435" s="70" t="s">
        <v>2265</v>
      </c>
      <c r="H435" s="70" t="s">
        <v>2266</v>
      </c>
      <c r="I435" s="148"/>
      <c r="J435" s="71">
        <v>560.1717221667443</v>
      </c>
      <c r="K435" s="71">
        <v>5.8982118176070042</v>
      </c>
      <c r="L435" s="71">
        <v>8.4689883259429557</v>
      </c>
      <c r="M435" s="71">
        <v>164.138057329394</v>
      </c>
      <c r="N435" s="71">
        <v>140.84677374883091</v>
      </c>
      <c r="O435" s="71">
        <v>99.28850495585003</v>
      </c>
      <c r="P435" s="71">
        <v>73.729910464496015</v>
      </c>
      <c r="Q435" s="71">
        <v>5.0240818288817799</v>
      </c>
      <c r="R435" s="71">
        <v>0</v>
      </c>
      <c r="S435" s="71">
        <v>3.140950641179812</v>
      </c>
      <c r="T435" s="72"/>
      <c r="U435" s="71">
        <v>42538881</v>
      </c>
      <c r="V435" s="71">
        <v>2951</v>
      </c>
      <c r="W435" s="71">
        <v>198</v>
      </c>
      <c r="X435" s="71">
        <v>25684</v>
      </c>
      <c r="Y435" s="71">
        <v>26900</v>
      </c>
      <c r="Z435" s="71">
        <v>50426</v>
      </c>
      <c r="AA435" s="71">
        <v>14469</v>
      </c>
      <c r="AB435" s="71">
        <v>82580</v>
      </c>
      <c r="AC435" s="71">
        <v>0</v>
      </c>
      <c r="AD435" s="71">
        <v>3.140950641179812</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307.34899999999999</v>
      </c>
      <c r="BK435" s="71">
        <v>0</v>
      </c>
      <c r="BL435" s="71">
        <v>2.79</v>
      </c>
      <c r="BM435" s="71">
        <v>0</v>
      </c>
      <c r="BN435" s="72"/>
      <c r="BO435" s="71">
        <v>0</v>
      </c>
      <c r="BP435" s="71">
        <v>0</v>
      </c>
      <c r="BQ435" s="71">
        <v>14</v>
      </c>
      <c r="BR435" s="71">
        <v>0</v>
      </c>
      <c r="BS435" s="71">
        <v>1</v>
      </c>
      <c r="BT435" s="71">
        <v>0</v>
      </c>
      <c r="BU435"/>
      <c r="BV435" s="70">
        <v>310.13900000000001</v>
      </c>
      <c r="BW435" s="70">
        <v>0</v>
      </c>
      <c r="BX435" s="70">
        <v>0</v>
      </c>
      <c r="BY435" s="70">
        <v>0</v>
      </c>
      <c r="BZ435" s="70">
        <v>0</v>
      </c>
      <c r="CA435" s="70">
        <v>0</v>
      </c>
      <c r="CB435" s="70">
        <v>0</v>
      </c>
      <c r="CC435" s="70">
        <v>0</v>
      </c>
      <c r="CD435" s="70">
        <v>0</v>
      </c>
    </row>
    <row r="436" spans="1:82">
      <c r="A436" s="70" t="s">
        <v>2273</v>
      </c>
      <c r="B436" s="70">
        <v>297</v>
      </c>
      <c r="C436" s="70">
        <v>8</v>
      </c>
      <c r="D436" s="70">
        <v>18</v>
      </c>
      <c r="E436" s="70">
        <v>2011</v>
      </c>
      <c r="F436" s="70" t="s">
        <v>178</v>
      </c>
      <c r="G436" s="70" t="s">
        <v>2265</v>
      </c>
      <c r="H436" s="70" t="s">
        <v>2266</v>
      </c>
      <c r="I436" s="148"/>
      <c r="J436" s="71">
        <v>635.58807168828059</v>
      </c>
      <c r="K436" s="71">
        <v>7.9830570462995452</v>
      </c>
      <c r="L436" s="71">
        <v>9.0698689856005341</v>
      </c>
      <c r="M436" s="71">
        <v>195.5640887933352</v>
      </c>
      <c r="N436" s="71">
        <v>189.76873720774199</v>
      </c>
      <c r="O436" s="71">
        <v>98.402980705716473</v>
      </c>
      <c r="P436" s="71">
        <v>71.074698493668762</v>
      </c>
      <c r="Q436" s="71">
        <v>5.7636404433333901</v>
      </c>
      <c r="R436" s="71">
        <v>0</v>
      </c>
      <c r="S436" s="71">
        <v>3.5006706691177278</v>
      </c>
      <c r="T436" s="72"/>
      <c r="U436" s="71">
        <v>41471569</v>
      </c>
      <c r="V436" s="71">
        <v>2951</v>
      </c>
      <c r="W436" s="71">
        <v>198</v>
      </c>
      <c r="X436" s="71">
        <v>25684</v>
      </c>
      <c r="Y436" s="71">
        <v>27049</v>
      </c>
      <c r="Z436" s="71">
        <v>51062</v>
      </c>
      <c r="AA436" s="71">
        <v>14363</v>
      </c>
      <c r="AB436" s="71">
        <v>82130</v>
      </c>
      <c r="AC436" s="71">
        <v>0</v>
      </c>
      <c r="AD436" s="71">
        <v>3.5006706691177278</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327.14100000000002</v>
      </c>
      <c r="BK436" s="71">
        <v>0</v>
      </c>
      <c r="BL436" s="71">
        <v>18.742000000000001</v>
      </c>
      <c r="BM436" s="71">
        <v>0</v>
      </c>
      <c r="BN436" s="72"/>
      <c r="BO436" s="71">
        <v>0</v>
      </c>
      <c r="BP436" s="71">
        <v>0</v>
      </c>
      <c r="BQ436" s="71">
        <v>15</v>
      </c>
      <c r="BR436" s="71">
        <v>0</v>
      </c>
      <c r="BS436" s="71">
        <v>3</v>
      </c>
      <c r="BT436" s="71">
        <v>0</v>
      </c>
      <c r="BU436"/>
      <c r="BV436" s="70">
        <v>330.59100000000001</v>
      </c>
      <c r="BW436" s="70">
        <v>0</v>
      </c>
      <c r="BX436" s="70">
        <v>15.292</v>
      </c>
      <c r="BY436" s="70">
        <v>0</v>
      </c>
      <c r="BZ436" s="70">
        <v>0</v>
      </c>
      <c r="CA436" s="70">
        <v>0</v>
      </c>
      <c r="CB436" s="70">
        <v>0</v>
      </c>
      <c r="CC436" s="70">
        <v>0</v>
      </c>
      <c r="CD436" s="70">
        <v>0</v>
      </c>
    </row>
    <row r="437" spans="1:82">
      <c r="A437" s="70" t="s">
        <v>2274</v>
      </c>
      <c r="B437" s="70">
        <v>298</v>
      </c>
      <c r="C437" s="70">
        <v>9</v>
      </c>
      <c r="D437" s="70">
        <v>18</v>
      </c>
      <c r="E437" s="70">
        <v>2012</v>
      </c>
      <c r="F437" s="70" t="s">
        <v>179</v>
      </c>
      <c r="G437" s="70" t="s">
        <v>2265</v>
      </c>
      <c r="H437" s="70" t="s">
        <v>2266</v>
      </c>
      <c r="I437" s="148"/>
      <c r="J437" s="71">
        <v>700.20918872237144</v>
      </c>
      <c r="K437" s="71">
        <v>7.2508531353078709</v>
      </c>
      <c r="L437" s="71">
        <v>8.8040581103306401</v>
      </c>
      <c r="M437" s="71">
        <v>189.56043374606119</v>
      </c>
      <c r="N437" s="71">
        <v>216.85529376365369</v>
      </c>
      <c r="O437" s="71">
        <v>98.844640768183254</v>
      </c>
      <c r="P437" s="71">
        <v>70.9366275868949</v>
      </c>
      <c r="Q437" s="71">
        <v>6.4464418917882398</v>
      </c>
      <c r="R437" s="71">
        <v>0</v>
      </c>
      <c r="S437" s="71">
        <v>2.5047905286027392</v>
      </c>
      <c r="T437" s="72"/>
      <c r="U437" s="71">
        <v>47089459</v>
      </c>
      <c r="V437" s="71">
        <v>2951</v>
      </c>
      <c r="W437" s="71">
        <v>198</v>
      </c>
      <c r="X437" s="71">
        <v>25684</v>
      </c>
      <c r="Y437" s="71">
        <v>28910</v>
      </c>
      <c r="Z437" s="71">
        <v>51698</v>
      </c>
      <c r="AA437" s="71">
        <v>14254</v>
      </c>
      <c r="AB437" s="71">
        <v>84548</v>
      </c>
      <c r="AC437" s="71">
        <v>0</v>
      </c>
      <c r="AD437" s="71">
        <v>2.5047905286027392</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462.65300000000002</v>
      </c>
      <c r="BK437" s="71">
        <v>0</v>
      </c>
      <c r="BL437" s="71">
        <v>19.452999999999999</v>
      </c>
      <c r="BM437" s="71">
        <v>0</v>
      </c>
      <c r="BN437" s="72"/>
      <c r="BO437" s="71">
        <v>0</v>
      </c>
      <c r="BP437" s="71">
        <v>0</v>
      </c>
      <c r="BQ437" s="71">
        <v>14</v>
      </c>
      <c r="BR437" s="71">
        <v>0</v>
      </c>
      <c r="BS437" s="71">
        <v>3</v>
      </c>
      <c r="BT437" s="71">
        <v>0</v>
      </c>
      <c r="BU437"/>
      <c r="BV437" s="70">
        <v>468.18599999999998</v>
      </c>
      <c r="BW437" s="70">
        <v>0</v>
      </c>
      <c r="BX437" s="70">
        <v>13.92</v>
      </c>
      <c r="BY437" s="70">
        <v>0</v>
      </c>
      <c r="BZ437" s="70">
        <v>0</v>
      </c>
      <c r="CA437" s="70">
        <v>0</v>
      </c>
      <c r="CB437" s="70">
        <v>0</v>
      </c>
      <c r="CC437" s="70">
        <v>0</v>
      </c>
      <c r="CD437" s="70">
        <v>0</v>
      </c>
    </row>
    <row r="438" spans="1:82">
      <c r="A438" s="70" t="s">
        <v>2275</v>
      </c>
      <c r="B438" s="70">
        <v>299</v>
      </c>
      <c r="C438" s="70">
        <v>10</v>
      </c>
      <c r="D438" s="70">
        <v>18</v>
      </c>
      <c r="E438" s="70">
        <v>2013</v>
      </c>
      <c r="F438" s="70" t="s">
        <v>180</v>
      </c>
      <c r="G438" s="70" t="s">
        <v>2265</v>
      </c>
      <c r="H438" s="70" t="s">
        <v>2266</v>
      </c>
      <c r="I438" s="148"/>
      <c r="J438" s="71">
        <v>671.89316888615747</v>
      </c>
      <c r="K438" s="71">
        <v>6.0794053126051661</v>
      </c>
      <c r="L438" s="71">
        <v>9.2878203893831284</v>
      </c>
      <c r="M438" s="71">
        <v>194.80175382689629</v>
      </c>
      <c r="N438" s="71">
        <v>205.67736399133901</v>
      </c>
      <c r="O438" s="71">
        <v>95.760273714595982</v>
      </c>
      <c r="P438" s="71">
        <v>70.319737900253941</v>
      </c>
      <c r="Q438" s="71">
        <v>6.4943301088112104</v>
      </c>
      <c r="R438" s="71">
        <v>0</v>
      </c>
      <c r="S438" s="71">
        <v>3.840547600955698</v>
      </c>
      <c r="T438" s="72"/>
      <c r="U438" s="71">
        <v>43013592</v>
      </c>
      <c r="V438" s="71">
        <v>2951</v>
      </c>
      <c r="W438" s="71">
        <v>198</v>
      </c>
      <c r="X438" s="71">
        <v>25684</v>
      </c>
      <c r="Y438" s="71">
        <v>28751</v>
      </c>
      <c r="Z438" s="71">
        <v>52321</v>
      </c>
      <c r="AA438" s="71">
        <v>14077</v>
      </c>
      <c r="AB438" s="71">
        <v>83955</v>
      </c>
      <c r="AC438" s="71">
        <v>0</v>
      </c>
      <c r="AD438" s="71">
        <v>3.840547600955698</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486.48</v>
      </c>
      <c r="BK438" s="71">
        <v>0</v>
      </c>
      <c r="BL438" s="71">
        <v>19.972999999999999</v>
      </c>
      <c r="BM438" s="71">
        <v>0</v>
      </c>
      <c r="BN438" s="72"/>
      <c r="BO438" s="71">
        <v>0</v>
      </c>
      <c r="BP438" s="71">
        <v>0</v>
      </c>
      <c r="BQ438" s="71">
        <v>14</v>
      </c>
      <c r="BR438" s="71">
        <v>0</v>
      </c>
      <c r="BS438" s="71">
        <v>3</v>
      </c>
      <c r="BT438" s="71">
        <v>0</v>
      </c>
      <c r="BU438"/>
      <c r="BV438" s="70">
        <v>492.72</v>
      </c>
      <c r="BW438" s="70">
        <v>0</v>
      </c>
      <c r="BX438" s="70">
        <v>13.733000000000001</v>
      </c>
      <c r="BY438" s="70">
        <v>0</v>
      </c>
      <c r="BZ438" s="70">
        <v>0</v>
      </c>
      <c r="CA438" s="70">
        <v>0</v>
      </c>
      <c r="CB438" s="70">
        <v>0</v>
      </c>
      <c r="CC438" s="70">
        <v>0</v>
      </c>
      <c r="CD438" s="70">
        <v>0</v>
      </c>
    </row>
    <row r="439" spans="1:82">
      <c r="A439" s="70" t="s">
        <v>2276</v>
      </c>
      <c r="B439" s="70">
        <v>300</v>
      </c>
      <c r="C439" s="70">
        <v>11</v>
      </c>
      <c r="D439" s="70">
        <v>18</v>
      </c>
      <c r="E439" s="70">
        <v>2014</v>
      </c>
      <c r="F439" s="70" t="s">
        <v>181</v>
      </c>
      <c r="G439" s="70" t="s">
        <v>2265</v>
      </c>
      <c r="H439" s="70" t="s">
        <v>2266</v>
      </c>
      <c r="I439" s="148"/>
      <c r="J439" s="71">
        <v>700.54059017648524</v>
      </c>
      <c r="K439" s="71">
        <v>6.1068026910932858</v>
      </c>
      <c r="L439" s="71">
        <v>8.8728653805075801</v>
      </c>
      <c r="M439" s="71">
        <v>195.1656691990791</v>
      </c>
      <c r="N439" s="71">
        <v>211.34755947084619</v>
      </c>
      <c r="O439" s="71">
        <v>91.790093817597196</v>
      </c>
      <c r="P439" s="71">
        <v>69.947113786377557</v>
      </c>
      <c r="Q439" s="71">
        <v>6.2169700419823704</v>
      </c>
      <c r="R439" s="71">
        <v>0</v>
      </c>
      <c r="S439" s="71">
        <v>4.0580279445939587</v>
      </c>
      <c r="T439" s="72"/>
      <c r="U439" s="71">
        <v>47364061</v>
      </c>
      <c r="V439" s="71">
        <v>2592</v>
      </c>
      <c r="W439" s="71">
        <v>244</v>
      </c>
      <c r="X439" s="71">
        <v>25218</v>
      </c>
      <c r="Y439" s="71">
        <v>29105</v>
      </c>
      <c r="Z439" s="71">
        <v>52821</v>
      </c>
      <c r="AA439" s="71">
        <v>13930</v>
      </c>
      <c r="AB439" s="71">
        <v>83767</v>
      </c>
      <c r="AC439" s="71">
        <v>0</v>
      </c>
      <c r="AD439" s="71">
        <v>4.0580279445939587</v>
      </c>
      <c r="AE439" s="72"/>
      <c r="AF439" s="71"/>
      <c r="AG439" s="71"/>
      <c r="AH439" s="71"/>
      <c r="AI439" s="71"/>
      <c r="AJ439" s="71"/>
      <c r="AK439" s="71"/>
      <c r="AL439" s="71"/>
      <c r="AM439" s="71"/>
      <c r="AN439" s="71"/>
      <c r="AO439" s="71"/>
      <c r="AP439" s="71"/>
      <c r="AQ439" s="72"/>
      <c r="AR439" s="71">
        <v>943</v>
      </c>
      <c r="AS439" s="71">
        <v>135</v>
      </c>
      <c r="AT439" s="71">
        <v>0</v>
      </c>
      <c r="AU439" s="71">
        <v>1</v>
      </c>
      <c r="AV439" s="71">
        <v>0</v>
      </c>
      <c r="AW439" s="71">
        <v>0</v>
      </c>
      <c r="AX439" s="71"/>
      <c r="AY439" s="72"/>
      <c r="AZ439" s="71">
        <v>3954.145</v>
      </c>
      <c r="BA439" s="71">
        <v>3640.8249999999998</v>
      </c>
      <c r="BB439" s="71">
        <v>0</v>
      </c>
      <c r="BC439" s="71">
        <v>141</v>
      </c>
      <c r="BD439" s="71">
        <v>0</v>
      </c>
      <c r="BE439" s="71">
        <v>0</v>
      </c>
      <c r="BF439" s="71"/>
      <c r="BG439" s="72"/>
      <c r="BH439" s="71">
        <v>0</v>
      </c>
      <c r="BI439" s="71">
        <v>0</v>
      </c>
      <c r="BJ439" s="71">
        <v>479.55200000000002</v>
      </c>
      <c r="BK439" s="71">
        <v>0</v>
      </c>
      <c r="BL439" s="71">
        <v>17.693999999999999</v>
      </c>
      <c r="BM439" s="71">
        <v>0</v>
      </c>
      <c r="BN439" s="72"/>
      <c r="BO439" s="71">
        <v>0</v>
      </c>
      <c r="BP439" s="71">
        <v>0</v>
      </c>
      <c r="BQ439" s="71">
        <v>15</v>
      </c>
      <c r="BR439" s="71">
        <v>0</v>
      </c>
      <c r="BS439" s="71">
        <v>3</v>
      </c>
      <c r="BT439" s="71">
        <v>0</v>
      </c>
      <c r="BU439"/>
      <c r="BV439" s="70">
        <v>485.42200000000003</v>
      </c>
      <c r="BW439" s="70">
        <v>0</v>
      </c>
      <c r="BX439" s="70">
        <v>11.824</v>
      </c>
      <c r="BY439" s="70">
        <v>0</v>
      </c>
      <c r="BZ439" s="70">
        <v>0</v>
      </c>
      <c r="CA439" s="70">
        <v>0</v>
      </c>
      <c r="CB439" s="70">
        <v>0</v>
      </c>
      <c r="CC439" s="70">
        <v>0</v>
      </c>
      <c r="CD439" s="70">
        <v>0</v>
      </c>
    </row>
    <row r="440" spans="1:82">
      <c r="A440" s="70" t="s">
        <v>2277</v>
      </c>
      <c r="B440" s="70">
        <v>301</v>
      </c>
      <c r="C440" s="70">
        <v>12</v>
      </c>
      <c r="D440" s="70">
        <v>18</v>
      </c>
      <c r="E440" s="70">
        <v>2015</v>
      </c>
      <c r="F440" s="70" t="s">
        <v>182</v>
      </c>
      <c r="G440" s="70" t="s">
        <v>2265</v>
      </c>
      <c r="H440" s="70" t="s">
        <v>2266</v>
      </c>
      <c r="I440" s="148"/>
      <c r="J440" s="71">
        <v>747.16688071446492</v>
      </c>
      <c r="K440" s="71">
        <v>5.937174712154647</v>
      </c>
      <c r="L440" s="71">
        <v>7.1385416749597539</v>
      </c>
      <c r="M440" s="71">
        <v>146.36518846501451</v>
      </c>
      <c r="N440" s="71">
        <v>203.09203960146061</v>
      </c>
      <c r="O440" s="71">
        <v>91.644919983930791</v>
      </c>
      <c r="P440" s="71">
        <v>69.22848047860451</v>
      </c>
      <c r="Q440" s="71">
        <v>6.0836880646302802</v>
      </c>
      <c r="R440" s="71">
        <v>0</v>
      </c>
      <c r="S440" s="71">
        <v>3.9670108481376589</v>
      </c>
      <c r="T440" s="72"/>
      <c r="U440" s="71">
        <v>56270633</v>
      </c>
      <c r="V440" s="71">
        <v>2592</v>
      </c>
      <c r="W440" s="71">
        <v>244</v>
      </c>
      <c r="X440" s="71">
        <v>25218</v>
      </c>
      <c r="Y440" s="71">
        <v>29493</v>
      </c>
      <c r="Z440" s="71">
        <v>53245</v>
      </c>
      <c r="AA440" s="71">
        <v>13776</v>
      </c>
      <c r="AB440" s="71">
        <v>83735</v>
      </c>
      <c r="AC440" s="71">
        <v>0</v>
      </c>
      <c r="AD440" s="71">
        <v>3.9670108481376589</v>
      </c>
      <c r="AE440" s="72"/>
      <c r="AF440" s="71">
        <v>639524540.88821614</v>
      </c>
      <c r="AG440" s="71">
        <v>4397115.6643910958</v>
      </c>
      <c r="AH440" s="71">
        <v>1016620.0282864179</v>
      </c>
      <c r="AI440" s="71">
        <v>160285618.9109785</v>
      </c>
      <c r="AJ440" s="71">
        <v>281608735.45585102</v>
      </c>
      <c r="AK440" s="71">
        <v>0</v>
      </c>
      <c r="AL440" s="71">
        <v>0</v>
      </c>
      <c r="AM440" s="71">
        <v>11475530.494885961</v>
      </c>
      <c r="AN440" s="71">
        <v>0</v>
      </c>
      <c r="AO440" s="71">
        <v>0</v>
      </c>
      <c r="AP440" s="71">
        <v>1098308161.4426091</v>
      </c>
      <c r="AQ440" s="72"/>
      <c r="AR440" s="71">
        <v>1012</v>
      </c>
      <c r="AS440" s="71">
        <v>162</v>
      </c>
      <c r="AT440" s="71">
        <v>0</v>
      </c>
      <c r="AU440" s="71">
        <v>1</v>
      </c>
      <c r="AV440" s="71">
        <v>0</v>
      </c>
      <c r="AW440" s="71">
        <v>0</v>
      </c>
      <c r="AX440" s="71"/>
      <c r="AY440" s="72"/>
      <c r="AZ440" s="71">
        <v>4308.9629999999997</v>
      </c>
      <c r="BA440" s="71">
        <v>5689.9250000000002</v>
      </c>
      <c r="BB440" s="71">
        <v>0</v>
      </c>
      <c r="BC440" s="71">
        <v>141</v>
      </c>
      <c r="BD440" s="71">
        <v>0</v>
      </c>
      <c r="BE440" s="71">
        <v>0</v>
      </c>
      <c r="BF440" s="71"/>
      <c r="BG440" s="72"/>
      <c r="BH440" s="71">
        <v>0</v>
      </c>
      <c r="BI440" s="71">
        <v>0</v>
      </c>
      <c r="BJ440" s="71">
        <v>487.55200000000002</v>
      </c>
      <c r="BK440" s="71">
        <v>0</v>
      </c>
      <c r="BL440" s="71">
        <v>15.288</v>
      </c>
      <c r="BM440" s="71">
        <v>0</v>
      </c>
      <c r="BN440" s="72"/>
      <c r="BO440" s="71">
        <v>0</v>
      </c>
      <c r="BP440" s="71">
        <v>0</v>
      </c>
      <c r="BQ440" s="71">
        <v>14</v>
      </c>
      <c r="BR440" s="71">
        <v>0</v>
      </c>
      <c r="BS440" s="71">
        <v>2</v>
      </c>
      <c r="BT440" s="71">
        <v>0</v>
      </c>
      <c r="BU440"/>
      <c r="BV440" s="70">
        <v>493.56</v>
      </c>
      <c r="BW440" s="70">
        <v>0</v>
      </c>
      <c r="BX440" s="70">
        <v>9.2799999999999994</v>
      </c>
      <c r="BY440" s="70">
        <v>0</v>
      </c>
      <c r="BZ440" s="70">
        <v>0</v>
      </c>
      <c r="CA440" s="70">
        <v>0</v>
      </c>
      <c r="CB440" s="70">
        <v>0</v>
      </c>
      <c r="CC440" s="70">
        <v>0</v>
      </c>
      <c r="CD440" s="70">
        <v>0</v>
      </c>
    </row>
    <row r="441" spans="1:82">
      <c r="A441" s="70" t="s">
        <v>2278</v>
      </c>
      <c r="B441" s="70">
        <v>302</v>
      </c>
      <c r="C441" s="70">
        <v>13</v>
      </c>
      <c r="D441" s="70">
        <v>18</v>
      </c>
      <c r="E441" s="70">
        <v>2016</v>
      </c>
      <c r="F441" s="70" t="s">
        <v>155</v>
      </c>
      <c r="G441" s="70" t="s">
        <v>2265</v>
      </c>
      <c r="H441" s="70" t="s">
        <v>2266</v>
      </c>
      <c r="I441" s="148"/>
      <c r="J441" s="71">
        <v>729.36055508478648</v>
      </c>
      <c r="K441" s="71">
        <v>6.0155725607863211</v>
      </c>
      <c r="L441" s="71">
        <v>9.0336094241177172</v>
      </c>
      <c r="M441" s="71">
        <v>129.11225345734988</v>
      </c>
      <c r="N441" s="71">
        <v>195.59081823701808</v>
      </c>
      <c r="O441" s="71">
        <v>91.147537221837283</v>
      </c>
      <c r="P441" s="71">
        <v>68.056118130388484</v>
      </c>
      <c r="Q441" s="71">
        <v>5.8587148141822851</v>
      </c>
      <c r="R441" s="71">
        <v>0</v>
      </c>
      <c r="S441" s="71">
        <v>4.7404359277079049</v>
      </c>
      <c r="T441" s="72"/>
      <c r="U441" s="71">
        <v>53566505.000000007</v>
      </c>
      <c r="V441" s="71">
        <v>2592</v>
      </c>
      <c r="W441" s="71">
        <v>244</v>
      </c>
      <c r="X441" s="71">
        <v>25218</v>
      </c>
      <c r="Y441" s="71">
        <v>29442</v>
      </c>
      <c r="Z441" s="71">
        <v>53607</v>
      </c>
      <c r="AA441" s="71">
        <v>14007</v>
      </c>
      <c r="AB441" s="71">
        <v>82947</v>
      </c>
      <c r="AC441" s="71">
        <v>0</v>
      </c>
      <c r="AD441" s="71">
        <v>4.7404359277079049</v>
      </c>
      <c r="AE441" s="72"/>
      <c r="AF441" s="71">
        <v>629502121.76081383</v>
      </c>
      <c r="AG441" s="71">
        <v>4180808.762742796</v>
      </c>
      <c r="AH441" s="71">
        <v>1007752.311266686</v>
      </c>
      <c r="AI441" s="71">
        <v>158937959.27627829</v>
      </c>
      <c r="AJ441" s="71">
        <v>254238646.0390147</v>
      </c>
      <c r="AK441" s="71">
        <v>0</v>
      </c>
      <c r="AL441" s="71">
        <v>0</v>
      </c>
      <c r="AM441" s="71">
        <v>11376369.86238589</v>
      </c>
      <c r="AN441" s="71">
        <v>0</v>
      </c>
      <c r="AO441" s="71">
        <v>0</v>
      </c>
      <c r="AP441" s="71">
        <v>1059243658.0125022</v>
      </c>
      <c r="AQ441" s="72"/>
      <c r="AR441" s="71">
        <v>1101</v>
      </c>
      <c r="AS441" s="71">
        <v>198</v>
      </c>
      <c r="AT441" s="71">
        <v>0</v>
      </c>
      <c r="AU441" s="71">
        <v>1</v>
      </c>
      <c r="AV441" s="71">
        <v>0</v>
      </c>
      <c r="AW441" s="71">
        <v>0</v>
      </c>
      <c r="AX441" s="71"/>
      <c r="AY441" s="72"/>
      <c r="AZ441" s="71">
        <v>4808.2030000000004</v>
      </c>
      <c r="BA441" s="71">
        <v>6823.125</v>
      </c>
      <c r="BB441" s="71">
        <v>0</v>
      </c>
      <c r="BC441" s="71">
        <v>141</v>
      </c>
      <c r="BD441" s="71">
        <v>0</v>
      </c>
      <c r="BE441" s="71">
        <v>0</v>
      </c>
      <c r="BF441" s="71"/>
      <c r="BG441" s="72"/>
      <c r="BH441" s="71">
        <v>0</v>
      </c>
      <c r="BI441" s="71">
        <v>0</v>
      </c>
      <c r="BJ441" s="71">
        <v>511.32400000000001</v>
      </c>
      <c r="BK441" s="71">
        <v>0</v>
      </c>
      <c r="BL441" s="71">
        <v>15.298</v>
      </c>
      <c r="BM441" s="71">
        <v>0</v>
      </c>
      <c r="BN441" s="72"/>
      <c r="BO441" s="71">
        <v>0</v>
      </c>
      <c r="BP441" s="71">
        <v>0</v>
      </c>
      <c r="BQ441" s="71">
        <v>16</v>
      </c>
      <c r="BR441" s="71">
        <v>0</v>
      </c>
      <c r="BS441" s="71">
        <v>2</v>
      </c>
      <c r="BT441" s="71">
        <v>0</v>
      </c>
      <c r="BU441"/>
      <c r="BV441" s="70">
        <v>517.13099999999997</v>
      </c>
      <c r="BW441" s="70">
        <v>0</v>
      </c>
      <c r="BX441" s="70">
        <v>9.4909999999999997</v>
      </c>
      <c r="BY441" s="70">
        <v>0</v>
      </c>
      <c r="BZ441" s="70">
        <v>0</v>
      </c>
      <c r="CA441" s="70">
        <v>0</v>
      </c>
      <c r="CB441" s="70">
        <v>0</v>
      </c>
      <c r="CC441" s="70">
        <v>0</v>
      </c>
      <c r="CD441" s="70">
        <v>0</v>
      </c>
    </row>
    <row r="442" spans="1:82">
      <c r="A442" s="70" t="s">
        <v>2279</v>
      </c>
      <c r="B442" s="70">
        <v>303</v>
      </c>
      <c r="C442" s="70">
        <v>14</v>
      </c>
      <c r="D442" s="70">
        <v>18</v>
      </c>
      <c r="E442" s="70">
        <v>2017</v>
      </c>
      <c r="F442" s="70" t="s">
        <v>156</v>
      </c>
      <c r="G442" s="70" t="s">
        <v>2265</v>
      </c>
      <c r="H442" s="70" t="s">
        <v>2266</v>
      </c>
      <c r="I442" s="148"/>
      <c r="J442" s="71">
        <v>737.72805991817722</v>
      </c>
      <c r="K442" s="71">
        <v>5.8150004448464898</v>
      </c>
      <c r="L442" s="71">
        <v>9.2656836310480699</v>
      </c>
      <c r="M442" s="71">
        <v>118.70384314260056</v>
      </c>
      <c r="N442" s="71">
        <v>197.14068971229051</v>
      </c>
      <c r="O442" s="71">
        <v>90.744037046369343</v>
      </c>
      <c r="P442" s="71">
        <v>67.287050867402357</v>
      </c>
      <c r="Q442" s="71">
        <v>5.6732941471395204</v>
      </c>
      <c r="R442" s="71">
        <v>0</v>
      </c>
      <c r="S442" s="71">
        <v>4.2820093614452892</v>
      </c>
      <c r="T442" s="72"/>
      <c r="U442" s="71">
        <v>61390340</v>
      </c>
      <c r="V442" s="71">
        <v>2592</v>
      </c>
      <c r="W442" s="71">
        <v>244</v>
      </c>
      <c r="X442" s="71">
        <v>25218</v>
      </c>
      <c r="Y442" s="71">
        <v>30049</v>
      </c>
      <c r="Z442" s="71">
        <v>54255</v>
      </c>
      <c r="AA442" s="71">
        <v>13937</v>
      </c>
      <c r="AB442" s="71">
        <v>83061</v>
      </c>
      <c r="AC442" s="71">
        <v>0</v>
      </c>
      <c r="AD442" s="71">
        <v>4.2820093614452892</v>
      </c>
      <c r="AE442" s="72"/>
      <c r="AF442" s="71">
        <v>694429640.9471606</v>
      </c>
      <c r="AG442" s="71">
        <v>4216680.0717068911</v>
      </c>
      <c r="AH442" s="71">
        <v>1445269.1115331</v>
      </c>
      <c r="AI442" s="71">
        <v>160285299.31618911</v>
      </c>
      <c r="AJ442" s="71">
        <v>270087730.47465301</v>
      </c>
      <c r="AK442" s="71">
        <v>0</v>
      </c>
      <c r="AL442" s="71">
        <v>0</v>
      </c>
      <c r="AM442" s="71">
        <v>11409830.600373309</v>
      </c>
      <c r="AN442" s="71">
        <v>0</v>
      </c>
      <c r="AO442" s="71">
        <v>0</v>
      </c>
      <c r="AP442" s="71">
        <v>1141874450.521616</v>
      </c>
      <c r="AQ442" s="72"/>
      <c r="AR442" s="71">
        <v>1189</v>
      </c>
      <c r="AS442" s="71">
        <v>216</v>
      </c>
      <c r="AT442" s="71">
        <v>0</v>
      </c>
      <c r="AU442" s="71">
        <v>1</v>
      </c>
      <c r="AV442" s="71">
        <v>0</v>
      </c>
      <c r="AW442" s="71">
        <v>1</v>
      </c>
      <c r="AX442" s="71"/>
      <c r="AY442" s="72"/>
      <c r="AZ442" s="71">
        <v>5341.6020000000008</v>
      </c>
      <c r="BA442" s="71">
        <v>7265.9249999999984</v>
      </c>
      <c r="BB442" s="71">
        <v>0</v>
      </c>
      <c r="BC442" s="71">
        <v>141</v>
      </c>
      <c r="BD442" s="71">
        <v>0</v>
      </c>
      <c r="BE442" s="71">
        <v>25</v>
      </c>
      <c r="BF442" s="71"/>
      <c r="BG442" s="72"/>
      <c r="BH442" s="71">
        <v>0</v>
      </c>
      <c r="BI442" s="71">
        <v>0</v>
      </c>
      <c r="BJ442" s="71">
        <v>571.55399999999997</v>
      </c>
      <c r="BK442" s="71">
        <v>0</v>
      </c>
      <c r="BL442" s="71">
        <v>16.417999999999999</v>
      </c>
      <c r="BM442" s="71">
        <v>0</v>
      </c>
      <c r="BN442" s="72"/>
      <c r="BO442" s="71">
        <v>0</v>
      </c>
      <c r="BP442" s="71">
        <v>0</v>
      </c>
      <c r="BQ442" s="71">
        <v>16</v>
      </c>
      <c r="BR442" s="71">
        <v>0</v>
      </c>
      <c r="BS442" s="71">
        <v>2</v>
      </c>
      <c r="BT442" s="71">
        <v>0</v>
      </c>
      <c r="BU442"/>
      <c r="BV442" s="70">
        <v>577.48400000000004</v>
      </c>
      <c r="BW442" s="70">
        <v>0</v>
      </c>
      <c r="BX442" s="70">
        <v>10.488</v>
      </c>
      <c r="BY442" s="70">
        <v>0</v>
      </c>
      <c r="BZ442" s="70">
        <v>0</v>
      </c>
      <c r="CA442" s="70">
        <v>0</v>
      </c>
      <c r="CB442" s="70">
        <v>0</v>
      </c>
      <c r="CC442" s="70">
        <v>0</v>
      </c>
      <c r="CD442" s="70">
        <v>0</v>
      </c>
    </row>
    <row r="443" spans="1:82">
      <c r="A443" s="70" t="s">
        <v>2280</v>
      </c>
      <c r="B443" s="70">
        <v>304</v>
      </c>
      <c r="C443" s="70">
        <v>15</v>
      </c>
      <c r="D443" s="70">
        <v>18</v>
      </c>
      <c r="E443" s="70">
        <v>2018</v>
      </c>
      <c r="F443" s="70" t="s">
        <v>183</v>
      </c>
      <c r="G443" s="70" t="s">
        <v>2265</v>
      </c>
      <c r="H443" s="70" t="s">
        <v>2266</v>
      </c>
      <c r="I443" s="148"/>
      <c r="J443" s="71">
        <v>804.6202334770918</v>
      </c>
      <c r="K443" s="71">
        <v>5.3045358533821974</v>
      </c>
      <c r="L443" s="71">
        <v>8.290663158484616</v>
      </c>
      <c r="M443" s="71">
        <v>108.07107384472089</v>
      </c>
      <c r="N443" s="71">
        <v>182.89822264786099</v>
      </c>
      <c r="O443" s="71">
        <v>89.777660201878177</v>
      </c>
      <c r="P443" s="71">
        <v>66.918392357631944</v>
      </c>
      <c r="Q443" s="71">
        <v>5.2703064380636997</v>
      </c>
      <c r="R443" s="71">
        <v>0</v>
      </c>
      <c r="S443" s="71">
        <v>4.7203064273314475</v>
      </c>
      <c r="T443" s="72"/>
      <c r="U443" s="71">
        <v>66568700</v>
      </c>
      <c r="V443" s="71">
        <v>2592</v>
      </c>
      <c r="W443" s="71">
        <v>244</v>
      </c>
      <c r="X443" s="71">
        <v>25218</v>
      </c>
      <c r="Y443" s="71">
        <v>30628</v>
      </c>
      <c r="Z443" s="71">
        <v>54705</v>
      </c>
      <c r="AA443" s="71">
        <v>14000</v>
      </c>
      <c r="AB443" s="71">
        <v>83153</v>
      </c>
      <c r="AC443" s="71">
        <v>0</v>
      </c>
      <c r="AD443" s="71">
        <v>4.7203064273314466</v>
      </c>
      <c r="AE443" s="72"/>
      <c r="AF443" s="71">
        <v>777406543.28388321</v>
      </c>
      <c r="AG443" s="71">
        <v>3752085.9324546098</v>
      </c>
      <c r="AH443" s="71">
        <v>1337356.665295938</v>
      </c>
      <c r="AI443" s="71">
        <v>150678604.6499719</v>
      </c>
      <c r="AJ443" s="71">
        <v>270371810.82290828</v>
      </c>
      <c r="AK443" s="71">
        <v>0</v>
      </c>
      <c r="AL443" s="71">
        <v>0</v>
      </c>
      <c r="AM443" s="71">
        <v>11446102.809005739</v>
      </c>
      <c r="AN443" s="71">
        <v>0</v>
      </c>
      <c r="AO443" s="71">
        <v>0</v>
      </c>
      <c r="AP443" s="71">
        <v>1214992504.1635199</v>
      </c>
      <c r="AQ443" s="72"/>
      <c r="AR443" s="71">
        <v>1281</v>
      </c>
      <c r="AS443" s="71">
        <v>230</v>
      </c>
      <c r="AT443" s="71">
        <v>0</v>
      </c>
      <c r="AU443" s="71">
        <v>1</v>
      </c>
      <c r="AV443" s="71">
        <v>0</v>
      </c>
      <c r="AW443" s="71">
        <v>1</v>
      </c>
      <c r="AX443" s="71"/>
      <c r="AY443" s="72"/>
      <c r="AZ443" s="71">
        <v>5819.6229999999996</v>
      </c>
      <c r="BA443" s="71">
        <v>8035.2250000000004</v>
      </c>
      <c r="BB443" s="71">
        <v>0</v>
      </c>
      <c r="BC443" s="71">
        <v>141</v>
      </c>
      <c r="BD443" s="71">
        <v>0</v>
      </c>
      <c r="BE443" s="71">
        <v>25</v>
      </c>
      <c r="BF443" s="71"/>
      <c r="BG443" s="72"/>
      <c r="BH443" s="71">
        <v>0</v>
      </c>
      <c r="BI443" s="71">
        <v>0</v>
      </c>
      <c r="BJ443" s="71">
        <v>556.72799999999995</v>
      </c>
      <c r="BK443" s="71">
        <v>0</v>
      </c>
      <c r="BL443" s="71">
        <v>12.609</v>
      </c>
      <c r="BM443" s="71">
        <v>0</v>
      </c>
      <c r="BN443" s="72"/>
      <c r="BO443" s="71">
        <v>0</v>
      </c>
      <c r="BP443" s="71">
        <v>0</v>
      </c>
      <c r="BQ443" s="71">
        <v>16</v>
      </c>
      <c r="BR443" s="71">
        <v>0</v>
      </c>
      <c r="BS443" s="71">
        <v>2</v>
      </c>
      <c r="BT443" s="71">
        <v>0</v>
      </c>
      <c r="BU443"/>
      <c r="BV443" s="70">
        <v>562.04700000000003</v>
      </c>
      <c r="BW443" s="70">
        <v>0</v>
      </c>
      <c r="BX443" s="70">
        <v>7.29</v>
      </c>
      <c r="BY443" s="70">
        <v>0</v>
      </c>
      <c r="BZ443" s="70">
        <v>0</v>
      </c>
      <c r="CA443" s="70">
        <v>0</v>
      </c>
      <c r="CB443" s="70">
        <v>0</v>
      </c>
      <c r="CC443" s="70">
        <v>0</v>
      </c>
      <c r="CD443" s="70">
        <v>0</v>
      </c>
    </row>
    <row r="444" spans="1:82">
      <c r="A444" s="70" t="s">
        <v>2281</v>
      </c>
      <c r="B444" s="70">
        <v>305</v>
      </c>
      <c r="C444" s="70">
        <v>16</v>
      </c>
      <c r="D444" s="70">
        <v>18</v>
      </c>
      <c r="E444" s="70">
        <v>2019</v>
      </c>
      <c r="F444" s="70" t="s">
        <v>158</v>
      </c>
      <c r="G444" s="1064" t="s">
        <v>2265</v>
      </c>
      <c r="H444" s="70" t="s">
        <v>2266</v>
      </c>
      <c r="I444" s="148"/>
      <c r="J444" s="71">
        <v>721.96646149830769</v>
      </c>
      <c r="K444" s="71">
        <v>4.7748866123276112</v>
      </c>
      <c r="L444" s="71">
        <v>8.336244897401464</v>
      </c>
      <c r="M444" s="71">
        <v>108.14115797039592</v>
      </c>
      <c r="N444" s="71">
        <v>150.47212152162658</v>
      </c>
      <c r="O444" s="71">
        <v>87.68550128871432</v>
      </c>
      <c r="P444" s="71">
        <v>64.581658347107364</v>
      </c>
      <c r="Q444" s="71">
        <v>5.0696796661961301</v>
      </c>
      <c r="R444" s="71">
        <v>0</v>
      </c>
      <c r="S444" s="71">
        <v>4.4592803292759173</v>
      </c>
      <c r="T444" s="72"/>
      <c r="U444" s="71">
        <v>64886480</v>
      </c>
      <c r="V444" s="71">
        <v>2592</v>
      </c>
      <c r="W444" s="71">
        <v>244</v>
      </c>
      <c r="X444" s="71">
        <v>25218</v>
      </c>
      <c r="Y444" s="71">
        <v>30541</v>
      </c>
      <c r="Z444" s="71">
        <v>54897</v>
      </c>
      <c r="AA444" s="71">
        <v>13410</v>
      </c>
      <c r="AB444" s="71">
        <v>82153</v>
      </c>
      <c r="AC444" s="71">
        <v>0</v>
      </c>
      <c r="AD444" s="71">
        <v>4.4592803292759173</v>
      </c>
      <c r="AE444" s="72"/>
      <c r="AF444" s="71">
        <v>706593196.56712186</v>
      </c>
      <c r="AG444" s="71">
        <v>3624111.138969237</v>
      </c>
      <c r="AH444" s="71">
        <v>1431010.0656422069</v>
      </c>
      <c r="AI444" s="71">
        <v>163048240.45652339</v>
      </c>
      <c r="AJ444" s="71">
        <v>239193941.3540045</v>
      </c>
      <c r="AK444" s="71">
        <v>0</v>
      </c>
      <c r="AL444" s="71">
        <v>0</v>
      </c>
      <c r="AM444" s="71">
        <v>11188620.152547115</v>
      </c>
      <c r="AN444" s="71">
        <v>0</v>
      </c>
      <c r="AO444" s="71">
        <v>0</v>
      </c>
      <c r="AP444" s="71">
        <v>1125079119.7348082</v>
      </c>
      <c r="AQ444" s="72"/>
      <c r="AR444" s="71">
        <v>1364</v>
      </c>
      <c r="AS444" s="71">
        <v>240</v>
      </c>
      <c r="AT444" s="71">
        <v>0</v>
      </c>
      <c r="AU444" s="71">
        <v>2</v>
      </c>
      <c r="AV444" s="71">
        <v>0</v>
      </c>
      <c r="AW444" s="71">
        <v>1</v>
      </c>
      <c r="AX444" s="71"/>
      <c r="AY444" s="72"/>
      <c r="AZ444" s="71">
        <v>6260.5670000000027</v>
      </c>
      <c r="BA444" s="71">
        <v>10263.724999999989</v>
      </c>
      <c r="BB444" s="71">
        <v>0</v>
      </c>
      <c r="BC444" s="71">
        <v>340</v>
      </c>
      <c r="BD444" s="71">
        <v>0</v>
      </c>
      <c r="BE444" s="71">
        <v>25</v>
      </c>
      <c r="BF444" s="71"/>
      <c r="BG444" s="72"/>
      <c r="BH444" s="71">
        <v>0</v>
      </c>
      <c r="BI444" s="71">
        <v>0</v>
      </c>
      <c r="BJ444" s="71">
        <v>461.51100000000002</v>
      </c>
      <c r="BK444" s="71">
        <v>0</v>
      </c>
      <c r="BL444" s="71">
        <v>11.44</v>
      </c>
      <c r="BM444" s="71">
        <v>0</v>
      </c>
      <c r="BN444" s="72"/>
      <c r="BO444" s="71">
        <v>0</v>
      </c>
      <c r="BP444" s="71">
        <v>0</v>
      </c>
      <c r="BQ444" s="71">
        <v>16</v>
      </c>
      <c r="BR444" s="71">
        <v>0</v>
      </c>
      <c r="BS444" s="71">
        <v>2</v>
      </c>
      <c r="BT444" s="71">
        <v>0</v>
      </c>
      <c r="BU444"/>
      <c r="BV444" s="70">
        <v>466.41399999999999</v>
      </c>
      <c r="BW444" s="70">
        <v>0</v>
      </c>
      <c r="BX444" s="70">
        <v>6.5369999999999999</v>
      </c>
      <c r="BY444" s="70">
        <v>0</v>
      </c>
      <c r="BZ444" s="70">
        <v>0</v>
      </c>
      <c r="CA444" s="70">
        <v>0</v>
      </c>
      <c r="CB444" s="70">
        <v>0</v>
      </c>
      <c r="CC444" s="70">
        <v>0</v>
      </c>
      <c r="CD444" s="70">
        <v>0</v>
      </c>
    </row>
    <row r="445" spans="1:82">
      <c r="A445" s="70" t="s">
        <v>2282</v>
      </c>
      <c r="B445" s="70">
        <v>306</v>
      </c>
      <c r="C445" s="70">
        <v>17</v>
      </c>
      <c r="D445" s="70">
        <v>18</v>
      </c>
      <c r="E445" s="70">
        <v>2020</v>
      </c>
      <c r="F445" s="70" t="s">
        <v>159</v>
      </c>
      <c r="G445" s="1064" t="s">
        <v>2265</v>
      </c>
      <c r="H445" s="70" t="s">
        <v>2266</v>
      </c>
      <c r="I445" s="148"/>
      <c r="J445" s="71">
        <v>656.84416809212405</v>
      </c>
      <c r="K445" s="71">
        <v>5.5501299168353562</v>
      </c>
      <c r="L445" s="71">
        <v>11.075838603929098</v>
      </c>
      <c r="M445" s="71">
        <v>92.501090746447034</v>
      </c>
      <c r="N445" s="71">
        <v>140.27916968743216</v>
      </c>
      <c r="O445" s="71">
        <v>77.415458806903345</v>
      </c>
      <c r="P445" s="71">
        <v>60.397690940572296</v>
      </c>
      <c r="Q445" s="71">
        <v>4.85205481066731</v>
      </c>
      <c r="R445" s="71">
        <v>0</v>
      </c>
      <c r="S445" s="71">
        <v>6.0127564368025546</v>
      </c>
      <c r="T445" s="72"/>
      <c r="U445" s="71">
        <v>64050096</v>
      </c>
      <c r="V445" s="71">
        <v>2746</v>
      </c>
      <c r="W445" s="71">
        <v>493</v>
      </c>
      <c r="X445" s="71">
        <v>25828</v>
      </c>
      <c r="Y445" s="71">
        <v>31194</v>
      </c>
      <c r="Z445" s="71">
        <v>55319</v>
      </c>
      <c r="AA445" s="71">
        <v>13330</v>
      </c>
      <c r="AB445" s="71">
        <v>82293</v>
      </c>
      <c r="AC445" s="71">
        <v>0</v>
      </c>
      <c r="AD445" s="71">
        <v>6.0127564368025546</v>
      </c>
      <c r="AE445" s="72"/>
      <c r="AF445" s="71">
        <v>697444763.09058726</v>
      </c>
      <c r="AG445" s="71">
        <v>4062865.160646494</v>
      </c>
      <c r="AH445" s="71">
        <v>1875438.7393260249</v>
      </c>
      <c r="AI445" s="71">
        <v>145647099.33429369</v>
      </c>
      <c r="AJ445" s="71">
        <v>248521012.16839039</v>
      </c>
      <c r="AK445" s="71"/>
      <c r="AL445" s="71"/>
      <c r="AM445" s="71">
        <v>10740150.79429948</v>
      </c>
      <c r="AN445" s="71"/>
      <c r="AO445" s="71"/>
      <c r="AP445" s="71">
        <v>1108291329.2875433</v>
      </c>
      <c r="AQ445" s="72"/>
      <c r="AR445" s="71">
        <v>1447</v>
      </c>
      <c r="AS445" s="71">
        <v>245</v>
      </c>
      <c r="AT445" s="71">
        <v>0</v>
      </c>
      <c r="AU445" s="71">
        <v>2</v>
      </c>
      <c r="AV445" s="71">
        <v>0</v>
      </c>
      <c r="AW445" s="71">
        <v>1</v>
      </c>
      <c r="AX445" s="71"/>
      <c r="AY445" s="72"/>
      <c r="AZ445" s="71">
        <v>6674.254000000009</v>
      </c>
      <c r="BA445" s="71">
        <v>10436.025</v>
      </c>
      <c r="BB445" s="71">
        <v>0</v>
      </c>
      <c r="BC445" s="71">
        <v>340</v>
      </c>
      <c r="BD445" s="71">
        <v>0</v>
      </c>
      <c r="BE445" s="71">
        <v>25</v>
      </c>
      <c r="BF445" s="71"/>
      <c r="BG445" s="72"/>
      <c r="BH445" s="71">
        <v>0</v>
      </c>
      <c r="BI445" s="71">
        <v>0</v>
      </c>
      <c r="BJ445" s="71">
        <v>450.59399999999999</v>
      </c>
      <c r="BK445" s="71">
        <v>0</v>
      </c>
      <c r="BL445" s="71">
        <v>11.622</v>
      </c>
      <c r="BM445" s="71">
        <v>0</v>
      </c>
      <c r="BN445" s="72"/>
      <c r="BO445" s="71">
        <v>0</v>
      </c>
      <c r="BP445" s="71">
        <v>0</v>
      </c>
      <c r="BQ445" s="71">
        <v>15</v>
      </c>
      <c r="BR445" s="71">
        <v>0</v>
      </c>
      <c r="BS445" s="71">
        <v>2</v>
      </c>
      <c r="BT445" s="71">
        <v>0</v>
      </c>
      <c r="BU445"/>
      <c r="BV445" s="70">
        <v>454.96899999999999</v>
      </c>
      <c r="BW445" s="70">
        <v>0</v>
      </c>
      <c r="BX445" s="70">
        <v>7.2469999999999999</v>
      </c>
      <c r="BY445" s="70">
        <v>0</v>
      </c>
      <c r="BZ445" s="70">
        <v>0</v>
      </c>
      <c r="CA445" s="70">
        <v>0</v>
      </c>
      <c r="CB445" s="70">
        <v>0</v>
      </c>
      <c r="CC445" s="70">
        <v>0</v>
      </c>
      <c r="CD445" s="70">
        <v>0</v>
      </c>
    </row>
    <row r="446" spans="1:82">
      <c r="A446" s="70" t="s">
        <v>2283</v>
      </c>
      <c r="B446" s="70">
        <v>306</v>
      </c>
      <c r="C446" s="70">
        <v>18</v>
      </c>
      <c r="D446" s="70">
        <v>18</v>
      </c>
      <c r="E446" s="70">
        <v>2021</v>
      </c>
      <c r="F446" s="70" t="s">
        <v>160</v>
      </c>
      <c r="G446" s="70" t="s">
        <v>2265</v>
      </c>
      <c r="H446" s="70" t="s">
        <v>2266</v>
      </c>
      <c r="I446" s="148"/>
      <c r="J446" s="71">
        <v>650.8864605244496</v>
      </c>
      <c r="K446" s="71">
        <v>5.9166858641116695</v>
      </c>
      <c r="L446" s="71">
        <v>13.33677392387685</v>
      </c>
      <c r="M446" s="71">
        <v>104.32293728563538</v>
      </c>
      <c r="N446" s="71">
        <v>149.6669966733227</v>
      </c>
      <c r="O446" s="71">
        <v>75.487754094601598</v>
      </c>
      <c r="P446" s="71">
        <v>62.004362527323316</v>
      </c>
      <c r="Q446" s="71">
        <v>4.78587441915304</v>
      </c>
      <c r="R446" s="71">
        <v>0</v>
      </c>
      <c r="S446" s="71">
        <v>10.146347515164191</v>
      </c>
      <c r="T446" s="72"/>
      <c r="U446" s="71">
        <v>69300168</v>
      </c>
      <c r="V446" s="71">
        <v>2746</v>
      </c>
      <c r="W446" s="71">
        <v>493</v>
      </c>
      <c r="X446" s="71">
        <v>25828</v>
      </c>
      <c r="Y446" s="71">
        <v>31543</v>
      </c>
      <c r="Z446" s="71">
        <v>55541</v>
      </c>
      <c r="AA446" s="71">
        <v>13344</v>
      </c>
      <c r="AB446" s="71">
        <v>81968</v>
      </c>
      <c r="AC446" s="71">
        <v>0</v>
      </c>
      <c r="AD446" s="71">
        <v>10.146347515164191</v>
      </c>
      <c r="AE446" s="72"/>
      <c r="AF446" s="71">
        <v>661299209.31095409</v>
      </c>
      <c r="AG446" s="71">
        <v>4299410.3568440937</v>
      </c>
      <c r="AH446" s="71">
        <v>2355125.7752383705</v>
      </c>
      <c r="AI446" s="71">
        <v>165455815.95883298</v>
      </c>
      <c r="AJ446" s="71">
        <v>252652608.8167749</v>
      </c>
      <c r="AK446" s="71">
        <v>0</v>
      </c>
      <c r="AL446" s="71">
        <v>0</v>
      </c>
      <c r="AM446" s="71">
        <v>10759438.355829991</v>
      </c>
      <c r="AN446" s="71">
        <v>0</v>
      </c>
      <c r="AO446" s="71">
        <v>0</v>
      </c>
      <c r="AP446" s="71">
        <v>1096821608.5744743</v>
      </c>
      <c r="AQ446" s="72"/>
      <c r="AR446" s="71">
        <v>1544</v>
      </c>
      <c r="AS446" s="71">
        <v>246</v>
      </c>
      <c r="AT446" s="71">
        <v>0</v>
      </c>
      <c r="AU446" s="71">
        <v>2</v>
      </c>
      <c r="AV446" s="71">
        <v>0</v>
      </c>
      <c r="AW446" s="71">
        <v>1</v>
      </c>
      <c r="AX446" s="71"/>
      <c r="AY446" s="72"/>
      <c r="AZ446" s="71">
        <v>7216.1610000000064</v>
      </c>
      <c r="BA446" s="71">
        <v>10485.525</v>
      </c>
      <c r="BB446" s="71">
        <v>0</v>
      </c>
      <c r="BC446" s="71">
        <v>340</v>
      </c>
      <c r="BD446" s="71">
        <v>0</v>
      </c>
      <c r="BE446" s="71">
        <v>25</v>
      </c>
      <c r="BF446" s="71"/>
      <c r="BG446" s="72"/>
      <c r="BH446" s="71">
        <v>0</v>
      </c>
      <c r="BI446" s="71">
        <v>0</v>
      </c>
      <c r="BJ446" s="71">
        <v>464.51499999999999</v>
      </c>
      <c r="BK446" s="71">
        <v>0</v>
      </c>
      <c r="BL446" s="71">
        <v>10.618</v>
      </c>
      <c r="BM446" s="71">
        <v>0</v>
      </c>
      <c r="BN446" s="72"/>
      <c r="BO446" s="71">
        <v>0</v>
      </c>
      <c r="BP446" s="71">
        <v>0</v>
      </c>
      <c r="BQ446" s="71">
        <v>15</v>
      </c>
      <c r="BR446" s="71">
        <v>0</v>
      </c>
      <c r="BS446" s="71">
        <v>2</v>
      </c>
      <c r="BT446" s="71">
        <v>0</v>
      </c>
      <c r="BU446"/>
      <c r="BV446" s="70">
        <v>468.52300000000002</v>
      </c>
      <c r="BW446" s="70">
        <v>0</v>
      </c>
      <c r="BX446" s="70">
        <v>6.61</v>
      </c>
      <c r="BY446" s="70">
        <v>0</v>
      </c>
      <c r="BZ446" s="70">
        <v>0</v>
      </c>
      <c r="CA446" s="70">
        <v>0</v>
      </c>
      <c r="CB446" s="70">
        <v>0</v>
      </c>
      <c r="CC446" s="70">
        <v>0</v>
      </c>
      <c r="CD446" s="70">
        <v>0</v>
      </c>
    </row>
    <row r="447" spans="1:82">
      <c r="A447" s="70" t="s">
        <v>2284</v>
      </c>
      <c r="B447" s="70">
        <v>306</v>
      </c>
      <c r="C447" s="70">
        <v>19</v>
      </c>
      <c r="D447" s="70">
        <v>18</v>
      </c>
      <c r="E447" s="70">
        <v>2022</v>
      </c>
      <c r="F447" s="70" t="s">
        <v>161</v>
      </c>
      <c r="G447" s="70" t="s">
        <v>2265</v>
      </c>
      <c r="H447" s="70" t="s">
        <v>2266</v>
      </c>
      <c r="I447" s="148"/>
      <c r="J447" s="71">
        <v>680.48250135222099</v>
      </c>
      <c r="K447" s="71">
        <v>5.659677059112254</v>
      </c>
      <c r="L447" s="71">
        <v>14.383369276303071</v>
      </c>
      <c r="M447" s="71">
        <v>108.90580323552956</v>
      </c>
      <c r="N447" s="71">
        <v>156.17395541510604</v>
      </c>
      <c r="O447" s="71">
        <v>79.650613375264129</v>
      </c>
      <c r="P447" s="71">
        <v>60.546998439824122</v>
      </c>
      <c r="Q447" s="71">
        <v>4.7523269062268847</v>
      </c>
      <c r="R447" s="71">
        <v>0</v>
      </c>
      <c r="S447" s="71">
        <v>7.3906905580828406</v>
      </c>
      <c r="T447" s="72"/>
      <c r="U447" s="71">
        <v>70401995</v>
      </c>
      <c r="V447" s="71">
        <v>2746</v>
      </c>
      <c r="W447" s="71">
        <v>493</v>
      </c>
      <c r="X447" s="71">
        <v>25828</v>
      </c>
      <c r="Y447" s="71">
        <v>31297</v>
      </c>
      <c r="Z447" s="71">
        <v>55680</v>
      </c>
      <c r="AA447" s="71">
        <v>13229</v>
      </c>
      <c r="AB447" s="71">
        <v>80726</v>
      </c>
      <c r="AC447" s="71">
        <v>0</v>
      </c>
      <c r="AD447" s="71">
        <v>7.3906905580828406</v>
      </c>
      <c r="AE447" s="72"/>
      <c r="AF447" s="71">
        <v>677054593.10500979</v>
      </c>
      <c r="AG447" s="71">
        <v>4398220.4019248541</v>
      </c>
      <c r="AH447" s="71">
        <v>3116194.7891890816</v>
      </c>
      <c r="AI447" s="71">
        <v>146354940.31034106</v>
      </c>
      <c r="AJ447" s="71">
        <v>263893068.44324893</v>
      </c>
      <c r="AK447" s="71">
        <v>0</v>
      </c>
      <c r="AL447" s="71">
        <v>0</v>
      </c>
      <c r="AM447" s="71">
        <v>10423929.96830881</v>
      </c>
      <c r="AN447" s="71">
        <v>0</v>
      </c>
      <c r="AO447" s="71">
        <v>0</v>
      </c>
      <c r="AP447" s="71">
        <v>1105240947.0180228</v>
      </c>
      <c r="AQ447" s="72"/>
      <c r="AR447" s="71">
        <v>1651</v>
      </c>
      <c r="AS447" s="71">
        <v>252</v>
      </c>
      <c r="AT447" s="71">
        <v>0</v>
      </c>
      <c r="AU447" s="71">
        <v>2</v>
      </c>
      <c r="AV447" s="71">
        <v>0</v>
      </c>
      <c r="AW447" s="71">
        <v>1</v>
      </c>
      <c r="AX447" s="71"/>
      <c r="AY447" s="72"/>
      <c r="AZ447" s="71">
        <v>7824.8489999999993</v>
      </c>
      <c r="BA447" s="71">
        <v>10664.924999999997</v>
      </c>
      <c r="BB447" s="71">
        <v>0</v>
      </c>
      <c r="BC447" s="71">
        <v>340</v>
      </c>
      <c r="BD447" s="71">
        <v>0</v>
      </c>
      <c r="BE447" s="71">
        <v>25</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2285</v>
      </c>
      <c r="B448" s="70">
        <v>306</v>
      </c>
      <c r="C448" s="70">
        <v>20</v>
      </c>
      <c r="D448" s="70">
        <v>18</v>
      </c>
      <c r="E448" s="70">
        <v>2023</v>
      </c>
      <c r="F448" s="70" t="s">
        <v>1539</v>
      </c>
      <c r="G448" s="70" t="s">
        <v>2265</v>
      </c>
      <c r="H448" s="70" t="s">
        <v>2266</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1772</v>
      </c>
      <c r="AS448" s="71">
        <v>253</v>
      </c>
      <c r="AT448" s="71">
        <v>0</v>
      </c>
      <c r="AU448" s="71">
        <v>2</v>
      </c>
      <c r="AV448" s="71">
        <v>0</v>
      </c>
      <c r="AW448" s="71">
        <v>1</v>
      </c>
      <c r="AX448" s="71"/>
      <c r="AY448" s="72"/>
      <c r="AZ448" s="71">
        <v>8504.1739999999845</v>
      </c>
      <c r="BA448" s="71">
        <v>10675.924999999997</v>
      </c>
      <c r="BB448" s="71">
        <v>0</v>
      </c>
      <c r="BC448" s="71">
        <v>340</v>
      </c>
      <c r="BD448" s="71">
        <v>0</v>
      </c>
      <c r="BE448" s="71">
        <v>25</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2286</v>
      </c>
      <c r="B449" s="70">
        <v>306</v>
      </c>
      <c r="C449" s="70">
        <v>21</v>
      </c>
      <c r="D449" s="70">
        <v>18</v>
      </c>
      <c r="E449" s="70">
        <v>2024</v>
      </c>
      <c r="F449" s="70" t="s">
        <v>1554</v>
      </c>
      <c r="G449" s="70" t="s">
        <v>2265</v>
      </c>
      <c r="H449" s="70" t="s">
        <v>2266</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2287</v>
      </c>
      <c r="B450" s="70">
        <v>341</v>
      </c>
      <c r="C450" s="70">
        <v>1</v>
      </c>
      <c r="D450" s="70">
        <v>21</v>
      </c>
      <c r="E450" s="70">
        <v>1990</v>
      </c>
      <c r="F450" s="70" t="s">
        <v>787</v>
      </c>
      <c r="G450" s="70" t="s">
        <v>2288</v>
      </c>
      <c r="H450" s="70" t="s">
        <v>2289</v>
      </c>
      <c r="I450" s="148"/>
      <c r="J450" s="71">
        <v>22.819365452355161</v>
      </c>
      <c r="K450" s="71">
        <v>4.6691017091068581</v>
      </c>
      <c r="L450" s="71">
        <v>1.2319557667858521</v>
      </c>
      <c r="M450" s="71">
        <v>19.269587137546932</v>
      </c>
      <c r="N450" s="71">
        <v>30.46802459671164</v>
      </c>
      <c r="O450" s="71">
        <v>34.107953198146497</v>
      </c>
      <c r="P450" s="71">
        <v>33.808175254722883</v>
      </c>
      <c r="Q450" s="71">
        <v>3.0506371737828899</v>
      </c>
      <c r="R450" s="71">
        <v>0</v>
      </c>
      <c r="S450" s="71">
        <v>4.0677982277691109</v>
      </c>
      <c r="T450" s="72"/>
      <c r="U450" s="71">
        <v>3905453</v>
      </c>
      <c r="V450" s="71">
        <v>1841</v>
      </c>
      <c r="W450" s="71">
        <v>13</v>
      </c>
      <c r="X450" s="71">
        <v>7973</v>
      </c>
      <c r="Y450" s="71">
        <v>13575</v>
      </c>
      <c r="Z450" s="71">
        <v>14029</v>
      </c>
      <c r="AA450" s="71">
        <v>8209</v>
      </c>
      <c r="AB450" s="71">
        <v>49532</v>
      </c>
      <c r="AC450" s="71">
        <v>0</v>
      </c>
      <c r="AD450" s="71">
        <v>4.0677982277691109</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2290</v>
      </c>
      <c r="B451" s="70">
        <v>342</v>
      </c>
      <c r="C451" s="70">
        <v>2</v>
      </c>
      <c r="D451" s="70">
        <v>21</v>
      </c>
      <c r="E451" s="70">
        <v>2005</v>
      </c>
      <c r="F451" s="70" t="s">
        <v>789</v>
      </c>
      <c r="G451" s="70" t="s">
        <v>2288</v>
      </c>
      <c r="H451" s="70" t="s">
        <v>2289</v>
      </c>
      <c r="I451" s="148"/>
      <c r="J451" s="71">
        <v>24.35088352663427</v>
      </c>
      <c r="K451" s="71">
        <v>3.1042819300248579</v>
      </c>
      <c r="L451" s="71">
        <v>0.2209444794392309</v>
      </c>
      <c r="M451" s="71">
        <v>40.539619115413657</v>
      </c>
      <c r="N451" s="71">
        <v>66.013424328906282</v>
      </c>
      <c r="O451" s="71">
        <v>60.084116770555397</v>
      </c>
      <c r="P451" s="71">
        <v>37.594288386063837</v>
      </c>
      <c r="Q451" s="71">
        <v>3.8132880782892999</v>
      </c>
      <c r="R451" s="71">
        <v>0</v>
      </c>
      <c r="S451" s="71">
        <v>2.383186505981266</v>
      </c>
      <c r="T451" s="72"/>
      <c r="U451" s="71">
        <v>3301295</v>
      </c>
      <c r="V451" s="71">
        <v>1373</v>
      </c>
      <c r="W451" s="71">
        <v>2</v>
      </c>
      <c r="X451" s="71">
        <v>8627</v>
      </c>
      <c r="Y451" s="71">
        <v>22157</v>
      </c>
      <c r="Z451" s="71">
        <v>28598</v>
      </c>
      <c r="AA451" s="71">
        <v>7476</v>
      </c>
      <c r="AB451" s="71">
        <v>64726</v>
      </c>
      <c r="AC451" s="71">
        <v>0</v>
      </c>
      <c r="AD451" s="71">
        <v>2.383186505981266</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2291</v>
      </c>
      <c r="B452" s="70">
        <v>343</v>
      </c>
      <c r="C452" s="70">
        <v>3</v>
      </c>
      <c r="D452" s="70">
        <v>21</v>
      </c>
      <c r="E452" s="70">
        <v>2006</v>
      </c>
      <c r="F452" s="70" t="s">
        <v>790</v>
      </c>
      <c r="G452" s="70" t="s">
        <v>2288</v>
      </c>
      <c r="H452" s="70" t="s">
        <v>2289</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2292</v>
      </c>
      <c r="B453" s="70">
        <v>344</v>
      </c>
      <c r="C453" s="70">
        <v>4</v>
      </c>
      <c r="D453" s="70">
        <v>21</v>
      </c>
      <c r="E453" s="70">
        <v>2007</v>
      </c>
      <c r="F453" s="70" t="s">
        <v>791</v>
      </c>
      <c r="G453" s="70" t="s">
        <v>2288</v>
      </c>
      <c r="H453" s="70" t="s">
        <v>2289</v>
      </c>
      <c r="I453" s="148"/>
      <c r="J453" s="71">
        <v>20.313885600272769</v>
      </c>
      <c r="K453" s="71">
        <v>2.8665141659484221</v>
      </c>
      <c r="L453" s="71">
        <v>0.83653613117809278</v>
      </c>
      <c r="M453" s="71">
        <v>44.783350921709562</v>
      </c>
      <c r="N453" s="71">
        <v>69.037015991651288</v>
      </c>
      <c r="O453" s="71">
        <v>60.178910195346951</v>
      </c>
      <c r="P453" s="71">
        <v>37.834068949563097</v>
      </c>
      <c r="Q453" s="71">
        <v>4.1821363624233703</v>
      </c>
      <c r="R453" s="71">
        <v>0</v>
      </c>
      <c r="S453" s="71">
        <v>3.5912164950945171</v>
      </c>
      <c r="T453" s="72"/>
      <c r="U453" s="71">
        <v>3598601</v>
      </c>
      <c r="V453" s="71">
        <v>1310</v>
      </c>
      <c r="W453" s="71">
        <v>11</v>
      </c>
      <c r="X453" s="71">
        <v>11636</v>
      </c>
      <c r="Y453" s="71">
        <v>23596</v>
      </c>
      <c r="Z453" s="71">
        <v>29776</v>
      </c>
      <c r="AA453" s="71">
        <v>7409</v>
      </c>
      <c r="AB453" s="71">
        <v>67233</v>
      </c>
      <c r="AC453" s="71">
        <v>0</v>
      </c>
      <c r="AD453" s="71">
        <v>3.5912164950945171</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2293</v>
      </c>
      <c r="B454" s="70">
        <v>345</v>
      </c>
      <c r="C454" s="70">
        <v>5</v>
      </c>
      <c r="D454" s="70">
        <v>21</v>
      </c>
      <c r="E454" s="70">
        <v>2008</v>
      </c>
      <c r="F454" s="70" t="s">
        <v>792</v>
      </c>
      <c r="G454" s="70" t="s">
        <v>2288</v>
      </c>
      <c r="H454" s="70" t="s">
        <v>2289</v>
      </c>
      <c r="I454" s="148"/>
      <c r="J454" s="71">
        <v>18.586048445140879</v>
      </c>
      <c r="K454" s="71">
        <v>2.164809495039107</v>
      </c>
      <c r="L454" s="71">
        <v>0.71948249769103312</v>
      </c>
      <c r="M454" s="71">
        <v>47.103950001802609</v>
      </c>
      <c r="N454" s="71">
        <v>66.328949953944345</v>
      </c>
      <c r="O454" s="71">
        <v>59.384066130505737</v>
      </c>
      <c r="P454" s="71">
        <v>36.760613704936617</v>
      </c>
      <c r="Q454" s="71">
        <v>4.1885106809452299</v>
      </c>
      <c r="R454" s="71">
        <v>0</v>
      </c>
      <c r="S454" s="71">
        <v>3.9297834676224972</v>
      </c>
      <c r="T454" s="72"/>
      <c r="U454" s="71">
        <v>3803198</v>
      </c>
      <c r="V454" s="71">
        <v>1310</v>
      </c>
      <c r="W454" s="71">
        <v>11</v>
      </c>
      <c r="X454" s="71">
        <v>11636</v>
      </c>
      <c r="Y454" s="71">
        <v>24198</v>
      </c>
      <c r="Z454" s="71">
        <v>30414</v>
      </c>
      <c r="AA454" s="71">
        <v>7207</v>
      </c>
      <c r="AB454" s="71">
        <v>68443</v>
      </c>
      <c r="AC454" s="71">
        <v>0</v>
      </c>
      <c r="AD454" s="71">
        <v>3.9297834676224972</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2294</v>
      </c>
      <c r="B455" s="70">
        <v>346</v>
      </c>
      <c r="C455" s="70">
        <v>6</v>
      </c>
      <c r="D455" s="70">
        <v>21</v>
      </c>
      <c r="E455" s="70">
        <v>2009</v>
      </c>
      <c r="F455" s="70" t="s">
        <v>176</v>
      </c>
      <c r="G455" s="70" t="s">
        <v>2288</v>
      </c>
      <c r="H455" s="70" t="s">
        <v>2289</v>
      </c>
      <c r="I455" s="148"/>
      <c r="J455" s="71">
        <v>16.727578655744431</v>
      </c>
      <c r="K455" s="71">
        <v>1.933353025442462</v>
      </c>
      <c r="L455" s="71">
        <v>1.2702745174296139</v>
      </c>
      <c r="M455" s="71">
        <v>46.864073062008238</v>
      </c>
      <c r="N455" s="71">
        <v>65.928347110379619</v>
      </c>
      <c r="O455" s="71">
        <v>61.40356137293481</v>
      </c>
      <c r="P455" s="71">
        <v>34.545680675368999</v>
      </c>
      <c r="Q455" s="71">
        <v>4.0405899076955603</v>
      </c>
      <c r="R455" s="71">
        <v>0</v>
      </c>
      <c r="S455" s="71">
        <v>2.9626696944412592</v>
      </c>
      <c r="T455" s="72"/>
      <c r="U455" s="71">
        <v>3100469</v>
      </c>
      <c r="V455" s="71">
        <v>1263</v>
      </c>
      <c r="W455" s="71">
        <v>28</v>
      </c>
      <c r="X455" s="71">
        <v>14690</v>
      </c>
      <c r="Y455" s="71">
        <v>24887</v>
      </c>
      <c r="Z455" s="71">
        <v>31041</v>
      </c>
      <c r="AA455" s="71">
        <v>6953</v>
      </c>
      <c r="AB455" s="71">
        <v>69310</v>
      </c>
      <c r="AC455" s="71">
        <v>0</v>
      </c>
      <c r="AD455" s="71">
        <v>2.9626696944412592</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25.023</v>
      </c>
      <c r="BK455" s="71">
        <v>0</v>
      </c>
      <c r="BL455" s="71">
        <v>13.191000000000001</v>
      </c>
      <c r="BM455" s="71">
        <v>0</v>
      </c>
      <c r="BN455" s="72"/>
      <c r="BO455" s="71">
        <v>0</v>
      </c>
      <c r="BP455" s="71">
        <v>0</v>
      </c>
      <c r="BQ455" s="71">
        <v>2</v>
      </c>
      <c r="BR455" s="71">
        <v>0</v>
      </c>
      <c r="BS455" s="71">
        <v>4</v>
      </c>
      <c r="BT455" s="71">
        <v>0</v>
      </c>
      <c r="BU455"/>
      <c r="BV455" s="70">
        <v>32.904000000000003</v>
      </c>
      <c r="BW455" s="70">
        <v>0</v>
      </c>
      <c r="BX455" s="70">
        <v>5.31</v>
      </c>
      <c r="BY455" s="70">
        <v>0</v>
      </c>
      <c r="BZ455" s="70">
        <v>0</v>
      </c>
      <c r="CA455" s="70">
        <v>0</v>
      </c>
      <c r="CB455" s="70">
        <v>0</v>
      </c>
      <c r="CC455" s="70">
        <v>0</v>
      </c>
      <c r="CD455" s="70">
        <v>0</v>
      </c>
    </row>
    <row r="456" spans="1:82">
      <c r="A456" s="70" t="s">
        <v>2295</v>
      </c>
      <c r="B456" s="70">
        <v>347</v>
      </c>
      <c r="C456" s="70">
        <v>7</v>
      </c>
      <c r="D456" s="70">
        <v>21</v>
      </c>
      <c r="E456" s="70">
        <v>2010</v>
      </c>
      <c r="F456" s="70" t="s">
        <v>177</v>
      </c>
      <c r="G456" s="70" t="s">
        <v>2288</v>
      </c>
      <c r="H456" s="70" t="s">
        <v>2289</v>
      </c>
      <c r="I456" s="148"/>
      <c r="J456" s="71">
        <v>17.623325074453408</v>
      </c>
      <c r="K456" s="71">
        <v>2.0920305572071451</v>
      </c>
      <c r="L456" s="71">
        <v>1.1688869401427511</v>
      </c>
      <c r="M456" s="71">
        <v>51.481795819367512</v>
      </c>
      <c r="N456" s="71">
        <v>68.408433782240806</v>
      </c>
      <c r="O456" s="71">
        <v>62.088296251394503</v>
      </c>
      <c r="P456" s="71">
        <v>34.523473868060023</v>
      </c>
      <c r="Q456" s="71">
        <v>4.2790478487838604</v>
      </c>
      <c r="R456" s="71">
        <v>0</v>
      </c>
      <c r="S456" s="71">
        <v>3.2918330280174102</v>
      </c>
      <c r="T456" s="72"/>
      <c r="U456" s="71">
        <v>2841674</v>
      </c>
      <c r="V456" s="71">
        <v>1263</v>
      </c>
      <c r="W456" s="71">
        <v>28</v>
      </c>
      <c r="X456" s="71">
        <v>14690</v>
      </c>
      <c r="Y456" s="71">
        <v>25516</v>
      </c>
      <c r="Z456" s="71">
        <v>31533</v>
      </c>
      <c r="AA456" s="71">
        <v>6775</v>
      </c>
      <c r="AB456" s="71">
        <v>70334</v>
      </c>
      <c r="AC456" s="71">
        <v>0</v>
      </c>
      <c r="AD456" s="71">
        <v>3.2918330280174102</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19.295000000000002</v>
      </c>
      <c r="BK456" s="71">
        <v>0</v>
      </c>
      <c r="BL456" s="71">
        <v>8.3879999999999999</v>
      </c>
      <c r="BM456" s="71">
        <v>0</v>
      </c>
      <c r="BN456" s="72"/>
      <c r="BO456" s="71">
        <v>0</v>
      </c>
      <c r="BP456" s="71">
        <v>0</v>
      </c>
      <c r="BQ456" s="71">
        <v>2</v>
      </c>
      <c r="BR456" s="71">
        <v>0</v>
      </c>
      <c r="BS456" s="71">
        <v>3</v>
      </c>
      <c r="BT456" s="71">
        <v>0</v>
      </c>
      <c r="BU456"/>
      <c r="BV456" s="70">
        <v>22.952999999999999</v>
      </c>
      <c r="BW456" s="70">
        <v>0</v>
      </c>
      <c r="BX456" s="70">
        <v>4.7300000000000004</v>
      </c>
      <c r="BY456" s="70">
        <v>0</v>
      </c>
      <c r="BZ456" s="70">
        <v>0</v>
      </c>
      <c r="CA456" s="70">
        <v>0</v>
      </c>
      <c r="CB456" s="70">
        <v>0</v>
      </c>
      <c r="CC456" s="70">
        <v>0</v>
      </c>
      <c r="CD456" s="70">
        <v>0</v>
      </c>
    </row>
    <row r="457" spans="1:82">
      <c r="A457" s="70" t="s">
        <v>2296</v>
      </c>
      <c r="B457" s="70">
        <v>348</v>
      </c>
      <c r="C457" s="70">
        <v>8</v>
      </c>
      <c r="D457" s="70">
        <v>21</v>
      </c>
      <c r="E457" s="70">
        <v>2011</v>
      </c>
      <c r="F457" s="70" t="s">
        <v>178</v>
      </c>
      <c r="G457" s="70" t="s">
        <v>2288</v>
      </c>
      <c r="H457" s="70" t="s">
        <v>2289</v>
      </c>
      <c r="I457" s="148"/>
      <c r="J457" s="71">
        <v>17.428166027273932</v>
      </c>
      <c r="K457" s="71">
        <v>2.9367344198214869</v>
      </c>
      <c r="L457" s="71">
        <v>1.206040481830603</v>
      </c>
      <c r="M457" s="71">
        <v>67.950841071711963</v>
      </c>
      <c r="N457" s="71">
        <v>82.444242325724062</v>
      </c>
      <c r="O457" s="71">
        <v>61.94558403126689</v>
      </c>
      <c r="P457" s="71">
        <v>33.535698091735242</v>
      </c>
      <c r="Q457" s="71">
        <v>4.98657005944162</v>
      </c>
      <c r="R457" s="71">
        <v>0</v>
      </c>
      <c r="S457" s="71">
        <v>2.1843353868714468</v>
      </c>
      <c r="T457" s="72"/>
      <c r="U457" s="71">
        <v>2690034</v>
      </c>
      <c r="V457" s="71">
        <v>1263</v>
      </c>
      <c r="W457" s="71">
        <v>28</v>
      </c>
      <c r="X457" s="71">
        <v>14690</v>
      </c>
      <c r="Y457" s="71">
        <v>26030</v>
      </c>
      <c r="Z457" s="71">
        <v>32144</v>
      </c>
      <c r="AA457" s="71">
        <v>6777</v>
      </c>
      <c r="AB457" s="71">
        <v>71057</v>
      </c>
      <c r="AC457" s="71">
        <v>0</v>
      </c>
      <c r="AD457" s="71">
        <v>2.1843353868714468</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14.391</v>
      </c>
      <c r="BK457" s="71">
        <v>0</v>
      </c>
      <c r="BL457" s="71">
        <v>10.144</v>
      </c>
      <c r="BM457" s="71">
        <v>0</v>
      </c>
      <c r="BN457" s="72"/>
      <c r="BO457" s="71">
        <v>0</v>
      </c>
      <c r="BP457" s="71">
        <v>0</v>
      </c>
      <c r="BQ457" s="71">
        <v>2</v>
      </c>
      <c r="BR457" s="71">
        <v>0</v>
      </c>
      <c r="BS457" s="71">
        <v>3</v>
      </c>
      <c r="BT457" s="71">
        <v>0</v>
      </c>
      <c r="BU457"/>
      <c r="BV457" s="70">
        <v>24.535</v>
      </c>
      <c r="BW457" s="70">
        <v>0</v>
      </c>
      <c r="BX457" s="70">
        <v>0</v>
      </c>
      <c r="BY457" s="70">
        <v>0</v>
      </c>
      <c r="BZ457" s="70">
        <v>0</v>
      </c>
      <c r="CA457" s="70">
        <v>0</v>
      </c>
      <c r="CB457" s="70">
        <v>0</v>
      </c>
      <c r="CC457" s="70">
        <v>0</v>
      </c>
      <c r="CD457" s="70">
        <v>0</v>
      </c>
    </row>
    <row r="458" spans="1:82">
      <c r="A458" s="70" t="s">
        <v>2297</v>
      </c>
      <c r="B458" s="70">
        <v>349</v>
      </c>
      <c r="C458" s="70">
        <v>9</v>
      </c>
      <c r="D458" s="70">
        <v>21</v>
      </c>
      <c r="E458" s="70">
        <v>2012</v>
      </c>
      <c r="F458" s="70" t="s">
        <v>179</v>
      </c>
      <c r="G458" s="70" t="s">
        <v>2288</v>
      </c>
      <c r="H458" s="70" t="s">
        <v>2289</v>
      </c>
      <c r="I458" s="148"/>
      <c r="J458" s="71">
        <v>20.835093443009129</v>
      </c>
      <c r="K458" s="71">
        <v>2.825278947265764</v>
      </c>
      <c r="L458" s="71">
        <v>1.1827307162129059</v>
      </c>
      <c r="M458" s="71">
        <v>75.207162468461036</v>
      </c>
      <c r="N458" s="71">
        <v>97.273655493005506</v>
      </c>
      <c r="O458" s="71">
        <v>62.760171248706236</v>
      </c>
      <c r="P458" s="71">
        <v>33.014844072643527</v>
      </c>
      <c r="Q458" s="71">
        <v>5.4983998507879202</v>
      </c>
      <c r="R458" s="71">
        <v>0</v>
      </c>
      <c r="S458" s="71">
        <v>2.6430391691361872</v>
      </c>
      <c r="T458" s="72"/>
      <c r="U458" s="71">
        <v>2938324</v>
      </c>
      <c r="V458" s="71">
        <v>1263</v>
      </c>
      <c r="W458" s="71">
        <v>28</v>
      </c>
      <c r="X458" s="71">
        <v>14690</v>
      </c>
      <c r="Y458" s="71">
        <v>26674</v>
      </c>
      <c r="Z458" s="71">
        <v>32825</v>
      </c>
      <c r="AA458" s="71">
        <v>6634</v>
      </c>
      <c r="AB458" s="71">
        <v>72114</v>
      </c>
      <c r="AC458" s="71">
        <v>0</v>
      </c>
      <c r="AD458" s="71">
        <v>2.6430391691361872</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14.763999999999999</v>
      </c>
      <c r="BK458" s="71">
        <v>0</v>
      </c>
      <c r="BL458" s="71">
        <v>14.916</v>
      </c>
      <c r="BM458" s="71">
        <v>0</v>
      </c>
      <c r="BN458" s="72"/>
      <c r="BO458" s="71">
        <v>0</v>
      </c>
      <c r="BP458" s="71">
        <v>0</v>
      </c>
      <c r="BQ458" s="71">
        <v>2</v>
      </c>
      <c r="BR458" s="71">
        <v>0</v>
      </c>
      <c r="BS458" s="71">
        <v>3</v>
      </c>
      <c r="BT458" s="71">
        <v>0</v>
      </c>
      <c r="BU458"/>
      <c r="BV458" s="70">
        <v>29.68</v>
      </c>
      <c r="BW458" s="70">
        <v>0</v>
      </c>
      <c r="BX458" s="70">
        <v>0</v>
      </c>
      <c r="BY458" s="70">
        <v>0</v>
      </c>
      <c r="BZ458" s="70">
        <v>0</v>
      </c>
      <c r="CA458" s="70">
        <v>0</v>
      </c>
      <c r="CB458" s="70">
        <v>0</v>
      </c>
      <c r="CC458" s="70">
        <v>0</v>
      </c>
      <c r="CD458" s="70">
        <v>0</v>
      </c>
    </row>
    <row r="459" spans="1:82">
      <c r="A459" s="70" t="s">
        <v>2298</v>
      </c>
      <c r="B459" s="70">
        <v>350</v>
      </c>
      <c r="C459" s="70">
        <v>10</v>
      </c>
      <c r="D459" s="70">
        <v>21</v>
      </c>
      <c r="E459" s="70">
        <v>2013</v>
      </c>
      <c r="F459" s="70" t="s">
        <v>180</v>
      </c>
      <c r="G459" s="70" t="s">
        <v>2288</v>
      </c>
      <c r="H459" s="70" t="s">
        <v>2289</v>
      </c>
      <c r="I459" s="148"/>
      <c r="J459" s="71">
        <v>20.780265330950769</v>
      </c>
      <c r="K459" s="71">
        <v>2.554884396760702</v>
      </c>
      <c r="L459" s="71">
        <v>1.1632995407221529</v>
      </c>
      <c r="M459" s="71">
        <v>71.673156037128905</v>
      </c>
      <c r="N459" s="71">
        <v>95.198232662443644</v>
      </c>
      <c r="O459" s="71">
        <v>61.364470424934055</v>
      </c>
      <c r="P459" s="71">
        <v>33.314081981728606</v>
      </c>
      <c r="Q459" s="71">
        <v>5.59144378840094</v>
      </c>
      <c r="R459" s="71">
        <v>0</v>
      </c>
      <c r="S459" s="71">
        <v>5.1852536298561427</v>
      </c>
      <c r="T459" s="72"/>
      <c r="U459" s="71">
        <v>2737249</v>
      </c>
      <c r="V459" s="71">
        <v>1263</v>
      </c>
      <c r="W459" s="71">
        <v>28</v>
      </c>
      <c r="X459" s="71">
        <v>14690</v>
      </c>
      <c r="Y459" s="71">
        <v>26950</v>
      </c>
      <c r="Z459" s="71">
        <v>33528</v>
      </c>
      <c r="AA459" s="71">
        <v>6669</v>
      </c>
      <c r="AB459" s="71">
        <v>72283</v>
      </c>
      <c r="AC459" s="71">
        <v>0</v>
      </c>
      <c r="AD459" s="71">
        <v>5.1852536298561427</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15.195</v>
      </c>
      <c r="BK459" s="71">
        <v>0</v>
      </c>
      <c r="BL459" s="71">
        <v>19.682000000000002</v>
      </c>
      <c r="BM459" s="71">
        <v>0</v>
      </c>
      <c r="BN459" s="72"/>
      <c r="BO459" s="71">
        <v>0</v>
      </c>
      <c r="BP459" s="71">
        <v>0</v>
      </c>
      <c r="BQ459" s="71">
        <v>2</v>
      </c>
      <c r="BR459" s="71">
        <v>0</v>
      </c>
      <c r="BS459" s="71">
        <v>3</v>
      </c>
      <c r="BT459" s="71">
        <v>0</v>
      </c>
      <c r="BU459"/>
      <c r="BV459" s="70">
        <v>34.877000000000002</v>
      </c>
      <c r="BW459" s="70">
        <v>0</v>
      </c>
      <c r="BX459" s="70">
        <v>0</v>
      </c>
      <c r="BY459" s="70">
        <v>0</v>
      </c>
      <c r="BZ459" s="70">
        <v>0</v>
      </c>
      <c r="CA459" s="70">
        <v>0</v>
      </c>
      <c r="CB459" s="70">
        <v>0</v>
      </c>
      <c r="CC459" s="70">
        <v>0</v>
      </c>
      <c r="CD459" s="70">
        <v>0</v>
      </c>
    </row>
    <row r="460" spans="1:82">
      <c r="A460" s="70" t="s">
        <v>2299</v>
      </c>
      <c r="B460" s="70">
        <v>351</v>
      </c>
      <c r="C460" s="70">
        <v>11</v>
      </c>
      <c r="D460" s="70">
        <v>21</v>
      </c>
      <c r="E460" s="70">
        <v>2014</v>
      </c>
      <c r="F460" s="70" t="s">
        <v>181</v>
      </c>
      <c r="G460" s="70" t="s">
        <v>2288</v>
      </c>
      <c r="H460" s="70" t="s">
        <v>2289</v>
      </c>
      <c r="I460" s="148"/>
      <c r="J460" s="71">
        <v>20.55743731577072</v>
      </c>
      <c r="K460" s="71">
        <v>2.5028202628689602</v>
      </c>
      <c r="L460" s="71">
        <v>0.71623738464872311</v>
      </c>
      <c r="M460" s="71">
        <v>75.377728249797585</v>
      </c>
      <c r="N460" s="71">
        <v>92.233392546052158</v>
      </c>
      <c r="O460" s="71">
        <v>59.431309679139446</v>
      </c>
      <c r="P460" s="71">
        <v>33.095579825270242</v>
      </c>
      <c r="Q460" s="71">
        <v>5.4249218095276301</v>
      </c>
      <c r="R460" s="71">
        <v>0</v>
      </c>
      <c r="S460" s="71">
        <v>3.0357471836384899</v>
      </c>
      <c r="T460" s="72"/>
      <c r="U460" s="71">
        <v>2949586</v>
      </c>
      <c r="V460" s="71">
        <v>989</v>
      </c>
      <c r="W460" s="71">
        <v>22</v>
      </c>
      <c r="X460" s="71">
        <v>15428</v>
      </c>
      <c r="Y460" s="71">
        <v>27560</v>
      </c>
      <c r="Z460" s="71">
        <v>34200</v>
      </c>
      <c r="AA460" s="71">
        <v>6591</v>
      </c>
      <c r="AB460" s="71">
        <v>73095</v>
      </c>
      <c r="AC460" s="71">
        <v>0</v>
      </c>
      <c r="AD460" s="71">
        <v>3.0357471836384899</v>
      </c>
      <c r="AE460" s="72"/>
      <c r="AF460" s="71"/>
      <c r="AG460" s="71"/>
      <c r="AH460" s="71"/>
      <c r="AI460" s="71"/>
      <c r="AJ460" s="71"/>
      <c r="AK460" s="71"/>
      <c r="AL460" s="71"/>
      <c r="AM460" s="71"/>
      <c r="AN460" s="71"/>
      <c r="AO460" s="71"/>
      <c r="AP460" s="71"/>
      <c r="AQ460" s="72"/>
      <c r="AR460" s="71">
        <v>2202</v>
      </c>
      <c r="AS460" s="71">
        <v>253</v>
      </c>
      <c r="AT460" s="71">
        <v>0</v>
      </c>
      <c r="AU460" s="71">
        <v>0</v>
      </c>
      <c r="AV460" s="71">
        <v>0</v>
      </c>
      <c r="AW460" s="71">
        <v>0</v>
      </c>
      <c r="AX460" s="71"/>
      <c r="AY460" s="72"/>
      <c r="AZ460" s="71">
        <v>8417.1</v>
      </c>
      <c r="BA460" s="71">
        <v>6506.9</v>
      </c>
      <c r="BB460" s="71">
        <v>0</v>
      </c>
      <c r="BC460" s="71">
        <v>0</v>
      </c>
      <c r="BD460" s="71">
        <v>0</v>
      </c>
      <c r="BE460" s="71">
        <v>0</v>
      </c>
      <c r="BF460" s="71"/>
      <c r="BG460" s="72"/>
      <c r="BH460" s="71">
        <v>0</v>
      </c>
      <c r="BI460" s="71">
        <v>0</v>
      </c>
      <c r="BJ460" s="71">
        <v>14.695</v>
      </c>
      <c r="BK460" s="71">
        <v>0</v>
      </c>
      <c r="BL460" s="71">
        <v>10.181999999999999</v>
      </c>
      <c r="BM460" s="71">
        <v>0</v>
      </c>
      <c r="BN460" s="72"/>
      <c r="BO460" s="71">
        <v>0</v>
      </c>
      <c r="BP460" s="71">
        <v>0</v>
      </c>
      <c r="BQ460" s="71">
        <v>2</v>
      </c>
      <c r="BR460" s="71">
        <v>0</v>
      </c>
      <c r="BS460" s="71">
        <v>2</v>
      </c>
      <c r="BT460" s="71">
        <v>0</v>
      </c>
      <c r="BU460"/>
      <c r="BV460" s="70">
        <v>24.876999999999999</v>
      </c>
      <c r="BW460" s="70">
        <v>0</v>
      </c>
      <c r="BX460" s="70">
        <v>0</v>
      </c>
      <c r="BY460" s="70">
        <v>0</v>
      </c>
      <c r="BZ460" s="70">
        <v>0</v>
      </c>
      <c r="CA460" s="70">
        <v>0</v>
      </c>
      <c r="CB460" s="70">
        <v>0</v>
      </c>
      <c r="CC460" s="70">
        <v>0</v>
      </c>
      <c r="CD460" s="70">
        <v>0</v>
      </c>
    </row>
    <row r="461" spans="1:82">
      <c r="A461" s="70" t="s">
        <v>2300</v>
      </c>
      <c r="B461" s="70">
        <v>352</v>
      </c>
      <c r="C461" s="70">
        <v>12</v>
      </c>
      <c r="D461" s="70">
        <v>21</v>
      </c>
      <c r="E461" s="70">
        <v>2015</v>
      </c>
      <c r="F461" s="70" t="s">
        <v>182</v>
      </c>
      <c r="G461" s="70" t="s">
        <v>2288</v>
      </c>
      <c r="H461" s="70" t="s">
        <v>2289</v>
      </c>
      <c r="I461" s="148"/>
      <c r="J461" s="71">
        <v>24.162085697834879</v>
      </c>
      <c r="K461" s="71">
        <v>2.3790533408828449</v>
      </c>
      <c r="L461" s="71">
        <v>0.82689936778159279</v>
      </c>
      <c r="M461" s="71">
        <v>68.641364860546403</v>
      </c>
      <c r="N461" s="71">
        <v>89.607019811926151</v>
      </c>
      <c r="O461" s="71">
        <v>59.999065935202239</v>
      </c>
      <c r="P461" s="71">
        <v>33.131777859715413</v>
      </c>
      <c r="Q461" s="71">
        <v>5.3936197629898803</v>
      </c>
      <c r="R461" s="71">
        <v>0</v>
      </c>
      <c r="S461" s="71">
        <v>2.7968637387722119</v>
      </c>
      <c r="T461" s="72"/>
      <c r="U461" s="71">
        <v>4194573</v>
      </c>
      <c r="V461" s="71">
        <v>989</v>
      </c>
      <c r="W461" s="71">
        <v>22</v>
      </c>
      <c r="X461" s="71">
        <v>15428</v>
      </c>
      <c r="Y461" s="71">
        <v>28312</v>
      </c>
      <c r="Z461" s="71">
        <v>34859</v>
      </c>
      <c r="AA461" s="71">
        <v>6593</v>
      </c>
      <c r="AB461" s="71">
        <v>74237</v>
      </c>
      <c r="AC461" s="71">
        <v>0</v>
      </c>
      <c r="AD461" s="71">
        <v>2.7968637387722119</v>
      </c>
      <c r="AE461" s="72"/>
      <c r="AF461" s="71">
        <v>26849721.554380231</v>
      </c>
      <c r="AG461" s="71">
        <v>1842851.981507024</v>
      </c>
      <c r="AH461" s="71">
        <v>131057.1427737413</v>
      </c>
      <c r="AI461" s="71">
        <v>95369212.445235536</v>
      </c>
      <c r="AJ461" s="71">
        <v>135530309.75505471</v>
      </c>
      <c r="AK461" s="71">
        <v>0</v>
      </c>
      <c r="AL461" s="71">
        <v>0</v>
      </c>
      <c r="AM461" s="71">
        <v>10173869.43749745</v>
      </c>
      <c r="AN461" s="71">
        <v>0</v>
      </c>
      <c r="AO461" s="71">
        <v>0</v>
      </c>
      <c r="AP461" s="71">
        <v>269897022.31644869</v>
      </c>
      <c r="AQ461" s="72"/>
      <c r="AR461" s="71">
        <v>2525</v>
      </c>
      <c r="AS461" s="71">
        <v>374</v>
      </c>
      <c r="AT461" s="71">
        <v>0</v>
      </c>
      <c r="AU461" s="71">
        <v>0</v>
      </c>
      <c r="AV461" s="71">
        <v>0</v>
      </c>
      <c r="AW461" s="71">
        <v>0</v>
      </c>
      <c r="AX461" s="71"/>
      <c r="AY461" s="72"/>
      <c r="AZ461" s="71">
        <v>9821.1</v>
      </c>
      <c r="BA461" s="71">
        <v>10445.9</v>
      </c>
      <c r="BB461" s="71">
        <v>0</v>
      </c>
      <c r="BC461" s="71">
        <v>0</v>
      </c>
      <c r="BD461" s="71">
        <v>0</v>
      </c>
      <c r="BE461" s="71">
        <v>0</v>
      </c>
      <c r="BF461" s="71"/>
      <c r="BG461" s="72"/>
      <c r="BH461" s="71">
        <v>0</v>
      </c>
      <c r="BI461" s="71">
        <v>0</v>
      </c>
      <c r="BJ461" s="71">
        <v>14.007999999999999</v>
      </c>
      <c r="BK461" s="71">
        <v>0</v>
      </c>
      <c r="BL461" s="71">
        <v>6.1769999999999996</v>
      </c>
      <c r="BM461" s="71">
        <v>0</v>
      </c>
      <c r="BN461" s="72"/>
      <c r="BO461" s="71">
        <v>0</v>
      </c>
      <c r="BP461" s="71">
        <v>0</v>
      </c>
      <c r="BQ461" s="71">
        <v>2</v>
      </c>
      <c r="BR461" s="71">
        <v>0</v>
      </c>
      <c r="BS461" s="71">
        <v>1</v>
      </c>
      <c r="BT461" s="71">
        <v>0</v>
      </c>
      <c r="BU461"/>
      <c r="BV461" s="70">
        <v>20.184999999999999</v>
      </c>
      <c r="BW461" s="70">
        <v>0</v>
      </c>
      <c r="BX461" s="70">
        <v>0</v>
      </c>
      <c r="BY461" s="70">
        <v>0</v>
      </c>
      <c r="BZ461" s="70">
        <v>0</v>
      </c>
      <c r="CA461" s="70">
        <v>0</v>
      </c>
      <c r="CB461" s="70">
        <v>0</v>
      </c>
      <c r="CC461" s="70">
        <v>0</v>
      </c>
      <c r="CD461" s="70">
        <v>0</v>
      </c>
    </row>
    <row r="462" spans="1:82">
      <c r="A462" s="70" t="s">
        <v>2301</v>
      </c>
      <c r="B462" s="70">
        <v>353</v>
      </c>
      <c r="C462" s="70">
        <v>13</v>
      </c>
      <c r="D462" s="70">
        <v>21</v>
      </c>
      <c r="E462" s="70">
        <v>2016</v>
      </c>
      <c r="F462" s="70" t="s">
        <v>155</v>
      </c>
      <c r="G462" s="1064" t="s">
        <v>2288</v>
      </c>
      <c r="H462" s="70" t="s">
        <v>2289</v>
      </c>
      <c r="I462" s="148"/>
      <c r="J462" s="71">
        <v>20.139212441368336</v>
      </c>
      <c r="K462" s="71">
        <v>2.1904896226100217</v>
      </c>
      <c r="L462" s="71">
        <v>0.99711073558232532</v>
      </c>
      <c r="M462" s="71">
        <v>67.083128283476029</v>
      </c>
      <c r="N462" s="71">
        <v>90.324951055780815</v>
      </c>
      <c r="O462" s="71">
        <v>60.346753056083138</v>
      </c>
      <c r="P462" s="71">
        <v>32.572871845943055</v>
      </c>
      <c r="Q462" s="71">
        <v>5.3087738453320164</v>
      </c>
      <c r="R462" s="71">
        <v>0</v>
      </c>
      <c r="S462" s="71">
        <v>2.0929664002954467</v>
      </c>
      <c r="T462" s="72"/>
      <c r="U462" s="71">
        <v>3731691</v>
      </c>
      <c r="V462" s="71">
        <v>989</v>
      </c>
      <c r="W462" s="71">
        <v>22</v>
      </c>
      <c r="X462" s="71">
        <v>15428</v>
      </c>
      <c r="Y462" s="71">
        <v>28959</v>
      </c>
      <c r="Z462" s="71">
        <v>35492</v>
      </c>
      <c r="AA462" s="71">
        <v>6704</v>
      </c>
      <c r="AB462" s="71">
        <v>75161</v>
      </c>
      <c r="AC462" s="71">
        <v>0</v>
      </c>
      <c r="AD462" s="71">
        <v>2.0929664002954471</v>
      </c>
      <c r="AE462" s="72"/>
      <c r="AF462" s="71">
        <v>22230682.362351861</v>
      </c>
      <c r="AG462" s="71">
        <v>1637543.750046182</v>
      </c>
      <c r="AH462" s="71">
        <v>123069.818865394</v>
      </c>
      <c r="AI462" s="71">
        <v>100841653.8693088</v>
      </c>
      <c r="AJ462" s="71">
        <v>129186446.18580949</v>
      </c>
      <c r="AK462" s="71">
        <v>0</v>
      </c>
      <c r="AL462" s="71">
        <v>0</v>
      </c>
      <c r="AM462" s="71">
        <v>10308502.239101909</v>
      </c>
      <c r="AN462" s="71">
        <v>0</v>
      </c>
      <c r="AO462" s="71">
        <v>0</v>
      </c>
      <c r="AP462" s="71">
        <v>264327898.22548363</v>
      </c>
      <c r="AQ462" s="72"/>
      <c r="AR462" s="71">
        <v>2821</v>
      </c>
      <c r="AS462" s="71">
        <v>441</v>
      </c>
      <c r="AT462" s="71">
        <v>0</v>
      </c>
      <c r="AU462" s="71">
        <v>0</v>
      </c>
      <c r="AV462" s="71">
        <v>0</v>
      </c>
      <c r="AW462" s="71">
        <v>0</v>
      </c>
      <c r="AX462" s="71"/>
      <c r="AY462" s="72"/>
      <c r="AZ462" s="71">
        <v>11188.8</v>
      </c>
      <c r="BA462" s="71">
        <v>12730.2</v>
      </c>
      <c r="BB462" s="71">
        <v>0</v>
      </c>
      <c r="BC462" s="71">
        <v>0</v>
      </c>
      <c r="BD462" s="71">
        <v>0</v>
      </c>
      <c r="BE462" s="71">
        <v>0</v>
      </c>
      <c r="BF462" s="71"/>
      <c r="BG462" s="72"/>
      <c r="BH462" s="71">
        <v>0</v>
      </c>
      <c r="BI462" s="71">
        <v>0</v>
      </c>
      <c r="BJ462" s="71">
        <v>11.53</v>
      </c>
      <c r="BK462" s="71">
        <v>0</v>
      </c>
      <c r="BL462" s="71">
        <v>22.997</v>
      </c>
      <c r="BM462" s="71">
        <v>0</v>
      </c>
      <c r="BN462" s="72"/>
      <c r="BO462" s="71">
        <v>0</v>
      </c>
      <c r="BP462" s="71">
        <v>0</v>
      </c>
      <c r="BQ462" s="71">
        <v>1</v>
      </c>
      <c r="BR462" s="71">
        <v>0</v>
      </c>
      <c r="BS462" s="71">
        <v>3</v>
      </c>
      <c r="BT462" s="71">
        <v>0</v>
      </c>
      <c r="BU462"/>
      <c r="BV462" s="70">
        <v>34.527000000000001</v>
      </c>
      <c r="BW462" s="70">
        <v>0</v>
      </c>
      <c r="BX462" s="70">
        <v>0</v>
      </c>
      <c r="BY462" s="70">
        <v>0</v>
      </c>
      <c r="BZ462" s="70">
        <v>0</v>
      </c>
      <c r="CA462" s="70">
        <v>0</v>
      </c>
      <c r="CB462" s="70">
        <v>0</v>
      </c>
      <c r="CC462" s="70">
        <v>0</v>
      </c>
      <c r="CD462" s="70">
        <v>0</v>
      </c>
    </row>
    <row r="463" spans="1:82">
      <c r="A463" s="70" t="s">
        <v>2302</v>
      </c>
      <c r="B463" s="70">
        <v>354</v>
      </c>
      <c r="C463" s="70">
        <v>14</v>
      </c>
      <c r="D463" s="70">
        <v>21</v>
      </c>
      <c r="E463" s="70">
        <v>2017</v>
      </c>
      <c r="F463" s="70" t="s">
        <v>156</v>
      </c>
      <c r="G463" s="1064" t="s">
        <v>2288</v>
      </c>
      <c r="H463" s="70" t="s">
        <v>2289</v>
      </c>
      <c r="I463" s="148"/>
      <c r="J463" s="71">
        <v>22.591091582978059</v>
      </c>
      <c r="K463" s="71">
        <v>2.2333053213385434</v>
      </c>
      <c r="L463" s="71">
        <v>0.88172003441674551</v>
      </c>
      <c r="M463" s="71">
        <v>58.614114682541398</v>
      </c>
      <c r="N463" s="71">
        <v>83.88676857438621</v>
      </c>
      <c r="O463" s="71">
        <v>60.414069894975718</v>
      </c>
      <c r="P463" s="71">
        <v>32.603103573765374</v>
      </c>
      <c r="Q463" s="71">
        <v>5.2114993008360804</v>
      </c>
      <c r="R463" s="71">
        <v>0</v>
      </c>
      <c r="S463" s="71">
        <v>3.8518616146192031</v>
      </c>
      <c r="T463" s="72"/>
      <c r="U463" s="71">
        <v>4531107</v>
      </c>
      <c r="V463" s="71">
        <v>989</v>
      </c>
      <c r="W463" s="71">
        <v>22</v>
      </c>
      <c r="X463" s="71">
        <v>15428</v>
      </c>
      <c r="Y463" s="71">
        <v>29689</v>
      </c>
      <c r="Z463" s="71">
        <v>36121</v>
      </c>
      <c r="AA463" s="71">
        <v>6753</v>
      </c>
      <c r="AB463" s="71">
        <v>76300</v>
      </c>
      <c r="AC463" s="71">
        <v>0</v>
      </c>
      <c r="AD463" s="71">
        <v>3.8518616146192031</v>
      </c>
      <c r="AE463" s="72"/>
      <c r="AF463" s="71">
        <v>27270376.165564969</v>
      </c>
      <c r="AG463" s="71">
        <v>1796739.3265668559</v>
      </c>
      <c r="AH463" s="71">
        <v>148425.17252297589</v>
      </c>
      <c r="AI463" s="71">
        <v>101414595.0143327</v>
      </c>
      <c r="AJ463" s="71">
        <v>132970144.71863849</v>
      </c>
      <c r="AK463" s="71">
        <v>0</v>
      </c>
      <c r="AL463" s="71">
        <v>0</v>
      </c>
      <c r="AM463" s="71">
        <v>10481093.10998524</v>
      </c>
      <c r="AN463" s="71">
        <v>0</v>
      </c>
      <c r="AO463" s="71">
        <v>0</v>
      </c>
      <c r="AP463" s="71">
        <v>274081373.50761122</v>
      </c>
      <c r="AQ463" s="72"/>
      <c r="AR463" s="71">
        <v>3001</v>
      </c>
      <c r="AS463" s="71">
        <v>488</v>
      </c>
      <c r="AT463" s="71">
        <v>0</v>
      </c>
      <c r="AU463" s="71">
        <v>0</v>
      </c>
      <c r="AV463" s="71">
        <v>0</v>
      </c>
      <c r="AW463" s="71">
        <v>0</v>
      </c>
      <c r="AX463" s="71"/>
      <c r="AY463" s="72"/>
      <c r="AZ463" s="71">
        <v>12061.4</v>
      </c>
      <c r="BA463" s="71">
        <v>13836.8</v>
      </c>
      <c r="BB463" s="71">
        <v>0</v>
      </c>
      <c r="BC463" s="71">
        <v>0</v>
      </c>
      <c r="BD463" s="71">
        <v>0</v>
      </c>
      <c r="BE463" s="71">
        <v>0</v>
      </c>
      <c r="BF463" s="71"/>
      <c r="BG463" s="72"/>
      <c r="BH463" s="71">
        <v>0</v>
      </c>
      <c r="BI463" s="71">
        <v>0</v>
      </c>
      <c r="BJ463" s="71">
        <v>11.817</v>
      </c>
      <c r="BK463" s="71">
        <v>0</v>
      </c>
      <c r="BL463" s="71">
        <v>25.198999999999998</v>
      </c>
      <c r="BM463" s="71">
        <v>0</v>
      </c>
      <c r="BN463" s="72"/>
      <c r="BO463" s="71">
        <v>0</v>
      </c>
      <c r="BP463" s="71">
        <v>0</v>
      </c>
      <c r="BQ463" s="71">
        <v>1</v>
      </c>
      <c r="BR463" s="71">
        <v>0</v>
      </c>
      <c r="BS463" s="71">
        <v>3</v>
      </c>
      <c r="BT463" s="71">
        <v>0</v>
      </c>
      <c r="BU463"/>
      <c r="BV463" s="70">
        <v>37.015999999999998</v>
      </c>
      <c r="BW463" s="70">
        <v>0</v>
      </c>
      <c r="BX463" s="70">
        <v>0</v>
      </c>
      <c r="BY463" s="70">
        <v>0</v>
      </c>
      <c r="BZ463" s="70">
        <v>0</v>
      </c>
      <c r="CA463" s="70">
        <v>0</v>
      </c>
      <c r="CB463" s="70">
        <v>0</v>
      </c>
      <c r="CC463" s="70">
        <v>0</v>
      </c>
      <c r="CD463" s="70">
        <v>0</v>
      </c>
    </row>
    <row r="464" spans="1:82">
      <c r="A464" s="70" t="s">
        <v>2303</v>
      </c>
      <c r="B464" s="70">
        <v>355</v>
      </c>
      <c r="C464" s="70">
        <v>15</v>
      </c>
      <c r="D464" s="70">
        <v>21</v>
      </c>
      <c r="E464" s="70">
        <v>2018</v>
      </c>
      <c r="F464" s="70" t="s">
        <v>183</v>
      </c>
      <c r="G464" s="70" t="s">
        <v>2288</v>
      </c>
      <c r="H464" s="70" t="s">
        <v>2289</v>
      </c>
      <c r="I464" s="148"/>
      <c r="J464" s="71">
        <v>18.603283304207068</v>
      </c>
      <c r="K464" s="71">
        <v>1.8983192609272419</v>
      </c>
      <c r="L464" s="71">
        <v>0.79226442145040188</v>
      </c>
      <c r="M464" s="71">
        <v>52.191399319686184</v>
      </c>
      <c r="N464" s="71">
        <v>67.039329204298923</v>
      </c>
      <c r="O464" s="71">
        <v>60.454065786611579</v>
      </c>
      <c r="P464" s="71">
        <v>32.579697307829946</v>
      </c>
      <c r="Q464" s="71">
        <v>4.8922397669508104</v>
      </c>
      <c r="R464" s="71">
        <v>0</v>
      </c>
      <c r="S464" s="71">
        <v>9.1510747875227718</v>
      </c>
      <c r="T464" s="72"/>
      <c r="U464" s="71">
        <v>4343210</v>
      </c>
      <c r="V464" s="71">
        <v>989</v>
      </c>
      <c r="W464" s="71">
        <v>22</v>
      </c>
      <c r="X464" s="71">
        <v>15428</v>
      </c>
      <c r="Y464" s="71">
        <v>30351</v>
      </c>
      <c r="Z464" s="71">
        <v>36837</v>
      </c>
      <c r="AA464" s="71">
        <v>6816</v>
      </c>
      <c r="AB464" s="71">
        <v>77188</v>
      </c>
      <c r="AC464" s="71">
        <v>0</v>
      </c>
      <c r="AD464" s="71">
        <v>9.1510747875227718</v>
      </c>
      <c r="AE464" s="72"/>
      <c r="AF464" s="71">
        <v>25679284.290116861</v>
      </c>
      <c r="AG464" s="71">
        <v>1502544.335459315</v>
      </c>
      <c r="AH464" s="71">
        <v>140333.5698591219</v>
      </c>
      <c r="AI464" s="71">
        <v>101206910.9228019</v>
      </c>
      <c r="AJ464" s="71">
        <v>120718661.95176519</v>
      </c>
      <c r="AK464" s="71">
        <v>0</v>
      </c>
      <c r="AL464" s="71">
        <v>0</v>
      </c>
      <c r="AM464" s="71">
        <v>10625013.93361075</v>
      </c>
      <c r="AN464" s="71">
        <v>0</v>
      </c>
      <c r="AO464" s="71">
        <v>0</v>
      </c>
      <c r="AP464" s="71">
        <v>259872749.00361311</v>
      </c>
      <c r="AQ464" s="72"/>
      <c r="AR464" s="71">
        <v>3258</v>
      </c>
      <c r="AS464" s="71">
        <v>541</v>
      </c>
      <c r="AT464" s="71">
        <v>0</v>
      </c>
      <c r="AU464" s="71">
        <v>0</v>
      </c>
      <c r="AV464" s="71">
        <v>0</v>
      </c>
      <c r="AW464" s="71">
        <v>0</v>
      </c>
      <c r="AX464" s="71"/>
      <c r="AY464" s="72"/>
      <c r="AZ464" s="71">
        <v>13332.599999999995</v>
      </c>
      <c r="BA464" s="71">
        <v>14957.9</v>
      </c>
      <c r="BB464" s="71">
        <v>0</v>
      </c>
      <c r="BC464" s="71">
        <v>0</v>
      </c>
      <c r="BD464" s="71">
        <v>0</v>
      </c>
      <c r="BE464" s="71">
        <v>0</v>
      </c>
      <c r="BF464" s="71"/>
      <c r="BG464" s="72"/>
      <c r="BH464" s="71">
        <v>0</v>
      </c>
      <c r="BI464" s="71">
        <v>0</v>
      </c>
      <c r="BJ464" s="71">
        <v>11.622999999999999</v>
      </c>
      <c r="BK464" s="71">
        <v>0</v>
      </c>
      <c r="BL464" s="71">
        <v>21.29</v>
      </c>
      <c r="BM464" s="71">
        <v>0</v>
      </c>
      <c r="BN464" s="72"/>
      <c r="BO464" s="71">
        <v>0</v>
      </c>
      <c r="BP464" s="71">
        <v>0</v>
      </c>
      <c r="BQ464" s="71">
        <v>1</v>
      </c>
      <c r="BR464" s="71">
        <v>0</v>
      </c>
      <c r="BS464" s="71">
        <v>3</v>
      </c>
      <c r="BT464" s="71">
        <v>0</v>
      </c>
      <c r="BU464"/>
      <c r="BV464" s="70">
        <v>32.912999999999997</v>
      </c>
      <c r="BW464" s="70">
        <v>0</v>
      </c>
      <c r="BX464" s="70">
        <v>0</v>
      </c>
      <c r="BY464" s="70">
        <v>0</v>
      </c>
      <c r="BZ464" s="70">
        <v>0</v>
      </c>
      <c r="CA464" s="70">
        <v>0</v>
      </c>
      <c r="CB464" s="70">
        <v>0</v>
      </c>
      <c r="CC464" s="70">
        <v>0</v>
      </c>
      <c r="CD464" s="70">
        <v>0</v>
      </c>
    </row>
    <row r="465" spans="1:82">
      <c r="A465" s="70" t="s">
        <v>2304</v>
      </c>
      <c r="B465" s="70">
        <v>356</v>
      </c>
      <c r="C465" s="70">
        <v>16</v>
      </c>
      <c r="D465" s="70">
        <v>21</v>
      </c>
      <c r="E465" s="70">
        <v>2019</v>
      </c>
      <c r="F465" s="70" t="s">
        <v>158</v>
      </c>
      <c r="G465" s="70" t="s">
        <v>2288</v>
      </c>
      <c r="H465" s="70" t="s">
        <v>2289</v>
      </c>
      <c r="I465" s="148"/>
      <c r="J465" s="71">
        <v>18.381065552811251</v>
      </c>
      <c r="K465" s="71">
        <v>1.8155114949139404</v>
      </c>
      <c r="L465" s="71">
        <v>0.79930253285252306</v>
      </c>
      <c r="M465" s="71">
        <v>48.279662409154284</v>
      </c>
      <c r="N465" s="71">
        <v>67.247854472984372</v>
      </c>
      <c r="O465" s="71">
        <v>60.151707616658342</v>
      </c>
      <c r="P465" s="71">
        <v>32.748342786005225</v>
      </c>
      <c r="Q465" s="71">
        <v>4.8271585033883104</v>
      </c>
      <c r="R465" s="71">
        <v>0</v>
      </c>
      <c r="S465" s="71">
        <v>11.577252709820298</v>
      </c>
      <c r="T465" s="72"/>
      <c r="U465" s="71">
        <v>4437026</v>
      </c>
      <c r="V465" s="71">
        <v>989</v>
      </c>
      <c r="W465" s="71">
        <v>22</v>
      </c>
      <c r="X465" s="71">
        <v>15428</v>
      </c>
      <c r="Y465" s="71">
        <v>31103</v>
      </c>
      <c r="Z465" s="71">
        <v>37659</v>
      </c>
      <c r="AA465" s="71">
        <v>6800</v>
      </c>
      <c r="AB465" s="71">
        <v>78223</v>
      </c>
      <c r="AC465" s="71">
        <v>0</v>
      </c>
      <c r="AD465" s="71">
        <v>11.5772527098203</v>
      </c>
      <c r="AE465" s="72"/>
      <c r="AF465" s="71">
        <v>25739341.020115182</v>
      </c>
      <c r="AG465" s="71">
        <v>1578932.656317828</v>
      </c>
      <c r="AH465" s="71">
        <v>148729.75847110871</v>
      </c>
      <c r="AI465" s="71">
        <v>97750228.629744723</v>
      </c>
      <c r="AJ465" s="71">
        <v>119255232.09699941</v>
      </c>
      <c r="AK465" s="71">
        <v>0</v>
      </c>
      <c r="AL465" s="71">
        <v>0</v>
      </c>
      <c r="AM465" s="71">
        <v>10653383.737571275</v>
      </c>
      <c r="AN465" s="71">
        <v>0</v>
      </c>
      <c r="AO465" s="71">
        <v>0</v>
      </c>
      <c r="AP465" s="71">
        <v>255125847.89921951</v>
      </c>
      <c r="AQ465" s="72"/>
      <c r="AR465" s="71">
        <v>3510</v>
      </c>
      <c r="AS465" s="71">
        <v>572</v>
      </c>
      <c r="AT465" s="71">
        <v>0</v>
      </c>
      <c r="AU465" s="71">
        <v>0</v>
      </c>
      <c r="AV465" s="71">
        <v>0</v>
      </c>
      <c r="AW465" s="71">
        <v>0</v>
      </c>
      <c r="AX465" s="71"/>
      <c r="AY465" s="72"/>
      <c r="AZ465" s="71">
        <v>14632.399999999991</v>
      </c>
      <c r="BA465" s="71">
        <v>17392.3</v>
      </c>
      <c r="BB465" s="71">
        <v>0</v>
      </c>
      <c r="BC465" s="71">
        <v>0</v>
      </c>
      <c r="BD465" s="71">
        <v>0</v>
      </c>
      <c r="BE465" s="71">
        <v>0</v>
      </c>
      <c r="BF465" s="71"/>
      <c r="BG465" s="72"/>
      <c r="BH465" s="71">
        <v>0</v>
      </c>
      <c r="BI465" s="71">
        <v>0</v>
      </c>
      <c r="BJ465" s="71">
        <v>10.561</v>
      </c>
      <c r="BK465" s="71">
        <v>0</v>
      </c>
      <c r="BL465" s="71">
        <v>16.704999999999998</v>
      </c>
      <c r="BM465" s="71">
        <v>0</v>
      </c>
      <c r="BN465" s="72"/>
      <c r="BO465" s="71">
        <v>0</v>
      </c>
      <c r="BP465" s="71">
        <v>0</v>
      </c>
      <c r="BQ465" s="71">
        <v>1</v>
      </c>
      <c r="BR465" s="71">
        <v>0</v>
      </c>
      <c r="BS465" s="71">
        <v>3</v>
      </c>
      <c r="BT465" s="71">
        <v>0</v>
      </c>
      <c r="BU465"/>
      <c r="BV465" s="70">
        <v>27.265999999999998</v>
      </c>
      <c r="BW465" s="70">
        <v>0</v>
      </c>
      <c r="BX465" s="70">
        <v>0</v>
      </c>
      <c r="BY465" s="70">
        <v>0</v>
      </c>
      <c r="BZ465" s="70">
        <v>0</v>
      </c>
      <c r="CA465" s="70">
        <v>0</v>
      </c>
      <c r="CB465" s="70">
        <v>0</v>
      </c>
      <c r="CC465" s="70">
        <v>0</v>
      </c>
      <c r="CD465" s="70">
        <v>0</v>
      </c>
    </row>
    <row r="466" spans="1:82">
      <c r="A466" s="70" t="s">
        <v>2305</v>
      </c>
      <c r="B466" s="70">
        <v>357</v>
      </c>
      <c r="C466" s="70">
        <v>17</v>
      </c>
      <c r="D466" s="70">
        <v>21</v>
      </c>
      <c r="E466" s="70">
        <v>2020</v>
      </c>
      <c r="F466" s="70" t="s">
        <v>159</v>
      </c>
      <c r="G466" s="70" t="s">
        <v>2288</v>
      </c>
      <c r="H466" s="70" t="s">
        <v>2289</v>
      </c>
      <c r="I466" s="148"/>
      <c r="J466" s="71">
        <v>18.047837097649289</v>
      </c>
      <c r="K466" s="71">
        <v>1.9295087925393826</v>
      </c>
      <c r="L466" s="71">
        <v>14.491937447999723</v>
      </c>
      <c r="M466" s="71">
        <v>56.932946973153086</v>
      </c>
      <c r="N466" s="71">
        <v>78.063088945504376</v>
      </c>
      <c r="O466" s="71">
        <v>53.563453530147434</v>
      </c>
      <c r="P466" s="71">
        <v>31.254559047867048</v>
      </c>
      <c r="Q466" s="71">
        <v>4.6601376560038297</v>
      </c>
      <c r="R466" s="71">
        <v>0</v>
      </c>
      <c r="S466" s="71">
        <v>8.7818669402713141</v>
      </c>
      <c r="T466" s="72"/>
      <c r="U466" s="71">
        <v>4272883</v>
      </c>
      <c r="V466" s="71">
        <v>996</v>
      </c>
      <c r="W466" s="71">
        <v>483</v>
      </c>
      <c r="X466" s="71">
        <v>17240</v>
      </c>
      <c r="Y466" s="71">
        <v>31756</v>
      </c>
      <c r="Z466" s="71">
        <v>38275</v>
      </c>
      <c r="AA466" s="71">
        <v>6898</v>
      </c>
      <c r="AB466" s="71">
        <v>79038</v>
      </c>
      <c r="AC466" s="71">
        <v>0</v>
      </c>
      <c r="AD466" s="71">
        <v>8.7818669402713141</v>
      </c>
      <c r="AE466" s="72"/>
      <c r="AF466" s="71">
        <v>25182833.053988971</v>
      </c>
      <c r="AG466" s="71">
        <v>1485609.1658909577</v>
      </c>
      <c r="AH466" s="71">
        <v>2630829.1987037943</v>
      </c>
      <c r="AI466" s="71">
        <v>111601565.733005</v>
      </c>
      <c r="AJ466" s="71">
        <v>148822999.5743407</v>
      </c>
      <c r="AK466" s="71"/>
      <c r="AL466" s="71"/>
      <c r="AM466" s="71">
        <v>10315337.130495209</v>
      </c>
      <c r="AN466" s="71"/>
      <c r="AO466" s="71"/>
      <c r="AP466" s="71">
        <v>300039173.85642463</v>
      </c>
      <c r="AQ466" s="72"/>
      <c r="AR466" s="71">
        <v>3720</v>
      </c>
      <c r="AS466" s="71">
        <v>588</v>
      </c>
      <c r="AT466" s="71">
        <v>0</v>
      </c>
      <c r="AU466" s="71">
        <v>0</v>
      </c>
      <c r="AV466" s="71">
        <v>0</v>
      </c>
      <c r="AW466" s="71">
        <v>0</v>
      </c>
      <c r="AX466" s="71"/>
      <c r="AY466" s="72"/>
      <c r="AZ466" s="71">
        <v>15802.3</v>
      </c>
      <c r="BA466" s="71">
        <v>17947.100000000009</v>
      </c>
      <c r="BB466" s="71">
        <v>0</v>
      </c>
      <c r="BC466" s="71">
        <v>0</v>
      </c>
      <c r="BD466" s="71">
        <v>0</v>
      </c>
      <c r="BE466" s="71">
        <v>0</v>
      </c>
      <c r="BF466" s="71"/>
      <c r="BG466" s="72"/>
      <c r="BH466" s="71">
        <v>3.7989999999999999</v>
      </c>
      <c r="BI466" s="71">
        <v>0</v>
      </c>
      <c r="BJ466" s="71">
        <v>10.372</v>
      </c>
      <c r="BK466" s="71">
        <v>0</v>
      </c>
      <c r="BL466" s="71">
        <v>17.721</v>
      </c>
      <c r="BM466" s="71">
        <v>0</v>
      </c>
      <c r="BN466" s="72"/>
      <c r="BO466" s="71">
        <v>1</v>
      </c>
      <c r="BP466" s="71">
        <v>0</v>
      </c>
      <c r="BQ466" s="71">
        <v>1</v>
      </c>
      <c r="BR466" s="71">
        <v>0</v>
      </c>
      <c r="BS466" s="71">
        <v>3</v>
      </c>
      <c r="BT466" s="71">
        <v>0</v>
      </c>
      <c r="BU466"/>
      <c r="BV466" s="70">
        <v>31.891999999999999</v>
      </c>
      <c r="BW466" s="70">
        <v>0</v>
      </c>
      <c r="BX466" s="70">
        <v>0</v>
      </c>
      <c r="BY466" s="70">
        <v>0</v>
      </c>
      <c r="BZ466" s="70">
        <v>0</v>
      </c>
      <c r="CA466" s="70">
        <v>0</v>
      </c>
      <c r="CB466" s="70">
        <v>0</v>
      </c>
      <c r="CC466" s="70">
        <v>0</v>
      </c>
      <c r="CD466" s="70">
        <v>0</v>
      </c>
    </row>
    <row r="467" spans="1:82">
      <c r="A467" s="70" t="s">
        <v>2306</v>
      </c>
      <c r="B467" s="70">
        <v>357</v>
      </c>
      <c r="C467" s="70">
        <v>18</v>
      </c>
      <c r="D467" s="70">
        <v>21</v>
      </c>
      <c r="E467" s="70">
        <v>2021</v>
      </c>
      <c r="F467" s="70" t="s">
        <v>160</v>
      </c>
      <c r="G467" s="70" t="s">
        <v>2288</v>
      </c>
      <c r="H467" s="70" t="s">
        <v>2289</v>
      </c>
      <c r="I467" s="148"/>
      <c r="J467" s="71">
        <v>15.923401702290409</v>
      </c>
      <c r="K467" s="71">
        <v>2.1743444621708221</v>
      </c>
      <c r="L467" s="71">
        <v>14.647721702063778</v>
      </c>
      <c r="M467" s="71">
        <v>53.501304014718393</v>
      </c>
      <c r="N467" s="71">
        <v>70.326883637939815</v>
      </c>
      <c r="O467" s="71">
        <v>52.949207324633868</v>
      </c>
      <c r="P467" s="71">
        <v>32.516976091592369</v>
      </c>
      <c r="Q467" s="71">
        <v>4.6538611693274303</v>
      </c>
      <c r="R467" s="71">
        <v>0</v>
      </c>
      <c r="S467" s="71">
        <v>7.7666924699836217</v>
      </c>
      <c r="T467" s="72"/>
      <c r="U467" s="71">
        <v>4672144</v>
      </c>
      <c r="V467" s="71">
        <v>996</v>
      </c>
      <c r="W467" s="71">
        <v>483</v>
      </c>
      <c r="X467" s="71">
        <v>17240</v>
      </c>
      <c r="Y467" s="71">
        <v>32274</v>
      </c>
      <c r="Z467" s="71">
        <v>38958</v>
      </c>
      <c r="AA467" s="71">
        <v>6998</v>
      </c>
      <c r="AB467" s="71">
        <v>79707</v>
      </c>
      <c r="AC467" s="71">
        <v>0</v>
      </c>
      <c r="AD467" s="71">
        <v>7.7666924699836217</v>
      </c>
      <c r="AE467" s="72"/>
      <c r="AF467" s="71">
        <v>24466020.467685275</v>
      </c>
      <c r="AG467" s="71">
        <v>1680662.5393846114</v>
      </c>
      <c r="AH467" s="71">
        <v>2701425.4836952519</v>
      </c>
      <c r="AI467" s="71">
        <v>119770668.803175</v>
      </c>
      <c r="AJ467" s="71">
        <v>141235723.68360639</v>
      </c>
      <c r="AK467" s="71">
        <v>0</v>
      </c>
      <c r="AL467" s="71">
        <v>0</v>
      </c>
      <c r="AM467" s="71">
        <v>10462650.705496548</v>
      </c>
      <c r="AN467" s="71">
        <v>0</v>
      </c>
      <c r="AO467" s="71">
        <v>0</v>
      </c>
      <c r="AP467" s="71">
        <v>300317151.68304306</v>
      </c>
      <c r="AQ467" s="72"/>
      <c r="AR467" s="71">
        <v>3906</v>
      </c>
      <c r="AS467" s="71">
        <v>591</v>
      </c>
      <c r="AT467" s="71">
        <v>0</v>
      </c>
      <c r="AU467" s="71">
        <v>0</v>
      </c>
      <c r="AV467" s="71">
        <v>0</v>
      </c>
      <c r="AW467" s="71">
        <v>0</v>
      </c>
      <c r="AX467" s="71"/>
      <c r="AY467" s="72"/>
      <c r="AZ467" s="71">
        <v>16866.599999999991</v>
      </c>
      <c r="BA467" s="71">
        <v>18095.600000000009</v>
      </c>
      <c r="BB467" s="71">
        <v>0</v>
      </c>
      <c r="BC467" s="71">
        <v>0</v>
      </c>
      <c r="BD467" s="71">
        <v>0</v>
      </c>
      <c r="BE467" s="71">
        <v>0</v>
      </c>
      <c r="BF467" s="71"/>
      <c r="BG467" s="72"/>
      <c r="BH467" s="71">
        <v>4.242</v>
      </c>
      <c r="BI467" s="71">
        <v>0</v>
      </c>
      <c r="BJ467" s="71">
        <v>10.006</v>
      </c>
      <c r="BK467" s="71">
        <v>0</v>
      </c>
      <c r="BL467" s="71">
        <v>18.611999999999998</v>
      </c>
      <c r="BM467" s="71">
        <v>0</v>
      </c>
      <c r="BN467" s="72"/>
      <c r="BO467" s="71">
        <v>1</v>
      </c>
      <c r="BP467" s="71">
        <v>0</v>
      </c>
      <c r="BQ467" s="71">
        <v>1</v>
      </c>
      <c r="BR467" s="71">
        <v>0</v>
      </c>
      <c r="BS467" s="71">
        <v>3</v>
      </c>
      <c r="BT467" s="71">
        <v>0</v>
      </c>
      <c r="BU467"/>
      <c r="BV467" s="70">
        <v>32.86</v>
      </c>
      <c r="BW467" s="70">
        <v>0</v>
      </c>
      <c r="BX467" s="70">
        <v>0</v>
      </c>
      <c r="BY467" s="70">
        <v>0</v>
      </c>
      <c r="BZ467" s="70">
        <v>0</v>
      </c>
      <c r="CA467" s="70">
        <v>0</v>
      </c>
      <c r="CB467" s="70">
        <v>0</v>
      </c>
      <c r="CC467" s="70">
        <v>0</v>
      </c>
      <c r="CD467" s="70">
        <v>0</v>
      </c>
    </row>
    <row r="468" spans="1:82">
      <c r="A468" s="70" t="s">
        <v>2307</v>
      </c>
      <c r="B468" s="70">
        <v>357</v>
      </c>
      <c r="C468" s="70">
        <v>19</v>
      </c>
      <c r="D468" s="70">
        <v>21</v>
      </c>
      <c r="E468" s="70">
        <v>2022</v>
      </c>
      <c r="F468" s="70" t="s">
        <v>161</v>
      </c>
      <c r="G468" s="70" t="s">
        <v>2288</v>
      </c>
      <c r="H468" s="70" t="s">
        <v>2289</v>
      </c>
      <c r="I468" s="148"/>
      <c r="J468" s="71">
        <v>16.808440269445242</v>
      </c>
      <c r="K468" s="71">
        <v>2.0408333571598694</v>
      </c>
      <c r="L468" s="71">
        <v>10.957191437995027</v>
      </c>
      <c r="M468" s="71">
        <v>61.656966142921924</v>
      </c>
      <c r="N468" s="71">
        <v>77.893483842559732</v>
      </c>
      <c r="O468" s="71">
        <v>56.070140837946354</v>
      </c>
      <c r="P468" s="71">
        <v>32.45893967308433</v>
      </c>
      <c r="Q468" s="71">
        <v>4.716004213400014</v>
      </c>
      <c r="R468" s="71">
        <v>0</v>
      </c>
      <c r="S468" s="71">
        <v>9.0092580763686456</v>
      </c>
      <c r="T468" s="72"/>
      <c r="U468" s="71">
        <v>5003020</v>
      </c>
      <c r="V468" s="71">
        <v>996</v>
      </c>
      <c r="W468" s="71">
        <v>483</v>
      </c>
      <c r="X468" s="71">
        <v>17240</v>
      </c>
      <c r="Y468" s="71">
        <v>33016</v>
      </c>
      <c r="Z468" s="71">
        <v>39196</v>
      </c>
      <c r="AA468" s="71">
        <v>7092</v>
      </c>
      <c r="AB468" s="71">
        <v>80109</v>
      </c>
      <c r="AC468" s="71">
        <v>0</v>
      </c>
      <c r="AD468" s="71">
        <v>9.0092580763686456</v>
      </c>
      <c r="AE468" s="72"/>
      <c r="AF468" s="71">
        <v>23612204.621303722</v>
      </c>
      <c r="AG468" s="71">
        <v>1676567.5114788553</v>
      </c>
      <c r="AH468" s="71">
        <v>2371298.0181207862</v>
      </c>
      <c r="AI468" s="71">
        <v>119504531.50052671</v>
      </c>
      <c r="AJ468" s="71">
        <v>145341844.64874172</v>
      </c>
      <c r="AK468" s="71">
        <v>0</v>
      </c>
      <c r="AL468" s="71">
        <v>0</v>
      </c>
      <c r="AM468" s="71">
        <v>10344258.42765962</v>
      </c>
      <c r="AN468" s="71">
        <v>0</v>
      </c>
      <c r="AO468" s="71">
        <v>0</v>
      </c>
      <c r="AP468" s="71">
        <v>302850704.72783142</v>
      </c>
      <c r="AQ468" s="72"/>
      <c r="AR468" s="71">
        <v>4091</v>
      </c>
      <c r="AS468" s="71">
        <v>593</v>
      </c>
      <c r="AT468" s="71">
        <v>0</v>
      </c>
      <c r="AU468" s="71">
        <v>0</v>
      </c>
      <c r="AV468" s="71">
        <v>0</v>
      </c>
      <c r="AW468" s="71">
        <v>0</v>
      </c>
      <c r="AX468" s="71"/>
      <c r="AY468" s="72"/>
      <c r="AZ468" s="71">
        <v>18006.699999999961</v>
      </c>
      <c r="BA468" s="71">
        <v>18184</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2308</v>
      </c>
      <c r="B469" s="70">
        <v>357</v>
      </c>
      <c r="C469" s="70">
        <v>20</v>
      </c>
      <c r="D469" s="70">
        <v>21</v>
      </c>
      <c r="E469" s="70">
        <v>2023</v>
      </c>
      <c r="F469" s="70" t="s">
        <v>1539</v>
      </c>
      <c r="G469" s="70" t="s">
        <v>2288</v>
      </c>
      <c r="H469" s="70" t="s">
        <v>2289</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4253</v>
      </c>
      <c r="AS469" s="71">
        <v>594</v>
      </c>
      <c r="AT469" s="71">
        <v>0</v>
      </c>
      <c r="AU469" s="71">
        <v>0</v>
      </c>
      <c r="AV469" s="71">
        <v>0</v>
      </c>
      <c r="AW469" s="71">
        <v>0</v>
      </c>
      <c r="AX469" s="71"/>
      <c r="AY469" s="72"/>
      <c r="AZ469" s="71">
        <v>18919.199999999946</v>
      </c>
      <c r="BA469" s="71">
        <v>18197.900000000001</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2309</v>
      </c>
      <c r="B470" s="70">
        <v>357</v>
      </c>
      <c r="C470" s="70">
        <v>21</v>
      </c>
      <c r="D470" s="70">
        <v>21</v>
      </c>
      <c r="E470" s="70">
        <v>2024</v>
      </c>
      <c r="F470" s="70" t="s">
        <v>1554</v>
      </c>
      <c r="G470" s="70" t="s">
        <v>2288</v>
      </c>
      <c r="H470" s="70" t="s">
        <v>2289</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2310</v>
      </c>
      <c r="B471" s="70">
        <v>188</v>
      </c>
      <c r="C471" s="70">
        <v>1</v>
      </c>
      <c r="D471" s="70">
        <v>12</v>
      </c>
      <c r="E471" s="70">
        <v>1990</v>
      </c>
      <c r="F471" s="70" t="s">
        <v>787</v>
      </c>
      <c r="G471" s="70" t="s">
        <v>1801</v>
      </c>
      <c r="H471" s="70" t="s">
        <v>1802</v>
      </c>
      <c r="I471" s="148"/>
      <c r="J471" s="71">
        <v>249.74221586100609</v>
      </c>
      <c r="K471" s="71">
        <v>5.5958692013036124</v>
      </c>
      <c r="L471" s="71">
        <v>4.8986911496290384</v>
      </c>
      <c r="M471" s="71">
        <v>36.541334186690172</v>
      </c>
      <c r="N471" s="71">
        <v>38.435938320307542</v>
      </c>
      <c r="O471" s="71">
        <v>41.875784865982979</v>
      </c>
      <c r="P471" s="71">
        <v>46.241709314170848</v>
      </c>
      <c r="Q471" s="71">
        <v>3.30931189174074</v>
      </c>
      <c r="R471" s="71">
        <v>0</v>
      </c>
      <c r="S471" s="71">
        <v>3.5870672621653532</v>
      </c>
      <c r="T471" s="72"/>
      <c r="U471" s="71">
        <v>17457323</v>
      </c>
      <c r="V471" s="71">
        <v>1853</v>
      </c>
      <c r="W471" s="71">
        <v>43</v>
      </c>
      <c r="X471" s="71">
        <v>15002</v>
      </c>
      <c r="Y471" s="71">
        <v>14798</v>
      </c>
      <c r="Z471" s="71">
        <v>17224</v>
      </c>
      <c r="AA471" s="71">
        <v>11228</v>
      </c>
      <c r="AB471" s="71">
        <v>53732</v>
      </c>
      <c r="AC471" s="71">
        <v>0</v>
      </c>
      <c r="AD471" s="71">
        <v>3.5870672621653532</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2311</v>
      </c>
      <c r="B472" s="70">
        <v>189</v>
      </c>
      <c r="C472" s="70">
        <v>2</v>
      </c>
      <c r="D472" s="70">
        <v>12</v>
      </c>
      <c r="E472" s="70">
        <v>2005</v>
      </c>
      <c r="F472" s="70" t="s">
        <v>789</v>
      </c>
      <c r="G472" s="70" t="s">
        <v>1801</v>
      </c>
      <c r="H472" s="70" t="s">
        <v>1802</v>
      </c>
      <c r="I472" s="148"/>
      <c r="J472" s="71">
        <v>279.545479706501</v>
      </c>
      <c r="K472" s="71">
        <v>5.1115164387559124</v>
      </c>
      <c r="L472" s="71">
        <v>6.4095457150459918</v>
      </c>
      <c r="M472" s="71">
        <v>98.266421790264914</v>
      </c>
      <c r="N472" s="71">
        <v>93.173884522402403</v>
      </c>
      <c r="O472" s="71">
        <v>77.00759255861135</v>
      </c>
      <c r="P472" s="71">
        <v>53.213317242018121</v>
      </c>
      <c r="Q472" s="71">
        <v>4.0316245368707104</v>
      </c>
      <c r="R472" s="71">
        <v>0</v>
      </c>
      <c r="S472" s="71">
        <v>4.4291272466885871</v>
      </c>
      <c r="T472" s="72"/>
      <c r="U472" s="71">
        <v>16199447</v>
      </c>
      <c r="V472" s="71">
        <v>1923</v>
      </c>
      <c r="W472" s="71">
        <v>54</v>
      </c>
      <c r="X472" s="71">
        <v>17505</v>
      </c>
      <c r="Y472" s="71">
        <v>23436</v>
      </c>
      <c r="Z472" s="71">
        <v>36653</v>
      </c>
      <c r="AA472" s="71">
        <v>10582</v>
      </c>
      <c r="AB472" s="71">
        <v>68432</v>
      </c>
      <c r="AC472" s="71">
        <v>0</v>
      </c>
      <c r="AD472" s="71">
        <v>4.4291272466885871</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2312</v>
      </c>
      <c r="B473" s="70">
        <v>190</v>
      </c>
      <c r="C473" s="70">
        <v>3</v>
      </c>
      <c r="D473" s="70">
        <v>12</v>
      </c>
      <c r="E473" s="70">
        <v>2006</v>
      </c>
      <c r="F473" s="70" t="s">
        <v>790</v>
      </c>
      <c r="G473" s="70" t="s">
        <v>1801</v>
      </c>
      <c r="H473" s="70" t="s">
        <v>1802</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2313</v>
      </c>
      <c r="B474" s="70">
        <v>191</v>
      </c>
      <c r="C474" s="70">
        <v>4</v>
      </c>
      <c r="D474" s="70">
        <v>12</v>
      </c>
      <c r="E474" s="70">
        <v>2007</v>
      </c>
      <c r="F474" s="70" t="s">
        <v>791</v>
      </c>
      <c r="G474" s="70" t="s">
        <v>1801</v>
      </c>
      <c r="H474" s="70" t="s">
        <v>1802</v>
      </c>
      <c r="I474" s="148"/>
      <c r="J474" s="71">
        <v>244.51821842006339</v>
      </c>
      <c r="K474" s="71">
        <v>4.846693917099854</v>
      </c>
      <c r="L474" s="71">
        <v>4.0120452055133384</v>
      </c>
      <c r="M474" s="71">
        <v>94.260253672493633</v>
      </c>
      <c r="N474" s="71">
        <v>90.51757565062465</v>
      </c>
      <c r="O474" s="71">
        <v>76.135133193475113</v>
      </c>
      <c r="P474" s="71">
        <v>52.43866298327216</v>
      </c>
      <c r="Q474" s="71">
        <v>4.3314250639511398</v>
      </c>
      <c r="R474" s="71">
        <v>0</v>
      </c>
      <c r="S474" s="71">
        <v>7.9394855268292019</v>
      </c>
      <c r="T474" s="72"/>
      <c r="U474" s="71">
        <v>13577471</v>
      </c>
      <c r="V474" s="71">
        <v>1975</v>
      </c>
      <c r="W474" s="71">
        <v>38</v>
      </c>
      <c r="X474" s="71">
        <v>20348</v>
      </c>
      <c r="Y474" s="71">
        <v>24441</v>
      </c>
      <c r="Z474" s="71">
        <v>37671</v>
      </c>
      <c r="AA474" s="71">
        <v>10269</v>
      </c>
      <c r="AB474" s="71">
        <v>69633</v>
      </c>
      <c r="AC474" s="71">
        <v>0</v>
      </c>
      <c r="AD474" s="71">
        <v>7.9394855268292019</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2314</v>
      </c>
      <c r="B475" s="70">
        <v>192</v>
      </c>
      <c r="C475" s="70">
        <v>5</v>
      </c>
      <c r="D475" s="70">
        <v>12</v>
      </c>
      <c r="E475" s="70">
        <v>2008</v>
      </c>
      <c r="F475" s="70" t="s">
        <v>792</v>
      </c>
      <c r="G475" s="70" t="s">
        <v>1801</v>
      </c>
      <c r="H475" s="70" t="s">
        <v>1802</v>
      </c>
      <c r="I475" s="148"/>
      <c r="J475" s="71">
        <v>266.50885676040667</v>
      </c>
      <c r="K475" s="71">
        <v>3.637142287843294</v>
      </c>
      <c r="L475" s="71">
        <v>3.3607471339724651</v>
      </c>
      <c r="M475" s="71">
        <v>97.427906986477183</v>
      </c>
      <c r="N475" s="71">
        <v>83.380997011168773</v>
      </c>
      <c r="O475" s="71">
        <v>73.746832963411663</v>
      </c>
      <c r="P475" s="71">
        <v>50.241715692191711</v>
      </c>
      <c r="Q475" s="71">
        <v>4.3369135621937502</v>
      </c>
      <c r="R475" s="71">
        <v>0</v>
      </c>
      <c r="S475" s="71">
        <v>7.959287963370592</v>
      </c>
      <c r="T475" s="72"/>
      <c r="U475" s="71">
        <v>15755216</v>
      </c>
      <c r="V475" s="71">
        <v>1975</v>
      </c>
      <c r="W475" s="71">
        <v>38</v>
      </c>
      <c r="X475" s="71">
        <v>20348</v>
      </c>
      <c r="Y475" s="71">
        <v>25170</v>
      </c>
      <c r="Z475" s="71">
        <v>37770</v>
      </c>
      <c r="AA475" s="71">
        <v>9850</v>
      </c>
      <c r="AB475" s="71">
        <v>70868</v>
      </c>
      <c r="AC475" s="71">
        <v>0</v>
      </c>
      <c r="AD475" s="71">
        <v>7.959287963370592</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2315</v>
      </c>
      <c r="B476" s="70">
        <v>193</v>
      </c>
      <c r="C476" s="70">
        <v>6</v>
      </c>
      <c r="D476" s="70">
        <v>12</v>
      </c>
      <c r="E476" s="70">
        <v>2009</v>
      </c>
      <c r="F476" s="70" t="s">
        <v>176</v>
      </c>
      <c r="G476" s="70" t="s">
        <v>1801</v>
      </c>
      <c r="H476" s="70" t="s">
        <v>1802</v>
      </c>
      <c r="I476" s="148"/>
      <c r="J476" s="71">
        <v>220.7836296809609</v>
      </c>
      <c r="K476" s="71">
        <v>4.4237597500420716</v>
      </c>
      <c r="L476" s="71">
        <v>3.1466326417477331</v>
      </c>
      <c r="M476" s="71">
        <v>117.7848380566214</v>
      </c>
      <c r="N476" s="71">
        <v>100.78312058659181</v>
      </c>
      <c r="O476" s="71">
        <v>75.776754148159327</v>
      </c>
      <c r="P476" s="71">
        <v>47.826365911275992</v>
      </c>
      <c r="Q476" s="71">
        <v>4.2061544054282898</v>
      </c>
      <c r="R476" s="71">
        <v>0</v>
      </c>
      <c r="S476" s="71">
        <v>4.8451722604569651</v>
      </c>
      <c r="T476" s="72"/>
      <c r="U476" s="71">
        <v>11379866</v>
      </c>
      <c r="V476" s="71">
        <v>2448</v>
      </c>
      <c r="W476" s="71">
        <v>41</v>
      </c>
      <c r="X476" s="71">
        <v>24610</v>
      </c>
      <c r="Y476" s="71">
        <v>25807</v>
      </c>
      <c r="Z476" s="71">
        <v>38307</v>
      </c>
      <c r="AA476" s="71">
        <v>9626</v>
      </c>
      <c r="AB476" s="71">
        <v>72150</v>
      </c>
      <c r="AC476" s="71">
        <v>0</v>
      </c>
      <c r="AD476" s="71">
        <v>4.8451722604569651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45.162999999999997</v>
      </c>
      <c r="BK476" s="71">
        <v>0</v>
      </c>
      <c r="BL476" s="71">
        <v>32.177</v>
      </c>
      <c r="BM476" s="71">
        <v>0</v>
      </c>
      <c r="BN476" s="72"/>
      <c r="BO476" s="71">
        <v>0</v>
      </c>
      <c r="BP476" s="71">
        <v>0</v>
      </c>
      <c r="BQ476" s="71">
        <v>6</v>
      </c>
      <c r="BR476" s="71">
        <v>0</v>
      </c>
      <c r="BS476" s="71">
        <v>5</v>
      </c>
      <c r="BT476" s="71">
        <v>0</v>
      </c>
      <c r="BU476"/>
      <c r="BV476" s="70">
        <v>64.063000000000002</v>
      </c>
      <c r="BW476" s="70">
        <v>0</v>
      </c>
      <c r="BX476" s="70">
        <v>13.276999999999999</v>
      </c>
      <c r="BY476" s="70">
        <v>0</v>
      </c>
      <c r="BZ476" s="70">
        <v>0</v>
      </c>
      <c r="CA476" s="70">
        <v>0</v>
      </c>
      <c r="CB476" s="70">
        <v>0</v>
      </c>
      <c r="CC476" s="70">
        <v>0</v>
      </c>
      <c r="CD476" s="70">
        <v>0</v>
      </c>
    </row>
    <row r="477" spans="1:82">
      <c r="A477" s="70" t="s">
        <v>2316</v>
      </c>
      <c r="B477" s="70">
        <v>194</v>
      </c>
      <c r="C477" s="70">
        <v>7</v>
      </c>
      <c r="D477" s="70">
        <v>12</v>
      </c>
      <c r="E477" s="70">
        <v>2010</v>
      </c>
      <c r="F477" s="70" t="s">
        <v>177</v>
      </c>
      <c r="G477" s="70" t="s">
        <v>1801</v>
      </c>
      <c r="H477" s="70" t="s">
        <v>1802</v>
      </c>
      <c r="I477" s="148"/>
      <c r="J477" s="71">
        <v>157.29296042491779</v>
      </c>
      <c r="K477" s="71">
        <v>4.4867551085184418</v>
      </c>
      <c r="L477" s="71">
        <v>2.7391924169986872</v>
      </c>
      <c r="M477" s="71">
        <v>114.5758770016345</v>
      </c>
      <c r="N477" s="71">
        <v>95.120127888644845</v>
      </c>
      <c r="O477" s="71">
        <v>76.333969780041926</v>
      </c>
      <c r="P477" s="71">
        <v>48.506117749086847</v>
      </c>
      <c r="Q477" s="71">
        <v>4.4016992046451602</v>
      </c>
      <c r="R477" s="71">
        <v>0</v>
      </c>
      <c r="S477" s="71">
        <v>3.7733486123919331</v>
      </c>
      <c r="T477" s="72"/>
      <c r="U477" s="71">
        <v>10574512</v>
      </c>
      <c r="V477" s="71">
        <v>2448</v>
      </c>
      <c r="W477" s="71">
        <v>41</v>
      </c>
      <c r="X477" s="71">
        <v>24610</v>
      </c>
      <c r="Y477" s="71">
        <v>26239</v>
      </c>
      <c r="Z477" s="71">
        <v>38768</v>
      </c>
      <c r="AA477" s="71">
        <v>9519</v>
      </c>
      <c r="AB477" s="71">
        <v>72350</v>
      </c>
      <c r="AC477" s="71">
        <v>0</v>
      </c>
      <c r="AD477" s="71">
        <v>3.7733486123919331</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42.250999999999998</v>
      </c>
      <c r="BK477" s="71">
        <v>0</v>
      </c>
      <c r="BL477" s="71">
        <v>22.032</v>
      </c>
      <c r="BM477" s="71">
        <v>0</v>
      </c>
      <c r="BN477" s="72"/>
      <c r="BO477" s="71">
        <v>0</v>
      </c>
      <c r="BP477" s="71">
        <v>0</v>
      </c>
      <c r="BQ477" s="71">
        <v>6</v>
      </c>
      <c r="BR477" s="71">
        <v>0</v>
      </c>
      <c r="BS477" s="71">
        <v>4</v>
      </c>
      <c r="BT477" s="71">
        <v>0</v>
      </c>
      <c r="BU477"/>
      <c r="BV477" s="70">
        <v>55.472000000000001</v>
      </c>
      <c r="BW477" s="70">
        <v>0</v>
      </c>
      <c r="BX477" s="70">
        <v>8.8109999999999999</v>
      </c>
      <c r="BY477" s="70">
        <v>0</v>
      </c>
      <c r="BZ477" s="70">
        <v>0</v>
      </c>
      <c r="CA477" s="70">
        <v>0</v>
      </c>
      <c r="CB477" s="70">
        <v>0</v>
      </c>
      <c r="CC477" s="70">
        <v>0</v>
      </c>
      <c r="CD477" s="70">
        <v>0</v>
      </c>
    </row>
    <row r="478" spans="1:82">
      <c r="A478" s="70" t="s">
        <v>2317</v>
      </c>
      <c r="B478" s="70">
        <v>195</v>
      </c>
      <c r="C478" s="70">
        <v>8</v>
      </c>
      <c r="D478" s="70">
        <v>12</v>
      </c>
      <c r="E478" s="70">
        <v>2011</v>
      </c>
      <c r="F478" s="70" t="s">
        <v>178</v>
      </c>
      <c r="G478" s="70" t="s">
        <v>1801</v>
      </c>
      <c r="H478" s="70" t="s">
        <v>1802</v>
      </c>
      <c r="I478" s="148"/>
      <c r="J478" s="71">
        <v>111.2971202397127</v>
      </c>
      <c r="K478" s="71">
        <v>6.2318358640320843</v>
      </c>
      <c r="L478" s="71">
        <v>2.3143467750643372</v>
      </c>
      <c r="M478" s="71">
        <v>120.8889641967934</v>
      </c>
      <c r="N478" s="71">
        <v>114.21613883878619</v>
      </c>
      <c r="O478" s="71">
        <v>77.807769887456473</v>
      </c>
      <c r="P478" s="71">
        <v>48.089112299761403</v>
      </c>
      <c r="Q478" s="71">
        <v>5.0417993913410903</v>
      </c>
      <c r="R478" s="71">
        <v>0</v>
      </c>
      <c r="S478" s="71">
        <v>4.4813039396163239</v>
      </c>
      <c r="T478" s="72"/>
      <c r="U478" s="71">
        <v>8546645</v>
      </c>
      <c r="V478" s="71">
        <v>2448</v>
      </c>
      <c r="W478" s="71">
        <v>41</v>
      </c>
      <c r="X478" s="71">
        <v>24610</v>
      </c>
      <c r="Y478" s="71">
        <v>26238</v>
      </c>
      <c r="Z478" s="71">
        <v>40375</v>
      </c>
      <c r="AA478" s="71">
        <v>9718</v>
      </c>
      <c r="AB478" s="71">
        <v>71844</v>
      </c>
      <c r="AC478" s="71">
        <v>0</v>
      </c>
      <c r="AD478" s="71">
        <v>4.4813039396163239</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37.332000000000001</v>
      </c>
      <c r="BK478" s="71">
        <v>0</v>
      </c>
      <c r="BL478" s="71">
        <v>12.432</v>
      </c>
      <c r="BM478" s="71">
        <v>0</v>
      </c>
      <c r="BN478" s="72"/>
      <c r="BO478" s="71">
        <v>0</v>
      </c>
      <c r="BP478" s="71">
        <v>0</v>
      </c>
      <c r="BQ478" s="71">
        <v>6</v>
      </c>
      <c r="BR478" s="71">
        <v>0</v>
      </c>
      <c r="BS478" s="71">
        <v>4</v>
      </c>
      <c r="BT478" s="71">
        <v>0</v>
      </c>
      <c r="BU478"/>
      <c r="BV478" s="70">
        <v>49.764000000000003</v>
      </c>
      <c r="BW478" s="70">
        <v>0</v>
      </c>
      <c r="BX478" s="70">
        <v>0</v>
      </c>
      <c r="BY478" s="70">
        <v>0</v>
      </c>
      <c r="BZ478" s="70">
        <v>0</v>
      </c>
      <c r="CA478" s="70">
        <v>0</v>
      </c>
      <c r="CB478" s="70">
        <v>0</v>
      </c>
      <c r="CC478" s="70">
        <v>0</v>
      </c>
      <c r="CD478" s="70">
        <v>0</v>
      </c>
    </row>
    <row r="479" spans="1:82">
      <c r="A479" s="70" t="s">
        <v>2318</v>
      </c>
      <c r="B479" s="70">
        <v>196</v>
      </c>
      <c r="C479" s="70">
        <v>9</v>
      </c>
      <c r="D479" s="70">
        <v>12</v>
      </c>
      <c r="E479" s="70">
        <v>2012</v>
      </c>
      <c r="F479" s="70" t="s">
        <v>179</v>
      </c>
      <c r="G479" s="70" t="s">
        <v>1801</v>
      </c>
      <c r="H479" s="70" t="s">
        <v>1802</v>
      </c>
      <c r="I479" s="148"/>
      <c r="J479" s="71">
        <v>178.7116137101529</v>
      </c>
      <c r="K479" s="71">
        <v>5.8358590823688559</v>
      </c>
      <c r="L479" s="71">
        <v>2.308176459819637</v>
      </c>
      <c r="M479" s="71">
        <v>135.52621681905671</v>
      </c>
      <c r="N479" s="71">
        <v>123.4139126835985</v>
      </c>
      <c r="O479" s="71">
        <v>78.816832883028695</v>
      </c>
      <c r="P479" s="71">
        <v>51.124735176102945</v>
      </c>
      <c r="Q479" s="71">
        <v>5.5785343356754398</v>
      </c>
      <c r="R479" s="71">
        <v>0</v>
      </c>
      <c r="S479" s="71">
        <v>10.095051564946051</v>
      </c>
      <c r="T479" s="72"/>
      <c r="U479" s="71">
        <v>11170138</v>
      </c>
      <c r="V479" s="71">
        <v>2448</v>
      </c>
      <c r="W479" s="71">
        <v>41</v>
      </c>
      <c r="X479" s="71">
        <v>24610</v>
      </c>
      <c r="Y479" s="71">
        <v>26997</v>
      </c>
      <c r="Z479" s="71">
        <v>41223</v>
      </c>
      <c r="AA479" s="71">
        <v>10273</v>
      </c>
      <c r="AB479" s="71">
        <v>73165</v>
      </c>
      <c r="AC479" s="71">
        <v>0</v>
      </c>
      <c r="AD479" s="71">
        <v>10.095051564946051</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39.012999999999998</v>
      </c>
      <c r="BK479" s="71">
        <v>0</v>
      </c>
      <c r="BL479" s="71">
        <v>17.437999999999999</v>
      </c>
      <c r="BM479" s="71">
        <v>0</v>
      </c>
      <c r="BN479" s="72"/>
      <c r="BO479" s="71">
        <v>0</v>
      </c>
      <c r="BP479" s="71">
        <v>0</v>
      </c>
      <c r="BQ479" s="71">
        <v>5</v>
      </c>
      <c r="BR479" s="71">
        <v>0</v>
      </c>
      <c r="BS479" s="71">
        <v>4</v>
      </c>
      <c r="BT479" s="71">
        <v>0</v>
      </c>
      <c r="BU479"/>
      <c r="BV479" s="70">
        <v>56.451000000000001</v>
      </c>
      <c r="BW479" s="70">
        <v>0</v>
      </c>
      <c r="BX479" s="70">
        <v>0</v>
      </c>
      <c r="BY479" s="70">
        <v>0</v>
      </c>
      <c r="BZ479" s="70">
        <v>0</v>
      </c>
      <c r="CA479" s="70">
        <v>0</v>
      </c>
      <c r="CB479" s="70">
        <v>0</v>
      </c>
      <c r="CC479" s="70">
        <v>0</v>
      </c>
      <c r="CD479" s="70">
        <v>0</v>
      </c>
    </row>
    <row r="480" spans="1:82">
      <c r="A480" s="70" t="s">
        <v>2319</v>
      </c>
      <c r="B480" s="70">
        <v>197</v>
      </c>
      <c r="C480" s="70">
        <v>10</v>
      </c>
      <c r="D480" s="70">
        <v>12</v>
      </c>
      <c r="E480" s="70">
        <v>2013</v>
      </c>
      <c r="F480" s="70" t="s">
        <v>180</v>
      </c>
      <c r="G480" s="70" t="s">
        <v>1801</v>
      </c>
      <c r="H480" s="70" t="s">
        <v>1802</v>
      </c>
      <c r="I480" s="148"/>
      <c r="J480" s="71">
        <v>164.01828751060921</v>
      </c>
      <c r="K480" s="71">
        <v>5.2664180344662954</v>
      </c>
      <c r="L480" s="71">
        <v>1.6325737102717619</v>
      </c>
      <c r="M480" s="71">
        <v>132.89560734799841</v>
      </c>
      <c r="N480" s="71">
        <v>124.96970692727589</v>
      </c>
      <c r="O480" s="71">
        <v>78.504719337171792</v>
      </c>
      <c r="P480" s="71">
        <v>51.996743042107227</v>
      </c>
      <c r="Q480" s="71">
        <v>5.7815047624626299</v>
      </c>
      <c r="R480" s="71">
        <v>0</v>
      </c>
      <c r="S480" s="71">
        <v>10.172701045052341</v>
      </c>
      <c r="T480" s="72"/>
      <c r="U480" s="71">
        <v>10550633</v>
      </c>
      <c r="V480" s="71">
        <v>2448</v>
      </c>
      <c r="W480" s="71">
        <v>41</v>
      </c>
      <c r="X480" s="71">
        <v>24610</v>
      </c>
      <c r="Y480" s="71">
        <v>27829</v>
      </c>
      <c r="Z480" s="71">
        <v>42893</v>
      </c>
      <c r="AA480" s="71">
        <v>10409</v>
      </c>
      <c r="AB480" s="71">
        <v>74740</v>
      </c>
      <c r="AC480" s="71">
        <v>0</v>
      </c>
      <c r="AD480" s="71">
        <v>10.172701045052341</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39.426000000000002</v>
      </c>
      <c r="BK480" s="71">
        <v>0</v>
      </c>
      <c r="BL480" s="71">
        <v>19.426000000000002</v>
      </c>
      <c r="BM480" s="71">
        <v>0</v>
      </c>
      <c r="BN480" s="72"/>
      <c r="BO480" s="71">
        <v>0</v>
      </c>
      <c r="BP480" s="71">
        <v>0</v>
      </c>
      <c r="BQ480" s="71">
        <v>5</v>
      </c>
      <c r="BR480" s="71">
        <v>0</v>
      </c>
      <c r="BS480" s="71">
        <v>4</v>
      </c>
      <c r="BT480" s="71">
        <v>0</v>
      </c>
      <c r="BU480"/>
      <c r="BV480" s="70">
        <v>58.851999999999997</v>
      </c>
      <c r="BW480" s="70">
        <v>0</v>
      </c>
      <c r="BX480" s="70">
        <v>0</v>
      </c>
      <c r="BY480" s="70">
        <v>0</v>
      </c>
      <c r="BZ480" s="70">
        <v>0</v>
      </c>
      <c r="CA480" s="70">
        <v>0</v>
      </c>
      <c r="CB480" s="70">
        <v>0</v>
      </c>
      <c r="CC480" s="70">
        <v>0</v>
      </c>
      <c r="CD480" s="70">
        <v>0</v>
      </c>
    </row>
    <row r="481" spans="1:82">
      <c r="A481" s="70" t="s">
        <v>2320</v>
      </c>
      <c r="B481" s="70">
        <v>198</v>
      </c>
      <c r="C481" s="70">
        <v>11</v>
      </c>
      <c r="D481" s="70">
        <v>12</v>
      </c>
      <c r="E481" s="70">
        <v>2014</v>
      </c>
      <c r="F481" s="70" t="s">
        <v>181</v>
      </c>
      <c r="G481" s="70" t="s">
        <v>1801</v>
      </c>
      <c r="H481" s="70" t="s">
        <v>1802</v>
      </c>
      <c r="I481" s="148"/>
      <c r="J481" s="71">
        <v>144.4340270681154</v>
      </c>
      <c r="K481" s="71">
        <v>5.6537404285229318</v>
      </c>
      <c r="L481" s="71">
        <v>3.2290406862336938</v>
      </c>
      <c r="M481" s="71">
        <v>135.14030139177589</v>
      </c>
      <c r="N481" s="71">
        <v>110.8108637616055</v>
      </c>
      <c r="O481" s="71">
        <v>76.805410093526476</v>
      </c>
      <c r="P481" s="71">
        <v>53.06540549134516</v>
      </c>
      <c r="Q481" s="71">
        <v>5.6484646577429301</v>
      </c>
      <c r="R481" s="71">
        <v>0</v>
      </c>
      <c r="S481" s="71">
        <v>10.29049039197562</v>
      </c>
      <c r="T481" s="72"/>
      <c r="U481" s="71">
        <v>10264031</v>
      </c>
      <c r="V481" s="71">
        <v>2659</v>
      </c>
      <c r="W481" s="71">
        <v>65</v>
      </c>
      <c r="X481" s="71">
        <v>25609</v>
      </c>
      <c r="Y481" s="71">
        <v>28561</v>
      </c>
      <c r="Z481" s="71">
        <v>44198</v>
      </c>
      <c r="AA481" s="71">
        <v>10568</v>
      </c>
      <c r="AB481" s="71">
        <v>76107</v>
      </c>
      <c r="AC481" s="71">
        <v>0</v>
      </c>
      <c r="AD481" s="71">
        <v>10.29049039197562</v>
      </c>
      <c r="AE481" s="72"/>
      <c r="AF481" s="71"/>
      <c r="AG481" s="71"/>
      <c r="AH481" s="71"/>
      <c r="AI481" s="71"/>
      <c r="AJ481" s="71"/>
      <c r="AK481" s="71"/>
      <c r="AL481" s="71"/>
      <c r="AM481" s="71"/>
      <c r="AN481" s="71"/>
      <c r="AO481" s="71"/>
      <c r="AP481" s="71"/>
      <c r="AQ481" s="72"/>
      <c r="AR481" s="71">
        <v>2151</v>
      </c>
      <c r="AS481" s="71">
        <v>182</v>
      </c>
      <c r="AT481" s="71">
        <v>0</v>
      </c>
      <c r="AU481" s="71">
        <v>0</v>
      </c>
      <c r="AV481" s="71">
        <v>0</v>
      </c>
      <c r="AW481" s="71">
        <v>0</v>
      </c>
      <c r="AX481" s="71"/>
      <c r="AY481" s="72"/>
      <c r="AZ481" s="71">
        <v>8539.7999999999993</v>
      </c>
      <c r="BA481" s="71">
        <v>13077.1</v>
      </c>
      <c r="BB481" s="71">
        <v>0</v>
      </c>
      <c r="BC481" s="71">
        <v>0</v>
      </c>
      <c r="BD481" s="71">
        <v>0</v>
      </c>
      <c r="BE481" s="71">
        <v>0</v>
      </c>
      <c r="BF481" s="71"/>
      <c r="BG481" s="72"/>
      <c r="BH481" s="71">
        <v>0</v>
      </c>
      <c r="BI481" s="71">
        <v>0</v>
      </c>
      <c r="BJ481" s="71">
        <v>39.171999999999997</v>
      </c>
      <c r="BK481" s="71">
        <v>0</v>
      </c>
      <c r="BL481" s="71">
        <v>18.188000000000002</v>
      </c>
      <c r="BM481" s="71">
        <v>0</v>
      </c>
      <c r="BN481" s="72"/>
      <c r="BO481" s="71">
        <v>0</v>
      </c>
      <c r="BP481" s="71">
        <v>0</v>
      </c>
      <c r="BQ481" s="71">
        <v>5</v>
      </c>
      <c r="BR481" s="71">
        <v>0</v>
      </c>
      <c r="BS481" s="71">
        <v>4</v>
      </c>
      <c r="BT481" s="71">
        <v>0</v>
      </c>
      <c r="BU481"/>
      <c r="BV481" s="70">
        <v>57.36</v>
      </c>
      <c r="BW481" s="70">
        <v>0</v>
      </c>
      <c r="BX481" s="70">
        <v>0</v>
      </c>
      <c r="BY481" s="70">
        <v>0</v>
      </c>
      <c r="BZ481" s="70">
        <v>0</v>
      </c>
      <c r="CA481" s="70">
        <v>0</v>
      </c>
      <c r="CB481" s="70">
        <v>0</v>
      </c>
      <c r="CC481" s="70">
        <v>0</v>
      </c>
      <c r="CD481" s="70">
        <v>0</v>
      </c>
    </row>
    <row r="482" spans="1:82">
      <c r="A482" s="70" t="s">
        <v>2321</v>
      </c>
      <c r="B482" s="70">
        <v>199</v>
      </c>
      <c r="C482" s="70">
        <v>12</v>
      </c>
      <c r="D482" s="70">
        <v>12</v>
      </c>
      <c r="E482" s="70">
        <v>2015</v>
      </c>
      <c r="F482" s="70" t="s">
        <v>182</v>
      </c>
      <c r="G482" s="1064" t="s">
        <v>1801</v>
      </c>
      <c r="H482" s="70" t="s">
        <v>1802</v>
      </c>
      <c r="I482" s="148"/>
      <c r="J482" s="71">
        <v>107.74789202970921</v>
      </c>
      <c r="K482" s="71">
        <v>6.32358722882522</v>
      </c>
      <c r="L482" s="71">
        <v>4.1757962129466666</v>
      </c>
      <c r="M482" s="71">
        <v>129.35775096835539</v>
      </c>
      <c r="N482" s="71">
        <v>97.359365706463606</v>
      </c>
      <c r="O482" s="71">
        <v>77.842673512879202</v>
      </c>
      <c r="P482" s="71">
        <v>53.634986363831729</v>
      </c>
      <c r="Q482" s="71">
        <v>5.6033720462953998</v>
      </c>
      <c r="R482" s="71">
        <v>0</v>
      </c>
      <c r="S482" s="71">
        <v>9.5769657846587926</v>
      </c>
      <c r="T482" s="72"/>
      <c r="U482" s="71">
        <v>8309952</v>
      </c>
      <c r="V482" s="71">
        <v>2659</v>
      </c>
      <c r="W482" s="71">
        <v>65</v>
      </c>
      <c r="X482" s="71">
        <v>25609</v>
      </c>
      <c r="Y482" s="71">
        <v>29193</v>
      </c>
      <c r="Z482" s="71">
        <v>45226</v>
      </c>
      <c r="AA482" s="71">
        <v>10673</v>
      </c>
      <c r="AB482" s="71">
        <v>77124</v>
      </c>
      <c r="AC482" s="71">
        <v>0</v>
      </c>
      <c r="AD482" s="71">
        <v>9.5769657846587926</v>
      </c>
      <c r="AE482" s="72"/>
      <c r="AF482" s="71">
        <v>60803306.547056161</v>
      </c>
      <c r="AG482" s="71">
        <v>4796085.1574434144</v>
      </c>
      <c r="AH482" s="71">
        <v>621014.85638472205</v>
      </c>
      <c r="AI482" s="71">
        <v>158098850.9489347</v>
      </c>
      <c r="AJ482" s="71">
        <v>126303789.7005509</v>
      </c>
      <c r="AK482" s="71">
        <v>0</v>
      </c>
      <c r="AL482" s="71">
        <v>0</v>
      </c>
      <c r="AM482" s="71">
        <v>10569520.676987929</v>
      </c>
      <c r="AN482" s="71">
        <v>0</v>
      </c>
      <c r="AO482" s="71">
        <v>0</v>
      </c>
      <c r="AP482" s="71">
        <v>361192567.88735783</v>
      </c>
      <c r="AQ482" s="72"/>
      <c r="AR482" s="71">
        <v>2385</v>
      </c>
      <c r="AS482" s="71">
        <v>255</v>
      </c>
      <c r="AT482" s="71">
        <v>0</v>
      </c>
      <c r="AU482" s="71">
        <v>0</v>
      </c>
      <c r="AV482" s="71">
        <v>0</v>
      </c>
      <c r="AW482" s="71">
        <v>0</v>
      </c>
      <c r="AX482" s="71"/>
      <c r="AY482" s="72"/>
      <c r="AZ482" s="71">
        <v>9616.9</v>
      </c>
      <c r="BA482" s="71">
        <v>14671.9</v>
      </c>
      <c r="BB482" s="71">
        <v>0</v>
      </c>
      <c r="BC482" s="71">
        <v>0</v>
      </c>
      <c r="BD482" s="71">
        <v>0</v>
      </c>
      <c r="BE482" s="71">
        <v>0</v>
      </c>
      <c r="BF482" s="71"/>
      <c r="BG482" s="72"/>
      <c r="BH482" s="71">
        <v>0</v>
      </c>
      <c r="BI482" s="71">
        <v>0</v>
      </c>
      <c r="BJ482" s="71">
        <v>38.295000000000002</v>
      </c>
      <c r="BK482" s="71">
        <v>0</v>
      </c>
      <c r="BL482" s="71">
        <v>17.198</v>
      </c>
      <c r="BM482" s="71">
        <v>0</v>
      </c>
      <c r="BN482" s="72"/>
      <c r="BO482" s="71">
        <v>0</v>
      </c>
      <c r="BP482" s="71">
        <v>0</v>
      </c>
      <c r="BQ482" s="71">
        <v>5</v>
      </c>
      <c r="BR482" s="71">
        <v>0</v>
      </c>
      <c r="BS482" s="71">
        <v>4</v>
      </c>
      <c r="BT482" s="71">
        <v>0</v>
      </c>
      <c r="BU482"/>
      <c r="BV482" s="70">
        <v>55.493000000000002</v>
      </c>
      <c r="BW482" s="70">
        <v>0</v>
      </c>
      <c r="BX482" s="70">
        <v>0</v>
      </c>
      <c r="BY482" s="70">
        <v>0</v>
      </c>
      <c r="BZ482" s="70">
        <v>0</v>
      </c>
      <c r="CA482" s="70">
        <v>0</v>
      </c>
      <c r="CB482" s="70">
        <v>0</v>
      </c>
      <c r="CC482" s="70">
        <v>0</v>
      </c>
      <c r="CD482" s="70">
        <v>0</v>
      </c>
    </row>
    <row r="483" spans="1:82">
      <c r="A483" s="70" t="s">
        <v>2322</v>
      </c>
      <c r="B483" s="70">
        <v>200</v>
      </c>
      <c r="C483" s="70">
        <v>13</v>
      </c>
      <c r="D483" s="70">
        <v>12</v>
      </c>
      <c r="E483" s="70">
        <v>2016</v>
      </c>
      <c r="F483" s="70" t="s">
        <v>155</v>
      </c>
      <c r="G483" s="1064" t="s">
        <v>1801</v>
      </c>
      <c r="H483" s="70" t="s">
        <v>1802</v>
      </c>
      <c r="I483" s="148"/>
      <c r="J483" s="71">
        <v>117.87827302712687</v>
      </c>
      <c r="K483" s="71">
        <v>6.3908980418115631</v>
      </c>
      <c r="L483" s="71">
        <v>3.6451370722367993</v>
      </c>
      <c r="M483" s="71">
        <v>106.49271900636074</v>
      </c>
      <c r="N483" s="71">
        <v>98.815340340542747</v>
      </c>
      <c r="O483" s="71">
        <v>79.004053892451921</v>
      </c>
      <c r="P483" s="71">
        <v>53.470234884338211</v>
      </c>
      <c r="Q483" s="71">
        <v>5.4983502080849211</v>
      </c>
      <c r="R483" s="71">
        <v>0</v>
      </c>
      <c r="S483" s="71">
        <v>12.456813838147431</v>
      </c>
      <c r="T483" s="72"/>
      <c r="U483" s="71">
        <v>8974150</v>
      </c>
      <c r="V483" s="71">
        <v>2659</v>
      </c>
      <c r="W483" s="71">
        <v>65</v>
      </c>
      <c r="X483" s="71">
        <v>25609</v>
      </c>
      <c r="Y483" s="71">
        <v>29783</v>
      </c>
      <c r="Z483" s="71">
        <v>46465</v>
      </c>
      <c r="AA483" s="71">
        <v>11005</v>
      </c>
      <c r="AB483" s="71">
        <v>77845</v>
      </c>
      <c r="AC483" s="71">
        <v>0</v>
      </c>
      <c r="AD483" s="71">
        <v>12.456813838147429</v>
      </c>
      <c r="AE483" s="72"/>
      <c r="AF483" s="71">
        <v>66218587.240423813</v>
      </c>
      <c r="AG483" s="71">
        <v>4639986.293024661</v>
      </c>
      <c r="AH483" s="71">
        <v>421866.1703979327</v>
      </c>
      <c r="AI483" s="71">
        <v>148718965.0258643</v>
      </c>
      <c r="AJ483" s="71">
        <v>117689424.4373534</v>
      </c>
      <c r="AK483" s="71">
        <v>0</v>
      </c>
      <c r="AL483" s="71">
        <v>0</v>
      </c>
      <c r="AM483" s="71">
        <v>10676618.948695309</v>
      </c>
      <c r="AN483" s="71">
        <v>0</v>
      </c>
      <c r="AO483" s="71">
        <v>0</v>
      </c>
      <c r="AP483" s="71">
        <v>348365448.11575937</v>
      </c>
      <c r="AQ483" s="72"/>
      <c r="AR483" s="71">
        <v>2611</v>
      </c>
      <c r="AS483" s="71">
        <v>283</v>
      </c>
      <c r="AT483" s="71">
        <v>0</v>
      </c>
      <c r="AU483" s="71">
        <v>0</v>
      </c>
      <c r="AV483" s="71">
        <v>0</v>
      </c>
      <c r="AW483" s="71">
        <v>0</v>
      </c>
      <c r="AX483" s="71"/>
      <c r="AY483" s="72"/>
      <c r="AZ483" s="71">
        <v>10684.6</v>
      </c>
      <c r="BA483" s="71">
        <v>16648.7</v>
      </c>
      <c r="BB483" s="71">
        <v>0</v>
      </c>
      <c r="BC483" s="71">
        <v>0</v>
      </c>
      <c r="BD483" s="71">
        <v>0</v>
      </c>
      <c r="BE483" s="71">
        <v>0</v>
      </c>
      <c r="BF483" s="71"/>
      <c r="BG483" s="72"/>
      <c r="BH483" s="71">
        <v>0</v>
      </c>
      <c r="BI483" s="71">
        <v>0</v>
      </c>
      <c r="BJ483" s="71">
        <v>38.058</v>
      </c>
      <c r="BK483" s="71">
        <v>0</v>
      </c>
      <c r="BL483" s="71">
        <v>16.547000000000001</v>
      </c>
      <c r="BM483" s="71">
        <v>0</v>
      </c>
      <c r="BN483" s="72"/>
      <c r="BO483" s="71">
        <v>0</v>
      </c>
      <c r="BP483" s="71">
        <v>0</v>
      </c>
      <c r="BQ483" s="71">
        <v>5</v>
      </c>
      <c r="BR483" s="71">
        <v>0</v>
      </c>
      <c r="BS483" s="71">
        <v>4</v>
      </c>
      <c r="BT483" s="71">
        <v>0</v>
      </c>
      <c r="BU483"/>
      <c r="BV483" s="70">
        <v>54.604999999999997</v>
      </c>
      <c r="BW483" s="70">
        <v>0</v>
      </c>
      <c r="BX483" s="70">
        <v>0</v>
      </c>
      <c r="BY483" s="70">
        <v>0</v>
      </c>
      <c r="BZ483" s="70">
        <v>0</v>
      </c>
      <c r="CA483" s="70">
        <v>0</v>
      </c>
      <c r="CB483" s="70">
        <v>0</v>
      </c>
      <c r="CC483" s="70">
        <v>0</v>
      </c>
      <c r="CD483" s="70">
        <v>0</v>
      </c>
    </row>
    <row r="484" spans="1:82">
      <c r="A484" s="70" t="s">
        <v>2323</v>
      </c>
      <c r="B484" s="70">
        <v>201</v>
      </c>
      <c r="C484" s="70">
        <v>14</v>
      </c>
      <c r="D484" s="70">
        <v>12</v>
      </c>
      <c r="E484" s="70">
        <v>2017</v>
      </c>
      <c r="F484" s="70" t="s">
        <v>156</v>
      </c>
      <c r="G484" s="70" t="s">
        <v>1801</v>
      </c>
      <c r="H484" s="70" t="s">
        <v>1802</v>
      </c>
      <c r="I484" s="148"/>
      <c r="J484" s="71">
        <v>104.16005021943816</v>
      </c>
      <c r="K484" s="71">
        <v>6.537616935471112</v>
      </c>
      <c r="L484" s="71">
        <v>3.8821733237794209</v>
      </c>
      <c r="M484" s="71">
        <v>103.40854238135253</v>
      </c>
      <c r="N484" s="71">
        <v>108.69265745020816</v>
      </c>
      <c r="O484" s="71">
        <v>78.551169475306168</v>
      </c>
      <c r="P484" s="71">
        <v>53.585346744442745</v>
      </c>
      <c r="Q484" s="71">
        <v>5.3590332259973597</v>
      </c>
      <c r="R484" s="71">
        <v>0</v>
      </c>
      <c r="S484" s="71">
        <v>10.840858525111537</v>
      </c>
      <c r="T484" s="72"/>
      <c r="U484" s="71">
        <v>8635819</v>
      </c>
      <c r="V484" s="71">
        <v>2659</v>
      </c>
      <c r="W484" s="71">
        <v>65</v>
      </c>
      <c r="X484" s="71">
        <v>25609</v>
      </c>
      <c r="Y484" s="71">
        <v>30288</v>
      </c>
      <c r="Z484" s="71">
        <v>46965</v>
      </c>
      <c r="AA484" s="71">
        <v>11099</v>
      </c>
      <c r="AB484" s="71">
        <v>78460</v>
      </c>
      <c r="AC484" s="71">
        <v>0</v>
      </c>
      <c r="AD484" s="71">
        <v>10.840858525111541</v>
      </c>
      <c r="AE484" s="72"/>
      <c r="AF484" s="71">
        <v>61738300.762351781</v>
      </c>
      <c r="AG484" s="71">
        <v>4710187.2659880212</v>
      </c>
      <c r="AH484" s="71">
        <v>629664.23474011384</v>
      </c>
      <c r="AI484" s="71">
        <v>151937554.53091851</v>
      </c>
      <c r="AJ484" s="71">
        <v>136299648.92313311</v>
      </c>
      <c r="AK484" s="71">
        <v>0</v>
      </c>
      <c r="AL484" s="71">
        <v>0</v>
      </c>
      <c r="AM484" s="71">
        <v>10777805.57548417</v>
      </c>
      <c r="AN484" s="71">
        <v>0</v>
      </c>
      <c r="AO484" s="71">
        <v>0</v>
      </c>
      <c r="AP484" s="71">
        <v>366093161.29261565</v>
      </c>
      <c r="AQ484" s="72"/>
      <c r="AR484" s="71">
        <v>2793</v>
      </c>
      <c r="AS484" s="71">
        <v>300</v>
      </c>
      <c r="AT484" s="71">
        <v>0</v>
      </c>
      <c r="AU484" s="71">
        <v>0</v>
      </c>
      <c r="AV484" s="71">
        <v>0</v>
      </c>
      <c r="AW484" s="71">
        <v>0</v>
      </c>
      <c r="AX484" s="71"/>
      <c r="AY484" s="72"/>
      <c r="AZ484" s="71">
        <v>11550.3</v>
      </c>
      <c r="BA484" s="71">
        <v>37952.800000000003</v>
      </c>
      <c r="BB484" s="71">
        <v>0</v>
      </c>
      <c r="BC484" s="71">
        <v>0</v>
      </c>
      <c r="BD484" s="71">
        <v>0</v>
      </c>
      <c r="BE484" s="71">
        <v>0</v>
      </c>
      <c r="BF484" s="71"/>
      <c r="BG484" s="72"/>
      <c r="BH484" s="71">
        <v>0</v>
      </c>
      <c r="BI484" s="71">
        <v>0</v>
      </c>
      <c r="BJ484" s="71">
        <v>34.749000000000002</v>
      </c>
      <c r="BK484" s="71">
        <v>0</v>
      </c>
      <c r="BL484" s="71">
        <v>15.483000000000001</v>
      </c>
      <c r="BM484" s="71">
        <v>0</v>
      </c>
      <c r="BN484" s="72"/>
      <c r="BO484" s="71">
        <v>0</v>
      </c>
      <c r="BP484" s="71">
        <v>0</v>
      </c>
      <c r="BQ484" s="71">
        <v>5</v>
      </c>
      <c r="BR484" s="71">
        <v>0</v>
      </c>
      <c r="BS484" s="71">
        <v>3</v>
      </c>
      <c r="BT484" s="71">
        <v>0</v>
      </c>
      <c r="BU484"/>
      <c r="BV484" s="70">
        <v>50.231999999999999</v>
      </c>
      <c r="BW484" s="70">
        <v>0</v>
      </c>
      <c r="BX484" s="70">
        <v>0</v>
      </c>
      <c r="BY484" s="70">
        <v>0</v>
      </c>
      <c r="BZ484" s="70">
        <v>0</v>
      </c>
      <c r="CA484" s="70">
        <v>0</v>
      </c>
      <c r="CB484" s="70">
        <v>0</v>
      </c>
      <c r="CC484" s="70">
        <v>0</v>
      </c>
      <c r="CD484" s="70">
        <v>0</v>
      </c>
    </row>
    <row r="485" spans="1:82">
      <c r="A485" s="70" t="s">
        <v>2324</v>
      </c>
      <c r="B485" s="70">
        <v>202</v>
      </c>
      <c r="C485" s="70">
        <v>15</v>
      </c>
      <c r="D485" s="70">
        <v>12</v>
      </c>
      <c r="E485" s="70">
        <v>2018</v>
      </c>
      <c r="F485" s="70" t="s">
        <v>183</v>
      </c>
      <c r="G485" s="70" t="s">
        <v>1801</v>
      </c>
      <c r="H485" s="70" t="s">
        <v>1802</v>
      </c>
      <c r="I485" s="148"/>
      <c r="J485" s="71">
        <v>104.79005313910983</v>
      </c>
      <c r="K485" s="71">
        <v>6.0653331642449206</v>
      </c>
      <c r="L485" s="71">
        <v>3.5961073211884136</v>
      </c>
      <c r="M485" s="71">
        <v>110.26449635470583</v>
      </c>
      <c r="N485" s="71">
        <v>102.80005731330505</v>
      </c>
      <c r="O485" s="71">
        <v>78.424367938344801</v>
      </c>
      <c r="P485" s="71">
        <v>55.561385197508116</v>
      </c>
      <c r="Q485" s="71">
        <v>4.9781841770143602</v>
      </c>
      <c r="R485" s="71">
        <v>0</v>
      </c>
      <c r="S485" s="71">
        <v>9.1286337015639933</v>
      </c>
      <c r="T485" s="72"/>
      <c r="U485" s="71">
        <v>9246004</v>
      </c>
      <c r="V485" s="71">
        <v>2659</v>
      </c>
      <c r="W485" s="71">
        <v>65</v>
      </c>
      <c r="X485" s="71">
        <v>25609</v>
      </c>
      <c r="Y485" s="71">
        <v>30696</v>
      </c>
      <c r="Z485" s="71">
        <v>47787</v>
      </c>
      <c r="AA485" s="71">
        <v>11624</v>
      </c>
      <c r="AB485" s="71">
        <v>78544</v>
      </c>
      <c r="AC485" s="71">
        <v>0</v>
      </c>
      <c r="AD485" s="71">
        <v>9.1286337015639933</v>
      </c>
      <c r="AE485" s="72"/>
      <c r="AF485" s="71">
        <v>59486233.431052066</v>
      </c>
      <c r="AG485" s="71">
        <v>4157468.730029908</v>
      </c>
      <c r="AH485" s="71">
        <v>591481.4969722362</v>
      </c>
      <c r="AI485" s="71">
        <v>144588541.27385059</v>
      </c>
      <c r="AJ485" s="71">
        <v>133408654.5796155</v>
      </c>
      <c r="AK485" s="71">
        <v>0</v>
      </c>
      <c r="AL485" s="71">
        <v>0</v>
      </c>
      <c r="AM485" s="71">
        <v>10811668.83973575</v>
      </c>
      <c r="AN485" s="71">
        <v>0</v>
      </c>
      <c r="AO485" s="71">
        <v>0</v>
      </c>
      <c r="AP485" s="71">
        <v>353044048.35125601</v>
      </c>
      <c r="AQ485" s="72"/>
      <c r="AR485" s="71">
        <v>3039</v>
      </c>
      <c r="AS485" s="71">
        <v>313</v>
      </c>
      <c r="AT485" s="71">
        <v>0</v>
      </c>
      <c r="AU485" s="71">
        <v>0</v>
      </c>
      <c r="AV485" s="71">
        <v>0</v>
      </c>
      <c r="AW485" s="71">
        <v>0</v>
      </c>
      <c r="AX485" s="71"/>
      <c r="AY485" s="72"/>
      <c r="AZ485" s="71">
        <v>12614</v>
      </c>
      <c r="BA485" s="71">
        <v>38311</v>
      </c>
      <c r="BB485" s="71">
        <v>0</v>
      </c>
      <c r="BC485" s="71">
        <v>0</v>
      </c>
      <c r="BD485" s="71">
        <v>0</v>
      </c>
      <c r="BE485" s="71">
        <v>0</v>
      </c>
      <c r="BF485" s="71"/>
      <c r="BG485" s="72"/>
      <c r="BH485" s="71">
        <v>0</v>
      </c>
      <c r="BI485" s="71">
        <v>0</v>
      </c>
      <c r="BJ485" s="71">
        <v>30.376999999999999</v>
      </c>
      <c r="BK485" s="71">
        <v>0</v>
      </c>
      <c r="BL485" s="71">
        <v>9.1310000000000002</v>
      </c>
      <c r="BM485" s="71">
        <v>0</v>
      </c>
      <c r="BN485" s="72"/>
      <c r="BO485" s="71">
        <v>0</v>
      </c>
      <c r="BP485" s="71">
        <v>0</v>
      </c>
      <c r="BQ485" s="71">
        <v>4</v>
      </c>
      <c r="BR485" s="71">
        <v>0</v>
      </c>
      <c r="BS485" s="71">
        <v>2</v>
      </c>
      <c r="BT485" s="71">
        <v>0</v>
      </c>
      <c r="BU485"/>
      <c r="BV485" s="70">
        <v>39.508000000000003</v>
      </c>
      <c r="BW485" s="70">
        <v>0</v>
      </c>
      <c r="BX485" s="70">
        <v>0</v>
      </c>
      <c r="BY485" s="70">
        <v>0</v>
      </c>
      <c r="BZ485" s="70">
        <v>0</v>
      </c>
      <c r="CA485" s="70">
        <v>0</v>
      </c>
      <c r="CB485" s="70">
        <v>0</v>
      </c>
      <c r="CC485" s="70">
        <v>0</v>
      </c>
      <c r="CD485" s="70">
        <v>0</v>
      </c>
    </row>
    <row r="486" spans="1:82">
      <c r="A486" s="70" t="s">
        <v>2325</v>
      </c>
      <c r="B486" s="70">
        <v>203</v>
      </c>
      <c r="C486" s="70">
        <v>16</v>
      </c>
      <c r="D486" s="70">
        <v>12</v>
      </c>
      <c r="E486" s="70">
        <v>2019</v>
      </c>
      <c r="F486" s="70" t="s">
        <v>158</v>
      </c>
      <c r="G486" s="70" t="s">
        <v>1801</v>
      </c>
      <c r="H486" s="70" t="s">
        <v>1802</v>
      </c>
      <c r="I486" s="148"/>
      <c r="J486" s="71">
        <v>103.79203034855837</v>
      </c>
      <c r="K486" s="71">
        <v>5.6479608408322006</v>
      </c>
      <c r="L486" s="71">
        <v>3.6351942014049503</v>
      </c>
      <c r="M486" s="71">
        <v>105.42888567857614</v>
      </c>
      <c r="N486" s="71">
        <v>91.60330015917539</v>
      </c>
      <c r="O486" s="71">
        <v>77.490107100946986</v>
      </c>
      <c r="P486" s="71">
        <v>55.816660719088325</v>
      </c>
      <c r="Q486" s="71">
        <v>4.8872642572241398</v>
      </c>
      <c r="R486" s="71">
        <v>0</v>
      </c>
      <c r="S486" s="71">
        <v>11.064464316733135</v>
      </c>
      <c r="T486" s="72"/>
      <c r="U486" s="71">
        <v>9421012</v>
      </c>
      <c r="V486" s="71">
        <v>2659</v>
      </c>
      <c r="W486" s="71">
        <v>65</v>
      </c>
      <c r="X486" s="71">
        <v>25609</v>
      </c>
      <c r="Y486" s="71">
        <v>31327</v>
      </c>
      <c r="Z486" s="71">
        <v>48514</v>
      </c>
      <c r="AA486" s="71">
        <v>11590</v>
      </c>
      <c r="AB486" s="71">
        <v>79197</v>
      </c>
      <c r="AC486" s="71">
        <v>0</v>
      </c>
      <c r="AD486" s="71">
        <v>11.06446431673313</v>
      </c>
      <c r="AE486" s="72"/>
      <c r="AF486" s="71">
        <v>61337329.273979828</v>
      </c>
      <c r="AG486" s="71">
        <v>4055164.1375276861</v>
      </c>
      <c r="AH486" s="71">
        <v>641735.48409383825</v>
      </c>
      <c r="AI486" s="71">
        <v>144361220.01274931</v>
      </c>
      <c r="AJ486" s="71">
        <v>121839549.0861035</v>
      </c>
      <c r="AK486" s="71">
        <v>0</v>
      </c>
      <c r="AL486" s="71">
        <v>0</v>
      </c>
      <c r="AM486" s="71">
        <v>10786035.2053032</v>
      </c>
      <c r="AN486" s="71">
        <v>0</v>
      </c>
      <c r="AO486" s="71">
        <v>0</v>
      </c>
      <c r="AP486" s="71">
        <v>343021033.19975734</v>
      </c>
      <c r="AQ486" s="72"/>
      <c r="AR486" s="71">
        <v>3232</v>
      </c>
      <c r="AS486" s="71">
        <v>330</v>
      </c>
      <c r="AT486" s="71">
        <v>0</v>
      </c>
      <c r="AU486" s="71">
        <v>0</v>
      </c>
      <c r="AV486" s="71">
        <v>0</v>
      </c>
      <c r="AW486" s="71">
        <v>0</v>
      </c>
      <c r="AX486" s="71"/>
      <c r="AY486" s="72"/>
      <c r="AZ486" s="71">
        <v>13597.599999999989</v>
      </c>
      <c r="BA486" s="71">
        <v>39082.399999999987</v>
      </c>
      <c r="BB486" s="71">
        <v>0</v>
      </c>
      <c r="BC486" s="71">
        <v>0</v>
      </c>
      <c r="BD486" s="71">
        <v>0</v>
      </c>
      <c r="BE486" s="71">
        <v>0</v>
      </c>
      <c r="BF486" s="71"/>
      <c r="BG486" s="72"/>
      <c r="BH486" s="71">
        <v>0</v>
      </c>
      <c r="BI486" s="71">
        <v>0</v>
      </c>
      <c r="BJ486" s="71">
        <v>35.994</v>
      </c>
      <c r="BK486" s="71">
        <v>0</v>
      </c>
      <c r="BL486" s="71">
        <v>53.389999999999993</v>
      </c>
      <c r="BM486" s="71">
        <v>0</v>
      </c>
      <c r="BN486" s="72"/>
      <c r="BO486" s="71">
        <v>0</v>
      </c>
      <c r="BP486" s="71">
        <v>0</v>
      </c>
      <c r="BQ486" s="71">
        <v>5</v>
      </c>
      <c r="BR486" s="71">
        <v>0</v>
      </c>
      <c r="BS486" s="71">
        <v>4</v>
      </c>
      <c r="BT486" s="71">
        <v>0</v>
      </c>
      <c r="BU486"/>
      <c r="BV486" s="70">
        <v>89.384</v>
      </c>
      <c r="BW486" s="70">
        <v>0</v>
      </c>
      <c r="BX486" s="70">
        <v>0</v>
      </c>
      <c r="BY486" s="70">
        <v>0</v>
      </c>
      <c r="BZ486" s="70">
        <v>0</v>
      </c>
      <c r="CA486" s="70">
        <v>0</v>
      </c>
      <c r="CB486" s="70">
        <v>0</v>
      </c>
      <c r="CC486" s="70">
        <v>0</v>
      </c>
      <c r="CD486" s="70">
        <v>0</v>
      </c>
    </row>
    <row r="487" spans="1:82">
      <c r="A487" s="70" t="s">
        <v>2326</v>
      </c>
      <c r="B487" s="70">
        <v>204</v>
      </c>
      <c r="C487" s="70">
        <v>17</v>
      </c>
      <c r="D487" s="70">
        <v>12</v>
      </c>
      <c r="E487" s="70">
        <v>2020</v>
      </c>
      <c r="F487" s="70" t="s">
        <v>159</v>
      </c>
      <c r="G487" s="70" t="s">
        <v>1801</v>
      </c>
      <c r="H487" s="70" t="s">
        <v>1802</v>
      </c>
      <c r="I487" s="148"/>
      <c r="J487" s="71">
        <v>98.623619126782657</v>
      </c>
      <c r="K487" s="71">
        <v>6.6759587941681131</v>
      </c>
      <c r="L487" s="71">
        <v>6.0589715460691371</v>
      </c>
      <c r="M487" s="71">
        <v>95.155792644663975</v>
      </c>
      <c r="N487" s="71">
        <v>96.231329885172983</v>
      </c>
      <c r="O487" s="71">
        <v>68.433871745989279</v>
      </c>
      <c r="P487" s="71">
        <v>50.47942046278439</v>
      </c>
      <c r="Q487" s="71">
        <v>4.6965164223409603</v>
      </c>
      <c r="R487" s="71">
        <v>0</v>
      </c>
      <c r="S487" s="71">
        <v>11.417035082112831</v>
      </c>
      <c r="T487" s="72"/>
      <c r="U487" s="71">
        <v>9621678</v>
      </c>
      <c r="V487" s="71">
        <v>3018</v>
      </c>
      <c r="W487" s="71">
        <v>149</v>
      </c>
      <c r="X487" s="71">
        <v>27128</v>
      </c>
      <c r="Y487" s="71">
        <v>31982</v>
      </c>
      <c r="Z487" s="71">
        <v>48901</v>
      </c>
      <c r="AA487" s="71">
        <v>11141</v>
      </c>
      <c r="AB487" s="71">
        <v>79655</v>
      </c>
      <c r="AC487" s="71">
        <v>0</v>
      </c>
      <c r="AD487" s="71">
        <v>11.417035082112831</v>
      </c>
      <c r="AE487" s="72"/>
      <c r="AF487" s="71">
        <v>60477500.307098247</v>
      </c>
      <c r="AG487" s="71">
        <v>4666323.3609650824</v>
      </c>
      <c r="AH487" s="71">
        <v>1153352.9912851178</v>
      </c>
      <c r="AI487" s="71">
        <v>137588233.58015105</v>
      </c>
      <c r="AJ487" s="71">
        <v>132166551.1124202</v>
      </c>
      <c r="AK487" s="71"/>
      <c r="AL487" s="71"/>
      <c r="AM487" s="71">
        <v>10395862.485508185</v>
      </c>
      <c r="AN487" s="71"/>
      <c r="AO487" s="71"/>
      <c r="AP487" s="71">
        <v>346447823.83742791</v>
      </c>
      <c r="AQ487" s="72"/>
      <c r="AR487" s="71">
        <v>3356</v>
      </c>
      <c r="AS487" s="71">
        <v>337</v>
      </c>
      <c r="AT487" s="71">
        <v>0</v>
      </c>
      <c r="AU487" s="71">
        <v>0</v>
      </c>
      <c r="AV487" s="71">
        <v>0</v>
      </c>
      <c r="AW487" s="71">
        <v>0</v>
      </c>
      <c r="AX487" s="71"/>
      <c r="AY487" s="72"/>
      <c r="AZ487" s="71">
        <v>14260.59999999998</v>
      </c>
      <c r="BA487" s="71">
        <v>39836.299999999952</v>
      </c>
      <c r="BB487" s="71">
        <v>0</v>
      </c>
      <c r="BC487" s="71">
        <v>0</v>
      </c>
      <c r="BD487" s="71">
        <v>0</v>
      </c>
      <c r="BE487" s="71">
        <v>0</v>
      </c>
      <c r="BF487" s="71"/>
      <c r="BG487" s="72"/>
      <c r="BH487" s="71">
        <v>0</v>
      </c>
      <c r="BI487" s="71">
        <v>0</v>
      </c>
      <c r="BJ487" s="71">
        <v>32.686999999999998</v>
      </c>
      <c r="BK487" s="71">
        <v>0</v>
      </c>
      <c r="BL487" s="71">
        <v>14.831</v>
      </c>
      <c r="BM487" s="71">
        <v>0</v>
      </c>
      <c r="BN487" s="72"/>
      <c r="BO487" s="71">
        <v>0</v>
      </c>
      <c r="BP487" s="71">
        <v>0</v>
      </c>
      <c r="BQ487" s="71">
        <v>5</v>
      </c>
      <c r="BR487" s="71">
        <v>0</v>
      </c>
      <c r="BS487" s="71">
        <v>3</v>
      </c>
      <c r="BT487" s="71">
        <v>0</v>
      </c>
      <c r="BU487"/>
      <c r="BV487" s="70">
        <v>47.518000000000001</v>
      </c>
      <c r="BW487" s="70">
        <v>0</v>
      </c>
      <c r="BX487" s="70">
        <v>0</v>
      </c>
      <c r="BY487" s="70">
        <v>0</v>
      </c>
      <c r="BZ487" s="70">
        <v>0</v>
      </c>
      <c r="CA487" s="70">
        <v>0</v>
      </c>
      <c r="CB487" s="70">
        <v>0</v>
      </c>
      <c r="CC487" s="70">
        <v>0</v>
      </c>
      <c r="CD487" s="70">
        <v>0</v>
      </c>
    </row>
    <row r="488" spans="1:82">
      <c r="A488" s="70" t="s">
        <v>2327</v>
      </c>
      <c r="B488" s="70">
        <v>204</v>
      </c>
      <c r="C488" s="70">
        <v>18</v>
      </c>
      <c r="D488" s="70">
        <v>12</v>
      </c>
      <c r="E488" s="70">
        <v>2021</v>
      </c>
      <c r="F488" s="70" t="s">
        <v>160</v>
      </c>
      <c r="G488" s="70" t="s">
        <v>1801</v>
      </c>
      <c r="H488" s="70" t="s">
        <v>1802</v>
      </c>
      <c r="I488" s="148"/>
      <c r="J488" s="71">
        <v>96.263818390137033</v>
      </c>
      <c r="K488" s="71">
        <v>7.1425729910886924</v>
      </c>
      <c r="L488" s="71">
        <v>6.0426915183631857</v>
      </c>
      <c r="M488" s="71">
        <v>107.82067547223923</v>
      </c>
      <c r="N488" s="71">
        <v>93.428653960981606</v>
      </c>
      <c r="O488" s="71">
        <v>67.122274062692327</v>
      </c>
      <c r="P488" s="71">
        <v>51.465851270431131</v>
      </c>
      <c r="Q488" s="71">
        <v>4.6420085865257503</v>
      </c>
      <c r="R488" s="71">
        <v>0</v>
      </c>
      <c r="S488" s="71">
        <v>10.22606443907299</v>
      </c>
      <c r="T488" s="72"/>
      <c r="U488" s="71">
        <v>9899498</v>
      </c>
      <c r="V488" s="71">
        <v>3018</v>
      </c>
      <c r="W488" s="71">
        <v>149</v>
      </c>
      <c r="X488" s="71">
        <v>27128</v>
      </c>
      <c r="Y488" s="71">
        <v>32348</v>
      </c>
      <c r="Z488" s="71">
        <v>49386</v>
      </c>
      <c r="AA488" s="71">
        <v>11076</v>
      </c>
      <c r="AB488" s="71">
        <v>79504</v>
      </c>
      <c r="AC488" s="71">
        <v>0</v>
      </c>
      <c r="AD488" s="71">
        <v>10.22606443907299</v>
      </c>
      <c r="AE488" s="72"/>
      <c r="AF488" s="71">
        <v>61884603.892544791</v>
      </c>
      <c r="AG488" s="71">
        <v>4963256.9906668728</v>
      </c>
      <c r="AH488" s="71">
        <v>966707.96853106539</v>
      </c>
      <c r="AI488" s="71">
        <v>158627869.33138752</v>
      </c>
      <c r="AJ488" s="71">
        <v>124922960.2637292</v>
      </c>
      <c r="AK488" s="71">
        <v>0</v>
      </c>
      <c r="AL488" s="71">
        <v>0</v>
      </c>
      <c r="AM488" s="71">
        <v>10436004.136271564</v>
      </c>
      <c r="AN488" s="71">
        <v>0</v>
      </c>
      <c r="AO488" s="71">
        <v>0</v>
      </c>
      <c r="AP488" s="71">
        <v>361801402.58313102</v>
      </c>
      <c r="AQ488" s="72"/>
      <c r="AR488" s="71">
        <v>3554</v>
      </c>
      <c r="AS488" s="71">
        <v>338</v>
      </c>
      <c r="AT488" s="71">
        <v>0</v>
      </c>
      <c r="AU488" s="71">
        <v>1</v>
      </c>
      <c r="AV488" s="71">
        <v>0</v>
      </c>
      <c r="AW488" s="71">
        <v>0</v>
      </c>
      <c r="AX488" s="71"/>
      <c r="AY488" s="72"/>
      <c r="AZ488" s="71">
        <v>15277.599999999969</v>
      </c>
      <c r="BA488" s="71">
        <v>39889.099999999948</v>
      </c>
      <c r="BB488" s="71">
        <v>0</v>
      </c>
      <c r="BC488" s="71">
        <v>2.6</v>
      </c>
      <c r="BD488" s="71">
        <v>0</v>
      </c>
      <c r="BE488" s="71">
        <v>0</v>
      </c>
      <c r="BF488" s="71"/>
      <c r="BG488" s="72"/>
      <c r="BH488" s="71">
        <v>0</v>
      </c>
      <c r="BI488" s="71">
        <v>0</v>
      </c>
      <c r="BJ488" s="71">
        <v>30.036999999999999</v>
      </c>
      <c r="BK488" s="71">
        <v>0</v>
      </c>
      <c r="BL488" s="71">
        <v>14.157</v>
      </c>
      <c r="BM488" s="71">
        <v>0</v>
      </c>
      <c r="BN488" s="72"/>
      <c r="BO488" s="71">
        <v>0</v>
      </c>
      <c r="BP488" s="71">
        <v>0</v>
      </c>
      <c r="BQ488" s="71">
        <v>5</v>
      </c>
      <c r="BR488" s="71">
        <v>0</v>
      </c>
      <c r="BS488" s="71">
        <v>3</v>
      </c>
      <c r="BT488" s="71">
        <v>0</v>
      </c>
      <c r="BU488"/>
      <c r="BV488" s="70">
        <v>44.194000000000003</v>
      </c>
      <c r="BW488" s="70">
        <v>0</v>
      </c>
      <c r="BX488" s="70">
        <v>0</v>
      </c>
      <c r="BY488" s="70">
        <v>0</v>
      </c>
      <c r="BZ488" s="70">
        <v>0</v>
      </c>
      <c r="CA488" s="70">
        <v>0</v>
      </c>
      <c r="CB488" s="70">
        <v>0</v>
      </c>
      <c r="CC488" s="70">
        <v>0</v>
      </c>
      <c r="CD488" s="70">
        <v>0</v>
      </c>
    </row>
    <row r="489" spans="1:82">
      <c r="A489" s="70" t="s">
        <v>1803</v>
      </c>
      <c r="B489" s="70">
        <v>204</v>
      </c>
      <c r="C489" s="70">
        <v>19</v>
      </c>
      <c r="D489" s="70">
        <v>12</v>
      </c>
      <c r="E489" s="70">
        <v>2022</v>
      </c>
      <c r="F489" s="70" t="s">
        <v>161</v>
      </c>
      <c r="G489" s="70" t="s">
        <v>1801</v>
      </c>
      <c r="H489" s="70" t="s">
        <v>1802</v>
      </c>
      <c r="I489" s="148"/>
      <c r="J489" s="71">
        <v>81.051510439867855</v>
      </c>
      <c r="K489" s="71">
        <v>6.5237952478395949</v>
      </c>
      <c r="L489" s="71">
        <v>6.1281795924081903</v>
      </c>
      <c r="M489" s="71">
        <v>99.573573328192282</v>
      </c>
      <c r="N489" s="71">
        <v>97.775503138726279</v>
      </c>
      <c r="O489" s="71">
        <v>72.214839518859264</v>
      </c>
      <c r="P489" s="71">
        <v>50.679334320369826</v>
      </c>
      <c r="Q489" s="71">
        <v>4.6878055588391199</v>
      </c>
      <c r="R489" s="71">
        <v>0</v>
      </c>
      <c r="S489" s="71">
        <v>8.8342109469900691</v>
      </c>
      <c r="T489" s="72"/>
      <c r="U489" s="71">
        <v>9384035</v>
      </c>
      <c r="V489" s="71">
        <v>3018</v>
      </c>
      <c r="W489" s="71">
        <v>149</v>
      </c>
      <c r="X489" s="71">
        <v>27128</v>
      </c>
      <c r="Y489" s="71">
        <v>32883</v>
      </c>
      <c r="Z489" s="71">
        <v>50482</v>
      </c>
      <c r="AA489" s="71">
        <v>11073</v>
      </c>
      <c r="AB489" s="71">
        <v>79630</v>
      </c>
      <c r="AC489" s="71">
        <v>0</v>
      </c>
      <c r="AD489" s="71">
        <v>8.8342109469900691</v>
      </c>
      <c r="AE489" s="72"/>
      <c r="AF489" s="71">
        <v>52754904.001256488</v>
      </c>
      <c r="AG489" s="71">
        <v>4875999.2922827154</v>
      </c>
      <c r="AH489" s="71">
        <v>1376190.6958268185</v>
      </c>
      <c r="AI489" s="71">
        <v>151396291.66085383</v>
      </c>
      <c r="AJ489" s="71">
        <v>142605626.74707186</v>
      </c>
      <c r="AK489" s="71">
        <v>0</v>
      </c>
      <c r="AL489" s="71">
        <v>0</v>
      </c>
      <c r="AM489" s="71">
        <v>10282406.453638613</v>
      </c>
      <c r="AN489" s="71">
        <v>0</v>
      </c>
      <c r="AO489" s="71">
        <v>0</v>
      </c>
      <c r="AP489" s="71">
        <v>363291418.85093033</v>
      </c>
      <c r="AQ489" s="72"/>
      <c r="AR489" s="71">
        <v>3727</v>
      </c>
      <c r="AS489" s="71">
        <v>341</v>
      </c>
      <c r="AT489" s="71">
        <v>0</v>
      </c>
      <c r="AU489" s="71">
        <v>1</v>
      </c>
      <c r="AV489" s="71">
        <v>0</v>
      </c>
      <c r="AW489" s="71">
        <v>0</v>
      </c>
      <c r="AX489" s="71"/>
      <c r="AY489" s="72"/>
      <c r="AZ489" s="71">
        <v>16308.699999999953</v>
      </c>
      <c r="BA489" s="71">
        <v>40419.799999999959</v>
      </c>
      <c r="BB489" s="71">
        <v>0</v>
      </c>
      <c r="BC489" s="71">
        <v>2.6</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2328</v>
      </c>
      <c r="B490" s="70">
        <v>204</v>
      </c>
      <c r="C490" s="70">
        <v>20</v>
      </c>
      <c r="D490" s="70">
        <v>12</v>
      </c>
      <c r="E490" s="70">
        <v>2023</v>
      </c>
      <c r="F490" s="70" t="s">
        <v>1539</v>
      </c>
      <c r="G490" s="70" t="s">
        <v>1801</v>
      </c>
      <c r="H490" s="70" t="s">
        <v>1802</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3903</v>
      </c>
      <c r="AS490" s="71">
        <v>341</v>
      </c>
      <c r="AT490" s="71">
        <v>0</v>
      </c>
      <c r="AU490" s="71">
        <v>1</v>
      </c>
      <c r="AV490" s="71">
        <v>0</v>
      </c>
      <c r="AW490" s="71">
        <v>0</v>
      </c>
      <c r="AX490" s="71"/>
      <c r="AY490" s="72"/>
      <c r="AZ490" s="71">
        <v>17269.79999999993</v>
      </c>
      <c r="BA490" s="71">
        <v>40419.799999999959</v>
      </c>
      <c r="BB490" s="71">
        <v>0</v>
      </c>
      <c r="BC490" s="71">
        <v>2.6</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1800</v>
      </c>
      <c r="B491" s="70">
        <v>204</v>
      </c>
      <c r="C491" s="70">
        <v>21</v>
      </c>
      <c r="D491" s="70">
        <v>12</v>
      </c>
      <c r="E491" s="70">
        <v>2024</v>
      </c>
      <c r="F491" s="70" t="s">
        <v>1554</v>
      </c>
      <c r="G491" s="70" t="s">
        <v>1801</v>
      </c>
      <c r="H491" s="70" t="s">
        <v>1802</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2329</v>
      </c>
      <c r="B492" s="70">
        <v>35</v>
      </c>
      <c r="C492" s="70">
        <v>1</v>
      </c>
      <c r="D492" s="70">
        <v>3</v>
      </c>
      <c r="E492" s="70">
        <v>1990</v>
      </c>
      <c r="F492" s="70" t="s">
        <v>787</v>
      </c>
      <c r="G492" s="70" t="s">
        <v>2330</v>
      </c>
      <c r="H492" s="70" t="s">
        <v>2331</v>
      </c>
      <c r="I492" s="148"/>
      <c r="J492" s="71">
        <v>32.813752145231042</v>
      </c>
      <c r="K492" s="71">
        <v>5.7819615648438232</v>
      </c>
      <c r="L492" s="71">
        <v>1.861034253427593</v>
      </c>
      <c r="M492" s="71">
        <v>30.90491278402536</v>
      </c>
      <c r="N492" s="71">
        <v>47.564814000418423</v>
      </c>
      <c r="O492" s="71">
        <v>59.959394238555063</v>
      </c>
      <c r="P492" s="71">
        <v>46.093445907035992</v>
      </c>
      <c r="Q492" s="71">
        <v>4.4307283833065698</v>
      </c>
      <c r="R492" s="71">
        <v>0</v>
      </c>
      <c r="S492" s="71">
        <v>5.5718560088795446</v>
      </c>
      <c r="T492" s="72"/>
      <c r="U492" s="71">
        <v>8185247</v>
      </c>
      <c r="V492" s="71">
        <v>2220</v>
      </c>
      <c r="W492" s="71">
        <v>17</v>
      </c>
      <c r="X492" s="71">
        <v>12891</v>
      </c>
      <c r="Y492" s="71">
        <v>20822</v>
      </c>
      <c r="Z492" s="71">
        <v>24662</v>
      </c>
      <c r="AA492" s="71">
        <v>11192</v>
      </c>
      <c r="AB492" s="71">
        <v>71940</v>
      </c>
      <c r="AC492" s="71">
        <v>0</v>
      </c>
      <c r="AD492" s="71">
        <v>5.5718560088795446</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2332</v>
      </c>
      <c r="B493" s="70">
        <v>36</v>
      </c>
      <c r="C493" s="70">
        <v>2</v>
      </c>
      <c r="D493" s="70">
        <v>3</v>
      </c>
      <c r="E493" s="70">
        <v>2005</v>
      </c>
      <c r="F493" s="70" t="s">
        <v>789</v>
      </c>
      <c r="G493" s="70" t="s">
        <v>2330</v>
      </c>
      <c r="H493" s="70" t="s">
        <v>2331</v>
      </c>
      <c r="I493" s="148"/>
      <c r="J493" s="71">
        <v>29.88752441948515</v>
      </c>
      <c r="K493" s="71">
        <v>4.2847943645756636</v>
      </c>
      <c r="L493" s="71">
        <v>1.4985445142148199</v>
      </c>
      <c r="M493" s="71">
        <v>58.773985502354762</v>
      </c>
      <c r="N493" s="71">
        <v>81.446235047581311</v>
      </c>
      <c r="O493" s="71">
        <v>82.671862046457264</v>
      </c>
      <c r="P493" s="71">
        <v>46.117873032181834</v>
      </c>
      <c r="Q493" s="71">
        <v>4.7304072501017096</v>
      </c>
      <c r="R493" s="71">
        <v>0</v>
      </c>
      <c r="S493" s="71">
        <v>9.0434479903734601</v>
      </c>
      <c r="T493" s="72"/>
      <c r="U493" s="71">
        <v>3798002</v>
      </c>
      <c r="V493" s="71">
        <v>2008</v>
      </c>
      <c r="W493" s="71">
        <v>18</v>
      </c>
      <c r="X493" s="71">
        <v>13997</v>
      </c>
      <c r="Y493" s="71">
        <v>30772</v>
      </c>
      <c r="Z493" s="71">
        <v>39349</v>
      </c>
      <c r="AA493" s="71">
        <v>9171</v>
      </c>
      <c r="AB493" s="71">
        <v>80293</v>
      </c>
      <c r="AC493" s="71">
        <v>0</v>
      </c>
      <c r="AD493" s="71">
        <v>9.0434479903734601</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2333</v>
      </c>
      <c r="B494" s="70">
        <v>37</v>
      </c>
      <c r="C494" s="70">
        <v>3</v>
      </c>
      <c r="D494" s="70">
        <v>3</v>
      </c>
      <c r="E494" s="70">
        <v>2006</v>
      </c>
      <c r="F494" s="70" t="s">
        <v>790</v>
      </c>
      <c r="G494" s="70" t="s">
        <v>2330</v>
      </c>
      <c r="H494" s="70" t="s">
        <v>2331</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2334</v>
      </c>
      <c r="B495" s="70">
        <v>38</v>
      </c>
      <c r="C495" s="70">
        <v>4</v>
      </c>
      <c r="D495" s="70">
        <v>3</v>
      </c>
      <c r="E495" s="70">
        <v>2007</v>
      </c>
      <c r="F495" s="70" t="s">
        <v>791</v>
      </c>
      <c r="G495" s="70" t="s">
        <v>2330</v>
      </c>
      <c r="H495" s="70" t="s">
        <v>2331</v>
      </c>
      <c r="I495" s="148"/>
      <c r="J495" s="71">
        <v>57.697815489851941</v>
      </c>
      <c r="K495" s="71">
        <v>4.5412546391928084</v>
      </c>
      <c r="L495" s="71">
        <v>1.8975202633921979</v>
      </c>
      <c r="M495" s="71">
        <v>69.810085171645795</v>
      </c>
      <c r="N495" s="71">
        <v>87.97195352873463</v>
      </c>
      <c r="O495" s="71">
        <v>83.364444107256546</v>
      </c>
      <c r="P495" s="71">
        <v>47.526208626479097</v>
      </c>
      <c r="Q495" s="71">
        <v>5.02872770733706</v>
      </c>
      <c r="R495" s="71">
        <v>0</v>
      </c>
      <c r="S495" s="71">
        <v>10.178277595386991</v>
      </c>
      <c r="T495" s="72"/>
      <c r="U495" s="71">
        <v>6346074</v>
      </c>
      <c r="V495" s="71">
        <v>1916</v>
      </c>
      <c r="W495" s="71">
        <v>17</v>
      </c>
      <c r="X495" s="71">
        <v>17808</v>
      </c>
      <c r="Y495" s="71">
        <v>31667</v>
      </c>
      <c r="Z495" s="71">
        <v>41248</v>
      </c>
      <c r="AA495" s="71">
        <v>9307</v>
      </c>
      <c r="AB495" s="71">
        <v>80843</v>
      </c>
      <c r="AC495" s="71">
        <v>0</v>
      </c>
      <c r="AD495" s="71">
        <v>10.178277595386991</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2335</v>
      </c>
      <c r="B496" s="70">
        <v>39</v>
      </c>
      <c r="C496" s="70">
        <v>5</v>
      </c>
      <c r="D496" s="70">
        <v>3</v>
      </c>
      <c r="E496" s="70">
        <v>2008</v>
      </c>
      <c r="F496" s="70" t="s">
        <v>792</v>
      </c>
      <c r="G496" s="70" t="s">
        <v>2330</v>
      </c>
      <c r="H496" s="70" t="s">
        <v>2331</v>
      </c>
      <c r="I496" s="148"/>
      <c r="J496" s="71">
        <v>40.468568841496058</v>
      </c>
      <c r="K496" s="71">
        <v>3.6023976204861889</v>
      </c>
      <c r="L496" s="71">
        <v>1.698041008509801</v>
      </c>
      <c r="M496" s="71">
        <v>69.663293612278309</v>
      </c>
      <c r="N496" s="71">
        <v>87.344864606128866</v>
      </c>
      <c r="O496" s="71">
        <v>80.475230802752847</v>
      </c>
      <c r="P496" s="71">
        <v>45.304255713507288</v>
      </c>
      <c r="Q496" s="71">
        <v>4.9553098982829296</v>
      </c>
      <c r="R496" s="71">
        <v>0</v>
      </c>
      <c r="S496" s="71">
        <v>6.4384672288914491</v>
      </c>
      <c r="T496" s="72"/>
      <c r="U496" s="71">
        <v>5676278</v>
      </c>
      <c r="V496" s="71">
        <v>1916</v>
      </c>
      <c r="W496" s="71">
        <v>17</v>
      </c>
      <c r="X496" s="71">
        <v>17808</v>
      </c>
      <c r="Y496" s="71">
        <v>31981</v>
      </c>
      <c r="Z496" s="71">
        <v>41216</v>
      </c>
      <c r="AA496" s="71">
        <v>8882</v>
      </c>
      <c r="AB496" s="71">
        <v>80973</v>
      </c>
      <c r="AC496" s="71">
        <v>0</v>
      </c>
      <c r="AD496" s="71">
        <v>6.4384672288914491</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2336</v>
      </c>
      <c r="B497" s="70">
        <v>40</v>
      </c>
      <c r="C497" s="70">
        <v>6</v>
      </c>
      <c r="D497" s="70">
        <v>3</v>
      </c>
      <c r="E497" s="70">
        <v>2009</v>
      </c>
      <c r="F497" s="70" t="s">
        <v>176</v>
      </c>
      <c r="G497" s="70" t="s">
        <v>2330</v>
      </c>
      <c r="H497" s="70" t="s">
        <v>2331</v>
      </c>
      <c r="I497" s="148"/>
      <c r="J497" s="71">
        <v>31.726612860827231</v>
      </c>
      <c r="K497" s="71">
        <v>3.646388000794206</v>
      </c>
      <c r="L497" s="71">
        <v>5.3914811846313642</v>
      </c>
      <c r="M497" s="71">
        <v>66.574040295684654</v>
      </c>
      <c r="N497" s="71">
        <v>80.650944886945069</v>
      </c>
      <c r="O497" s="71">
        <v>83.056323293882727</v>
      </c>
      <c r="P497" s="71">
        <v>44.005622571802562</v>
      </c>
      <c r="Q497" s="71">
        <v>4.72709959970281</v>
      </c>
      <c r="R497" s="71">
        <v>0</v>
      </c>
      <c r="S497" s="71">
        <v>9.1236662184064397</v>
      </c>
      <c r="T497" s="72"/>
      <c r="U497" s="71">
        <v>3919298</v>
      </c>
      <c r="V497" s="71">
        <v>2236</v>
      </c>
      <c r="W497" s="71">
        <v>52</v>
      </c>
      <c r="X497" s="71">
        <v>19446</v>
      </c>
      <c r="Y497" s="71">
        <v>32359</v>
      </c>
      <c r="Z497" s="71">
        <v>41987</v>
      </c>
      <c r="AA497" s="71">
        <v>8857</v>
      </c>
      <c r="AB497" s="71">
        <v>81086</v>
      </c>
      <c r="AC497" s="71">
        <v>0</v>
      </c>
      <c r="AD497" s="71">
        <v>9.1236662184064397</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12.9</v>
      </c>
      <c r="BK497" s="71">
        <v>0</v>
      </c>
      <c r="BL497" s="71">
        <v>9.81</v>
      </c>
      <c r="BM497" s="71">
        <v>0</v>
      </c>
      <c r="BN497" s="72"/>
      <c r="BO497" s="71">
        <v>0</v>
      </c>
      <c r="BP497" s="71">
        <v>0</v>
      </c>
      <c r="BQ497" s="71">
        <v>2</v>
      </c>
      <c r="BR497" s="71">
        <v>0</v>
      </c>
      <c r="BS497" s="71">
        <v>2</v>
      </c>
      <c r="BT497" s="71">
        <v>0</v>
      </c>
      <c r="BU497"/>
      <c r="BV497" s="70">
        <v>22.71</v>
      </c>
      <c r="BW497" s="70">
        <v>0</v>
      </c>
      <c r="BX497" s="70">
        <v>0</v>
      </c>
      <c r="BY497" s="70">
        <v>0</v>
      </c>
      <c r="BZ497" s="70">
        <v>0</v>
      </c>
      <c r="CA497" s="70">
        <v>0</v>
      </c>
      <c r="CB497" s="70">
        <v>0</v>
      </c>
      <c r="CC497" s="70">
        <v>0</v>
      </c>
      <c r="CD497" s="70">
        <v>0</v>
      </c>
    </row>
    <row r="498" spans="1:82">
      <c r="A498" s="70" t="s">
        <v>2337</v>
      </c>
      <c r="B498" s="70">
        <v>41</v>
      </c>
      <c r="C498" s="70">
        <v>7</v>
      </c>
      <c r="D498" s="70">
        <v>3</v>
      </c>
      <c r="E498" s="70">
        <v>2010</v>
      </c>
      <c r="F498" s="70" t="s">
        <v>177</v>
      </c>
      <c r="G498" s="70" t="s">
        <v>2330</v>
      </c>
      <c r="H498" s="70" t="s">
        <v>2331</v>
      </c>
      <c r="I498" s="148"/>
      <c r="J498" s="71">
        <v>30.590396585164051</v>
      </c>
      <c r="K498" s="71">
        <v>3.268844169706481</v>
      </c>
      <c r="L498" s="71">
        <v>5.035928235011867</v>
      </c>
      <c r="M498" s="71">
        <v>67.348477596882717</v>
      </c>
      <c r="N498" s="71">
        <v>82.82107590848851</v>
      </c>
      <c r="O498" s="71">
        <v>82.475262901790558</v>
      </c>
      <c r="P498" s="71">
        <v>45.091988230031468</v>
      </c>
      <c r="Q498" s="71">
        <v>4.9376296579101098</v>
      </c>
      <c r="R498" s="71">
        <v>0</v>
      </c>
      <c r="S498" s="71">
        <v>9.3983938091143671</v>
      </c>
      <c r="T498" s="72"/>
      <c r="U498" s="71">
        <v>4039346</v>
      </c>
      <c r="V498" s="71">
        <v>2236</v>
      </c>
      <c r="W498" s="71">
        <v>52</v>
      </c>
      <c r="X498" s="71">
        <v>19446</v>
      </c>
      <c r="Y498" s="71">
        <v>32778</v>
      </c>
      <c r="Z498" s="71">
        <v>41887</v>
      </c>
      <c r="AA498" s="71">
        <v>8849</v>
      </c>
      <c r="AB498" s="71">
        <v>81159</v>
      </c>
      <c r="AC498" s="71">
        <v>0</v>
      </c>
      <c r="AD498" s="71">
        <v>9.3983938091143671</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12.52</v>
      </c>
      <c r="BK498" s="71">
        <v>0</v>
      </c>
      <c r="BL498" s="71">
        <v>9.6140000000000008</v>
      </c>
      <c r="BM498" s="71">
        <v>0</v>
      </c>
      <c r="BN498" s="72"/>
      <c r="BO498" s="71">
        <v>0</v>
      </c>
      <c r="BP498" s="71">
        <v>0</v>
      </c>
      <c r="BQ498" s="71">
        <v>2</v>
      </c>
      <c r="BR498" s="71">
        <v>0</v>
      </c>
      <c r="BS498" s="71">
        <v>2</v>
      </c>
      <c r="BT498" s="71">
        <v>0</v>
      </c>
      <c r="BU498"/>
      <c r="BV498" s="70">
        <v>22.134</v>
      </c>
      <c r="BW498" s="70">
        <v>0</v>
      </c>
      <c r="BX498" s="70">
        <v>0</v>
      </c>
      <c r="BY498" s="70">
        <v>0</v>
      </c>
      <c r="BZ498" s="70">
        <v>0</v>
      </c>
      <c r="CA498" s="70">
        <v>0</v>
      </c>
      <c r="CB498" s="70">
        <v>0</v>
      </c>
      <c r="CC498" s="70">
        <v>0</v>
      </c>
      <c r="CD498" s="70">
        <v>0</v>
      </c>
    </row>
    <row r="499" spans="1:82">
      <c r="A499" s="70" t="s">
        <v>2338</v>
      </c>
      <c r="B499" s="70">
        <v>42</v>
      </c>
      <c r="C499" s="70">
        <v>8</v>
      </c>
      <c r="D499" s="70">
        <v>3</v>
      </c>
      <c r="E499" s="70">
        <v>2011</v>
      </c>
      <c r="F499" s="70" t="s">
        <v>178</v>
      </c>
      <c r="G499" s="70" t="s">
        <v>2330</v>
      </c>
      <c r="H499" s="70" t="s">
        <v>2331</v>
      </c>
      <c r="I499" s="148"/>
      <c r="J499" s="71">
        <v>28.365079773791422</v>
      </c>
      <c r="K499" s="71">
        <v>4.9348148408207724</v>
      </c>
      <c r="L499" s="71">
        <v>2.2204841361232242</v>
      </c>
      <c r="M499" s="71">
        <v>85.641741348716451</v>
      </c>
      <c r="N499" s="71">
        <v>97.011579982743442</v>
      </c>
      <c r="O499" s="71">
        <v>80.10297865367221</v>
      </c>
      <c r="P499" s="71">
        <v>43.873026306820812</v>
      </c>
      <c r="Q499" s="71">
        <v>5.7098848293117896</v>
      </c>
      <c r="R499" s="71">
        <v>0</v>
      </c>
      <c r="S499" s="71">
        <v>10.515092362371909</v>
      </c>
      <c r="T499" s="72"/>
      <c r="U499" s="71">
        <v>3519135</v>
      </c>
      <c r="V499" s="71">
        <v>2236</v>
      </c>
      <c r="W499" s="71">
        <v>52</v>
      </c>
      <c r="X499" s="71">
        <v>19446</v>
      </c>
      <c r="Y499" s="71">
        <v>33239</v>
      </c>
      <c r="Z499" s="71">
        <v>41566</v>
      </c>
      <c r="AA499" s="71">
        <v>8866</v>
      </c>
      <c r="AB499" s="71">
        <v>81364</v>
      </c>
      <c r="AC499" s="71">
        <v>0</v>
      </c>
      <c r="AD499" s="71">
        <v>10.515092362371909</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8.5060000000000002</v>
      </c>
      <c r="BK499" s="71">
        <v>0</v>
      </c>
      <c r="BL499" s="71">
        <v>7.6959999999999997</v>
      </c>
      <c r="BM499" s="71">
        <v>0</v>
      </c>
      <c r="BN499" s="72"/>
      <c r="BO499" s="71">
        <v>0</v>
      </c>
      <c r="BP499" s="71">
        <v>0</v>
      </c>
      <c r="BQ499" s="71">
        <v>2</v>
      </c>
      <c r="BR499" s="71">
        <v>0</v>
      </c>
      <c r="BS499" s="71">
        <v>2</v>
      </c>
      <c r="BT499" s="71">
        <v>0</v>
      </c>
      <c r="BU499"/>
      <c r="BV499" s="70">
        <v>16.202000000000002</v>
      </c>
      <c r="BW499" s="70">
        <v>0</v>
      </c>
      <c r="BX499" s="70">
        <v>0</v>
      </c>
      <c r="BY499" s="70">
        <v>0</v>
      </c>
      <c r="BZ499" s="70">
        <v>0</v>
      </c>
      <c r="CA499" s="70">
        <v>0</v>
      </c>
      <c r="CB499" s="70">
        <v>0</v>
      </c>
      <c r="CC499" s="70">
        <v>0</v>
      </c>
      <c r="CD499" s="70">
        <v>0</v>
      </c>
    </row>
    <row r="500" spans="1:82">
      <c r="A500" s="70" t="s">
        <v>2339</v>
      </c>
      <c r="B500" s="70">
        <v>43</v>
      </c>
      <c r="C500" s="70">
        <v>9</v>
      </c>
      <c r="D500" s="70">
        <v>3</v>
      </c>
      <c r="E500" s="70">
        <v>2012</v>
      </c>
      <c r="F500" s="70" t="s">
        <v>179</v>
      </c>
      <c r="G500" s="70" t="s">
        <v>2330</v>
      </c>
      <c r="H500" s="70" t="s">
        <v>2331</v>
      </c>
      <c r="I500" s="148"/>
      <c r="J500" s="71">
        <v>26.349338374144619</v>
      </c>
      <c r="K500" s="71">
        <v>4.8678466478153526</v>
      </c>
      <c r="L500" s="71">
        <v>2.198396165188838</v>
      </c>
      <c r="M500" s="71">
        <v>90.173383561757845</v>
      </c>
      <c r="N500" s="71">
        <v>104.0097285456079</v>
      </c>
      <c r="O500" s="71">
        <v>80.321547422944363</v>
      </c>
      <c r="P500" s="71">
        <v>44.003203390158887</v>
      </c>
      <c r="Q500" s="71">
        <v>6.2372230273435898</v>
      </c>
      <c r="R500" s="71">
        <v>0</v>
      </c>
      <c r="S500" s="71">
        <v>8.6554673496712109</v>
      </c>
      <c r="T500" s="72"/>
      <c r="U500" s="71">
        <v>3525045</v>
      </c>
      <c r="V500" s="71">
        <v>2236</v>
      </c>
      <c r="W500" s="71">
        <v>52</v>
      </c>
      <c r="X500" s="71">
        <v>19446</v>
      </c>
      <c r="Y500" s="71">
        <v>33754</v>
      </c>
      <c r="Z500" s="71">
        <v>42010</v>
      </c>
      <c r="AA500" s="71">
        <v>8842</v>
      </c>
      <c r="AB500" s="71">
        <v>81804</v>
      </c>
      <c r="AC500" s="71">
        <v>0</v>
      </c>
      <c r="AD500" s="71">
        <v>8.6554673496712109</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10.577</v>
      </c>
      <c r="BK500" s="71">
        <v>0</v>
      </c>
      <c r="BL500" s="71">
        <v>12.75</v>
      </c>
      <c r="BM500" s="71">
        <v>0</v>
      </c>
      <c r="BN500" s="72"/>
      <c r="BO500" s="71">
        <v>0</v>
      </c>
      <c r="BP500" s="71">
        <v>0</v>
      </c>
      <c r="BQ500" s="71">
        <v>2</v>
      </c>
      <c r="BR500" s="71">
        <v>0</v>
      </c>
      <c r="BS500" s="71">
        <v>3</v>
      </c>
      <c r="BT500" s="71">
        <v>0</v>
      </c>
      <c r="BU500"/>
      <c r="BV500" s="70">
        <v>23.327000000000002</v>
      </c>
      <c r="BW500" s="70">
        <v>0</v>
      </c>
      <c r="BX500" s="70">
        <v>0</v>
      </c>
      <c r="BY500" s="70">
        <v>0</v>
      </c>
      <c r="BZ500" s="70">
        <v>0</v>
      </c>
      <c r="CA500" s="70">
        <v>0</v>
      </c>
      <c r="CB500" s="70">
        <v>0</v>
      </c>
      <c r="CC500" s="70">
        <v>0</v>
      </c>
      <c r="CD500" s="70">
        <v>0</v>
      </c>
    </row>
    <row r="501" spans="1:82">
      <c r="A501" s="70" t="s">
        <v>2340</v>
      </c>
      <c r="B501" s="70">
        <v>44</v>
      </c>
      <c r="C501" s="70">
        <v>10</v>
      </c>
      <c r="D501" s="70">
        <v>3</v>
      </c>
      <c r="E501" s="70">
        <v>2013</v>
      </c>
      <c r="F501" s="70" t="s">
        <v>180</v>
      </c>
      <c r="G501" s="1064" t="s">
        <v>2330</v>
      </c>
      <c r="H501" s="70" t="s">
        <v>2331</v>
      </c>
      <c r="I501" s="148"/>
      <c r="J501" s="71">
        <v>24.220377897263312</v>
      </c>
      <c r="K501" s="71">
        <v>4.197681798854398</v>
      </c>
      <c r="L501" s="71">
        <v>2.0148848222743658</v>
      </c>
      <c r="M501" s="71">
        <v>95.946228569240645</v>
      </c>
      <c r="N501" s="71">
        <v>100.7996568255147</v>
      </c>
      <c r="O501" s="71">
        <v>77.761639672636989</v>
      </c>
      <c r="P501" s="71">
        <v>44.433762067397801</v>
      </c>
      <c r="Q501" s="71">
        <v>6.3362940607818903</v>
      </c>
      <c r="R501" s="71">
        <v>0</v>
      </c>
      <c r="S501" s="71">
        <v>8.9042521869887192</v>
      </c>
      <c r="T501" s="72"/>
      <c r="U501" s="71">
        <v>3135304</v>
      </c>
      <c r="V501" s="71">
        <v>2236</v>
      </c>
      <c r="W501" s="71">
        <v>52</v>
      </c>
      <c r="X501" s="71">
        <v>19446</v>
      </c>
      <c r="Y501" s="71">
        <v>34026</v>
      </c>
      <c r="Z501" s="71">
        <v>42487</v>
      </c>
      <c r="AA501" s="71">
        <v>8895</v>
      </c>
      <c r="AB501" s="71">
        <v>81912</v>
      </c>
      <c r="AC501" s="71">
        <v>0</v>
      </c>
      <c r="AD501" s="71">
        <v>8.9042521869887192</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10.404999999999999</v>
      </c>
      <c r="BK501" s="71">
        <v>0</v>
      </c>
      <c r="BL501" s="71">
        <v>13.501999999999999</v>
      </c>
      <c r="BM501" s="71">
        <v>0</v>
      </c>
      <c r="BN501" s="72"/>
      <c r="BO501" s="71">
        <v>0</v>
      </c>
      <c r="BP501" s="71">
        <v>0</v>
      </c>
      <c r="BQ501" s="71">
        <v>2</v>
      </c>
      <c r="BR501" s="71">
        <v>0</v>
      </c>
      <c r="BS501" s="71">
        <v>3</v>
      </c>
      <c r="BT501" s="71">
        <v>0</v>
      </c>
      <c r="BU501"/>
      <c r="BV501" s="70">
        <v>23.907</v>
      </c>
      <c r="BW501" s="70">
        <v>0</v>
      </c>
      <c r="BX501" s="70">
        <v>0</v>
      </c>
      <c r="BY501" s="70">
        <v>0</v>
      </c>
      <c r="BZ501" s="70">
        <v>0</v>
      </c>
      <c r="CA501" s="70">
        <v>0</v>
      </c>
      <c r="CB501" s="70">
        <v>0</v>
      </c>
      <c r="CC501" s="70">
        <v>0</v>
      </c>
      <c r="CD501" s="70">
        <v>0</v>
      </c>
    </row>
    <row r="502" spans="1:82">
      <c r="A502" s="70" t="s">
        <v>2341</v>
      </c>
      <c r="B502" s="70">
        <v>45</v>
      </c>
      <c r="C502" s="70">
        <v>11</v>
      </c>
      <c r="D502" s="70">
        <v>3</v>
      </c>
      <c r="E502" s="70">
        <v>2014</v>
      </c>
      <c r="F502" s="70" t="s">
        <v>181</v>
      </c>
      <c r="G502" s="1064" t="s">
        <v>2330</v>
      </c>
      <c r="H502" s="70" t="s">
        <v>2331</v>
      </c>
      <c r="I502" s="148"/>
      <c r="J502" s="71">
        <v>28.984152659523431</v>
      </c>
      <c r="K502" s="71">
        <v>4.0701295528027703</v>
      </c>
      <c r="L502" s="71">
        <v>4.8671322031205797</v>
      </c>
      <c r="M502" s="71">
        <v>87.510875013066723</v>
      </c>
      <c r="N502" s="71">
        <v>91.125371094293371</v>
      </c>
      <c r="O502" s="71">
        <v>74.68882134530449</v>
      </c>
      <c r="P502" s="71">
        <v>46.176142022938116</v>
      </c>
      <c r="Q502" s="71">
        <v>6.0633399968941699</v>
      </c>
      <c r="R502" s="71">
        <v>0</v>
      </c>
      <c r="S502" s="71">
        <v>8.5170574569599822</v>
      </c>
      <c r="T502" s="72"/>
      <c r="U502" s="71">
        <v>4303623</v>
      </c>
      <c r="V502" s="71">
        <v>2073</v>
      </c>
      <c r="W502" s="71">
        <v>55</v>
      </c>
      <c r="X502" s="71">
        <v>19587</v>
      </c>
      <c r="Y502" s="71">
        <v>34287</v>
      </c>
      <c r="Z502" s="71">
        <v>42980</v>
      </c>
      <c r="AA502" s="71">
        <v>9196</v>
      </c>
      <c r="AB502" s="71">
        <v>81697</v>
      </c>
      <c r="AC502" s="71">
        <v>0</v>
      </c>
      <c r="AD502" s="71">
        <v>8.5170574569599822</v>
      </c>
      <c r="AE502" s="72"/>
      <c r="AF502" s="71"/>
      <c r="AG502" s="71"/>
      <c r="AH502" s="71"/>
      <c r="AI502" s="71"/>
      <c r="AJ502" s="71"/>
      <c r="AK502" s="71"/>
      <c r="AL502" s="71"/>
      <c r="AM502" s="71"/>
      <c r="AN502" s="71"/>
      <c r="AO502" s="71"/>
      <c r="AP502" s="71"/>
      <c r="AQ502" s="72"/>
      <c r="AR502" s="71">
        <v>1712</v>
      </c>
      <c r="AS502" s="71">
        <v>74</v>
      </c>
      <c r="AT502" s="71">
        <v>0</v>
      </c>
      <c r="AU502" s="71">
        <v>0</v>
      </c>
      <c r="AV502" s="71">
        <v>0</v>
      </c>
      <c r="AW502" s="71">
        <v>1</v>
      </c>
      <c r="AX502" s="71"/>
      <c r="AY502" s="72"/>
      <c r="AZ502" s="71">
        <v>6120.9</v>
      </c>
      <c r="BA502" s="71">
        <v>1967.2</v>
      </c>
      <c r="BB502" s="71">
        <v>0</v>
      </c>
      <c r="BC502" s="71">
        <v>0</v>
      </c>
      <c r="BD502" s="71">
        <v>0</v>
      </c>
      <c r="BE502" s="71">
        <v>798</v>
      </c>
      <c r="BF502" s="71"/>
      <c r="BG502" s="72"/>
      <c r="BH502" s="71">
        <v>0</v>
      </c>
      <c r="BI502" s="71">
        <v>0</v>
      </c>
      <c r="BJ502" s="71">
        <v>7.1539999999999999</v>
      </c>
      <c r="BK502" s="71">
        <v>0</v>
      </c>
      <c r="BL502" s="71">
        <v>13.874000000000001</v>
      </c>
      <c r="BM502" s="71">
        <v>0</v>
      </c>
      <c r="BN502" s="72"/>
      <c r="BO502" s="71">
        <v>0</v>
      </c>
      <c r="BP502" s="71">
        <v>0</v>
      </c>
      <c r="BQ502" s="71">
        <v>1</v>
      </c>
      <c r="BR502" s="71">
        <v>0</v>
      </c>
      <c r="BS502" s="71">
        <v>3</v>
      </c>
      <c r="BT502" s="71">
        <v>0</v>
      </c>
      <c r="BU502"/>
      <c r="BV502" s="70">
        <v>21.027999999999999</v>
      </c>
      <c r="BW502" s="70">
        <v>0</v>
      </c>
      <c r="BX502" s="70">
        <v>0</v>
      </c>
      <c r="BY502" s="70">
        <v>0</v>
      </c>
      <c r="BZ502" s="70">
        <v>0</v>
      </c>
      <c r="CA502" s="70">
        <v>0</v>
      </c>
      <c r="CB502" s="70">
        <v>0</v>
      </c>
      <c r="CC502" s="70">
        <v>0</v>
      </c>
      <c r="CD502" s="70">
        <v>0</v>
      </c>
    </row>
    <row r="503" spans="1:82">
      <c r="A503" s="70" t="s">
        <v>2342</v>
      </c>
      <c r="B503" s="70">
        <v>46</v>
      </c>
      <c r="C503" s="70">
        <v>12</v>
      </c>
      <c r="D503" s="70">
        <v>3</v>
      </c>
      <c r="E503" s="70">
        <v>2015</v>
      </c>
      <c r="F503" s="70" t="s">
        <v>182</v>
      </c>
      <c r="G503" s="70" t="s">
        <v>2330</v>
      </c>
      <c r="H503" s="70" t="s">
        <v>2331</v>
      </c>
      <c r="I503" s="148"/>
      <c r="J503" s="71">
        <v>33.275972797532781</v>
      </c>
      <c r="K503" s="71">
        <v>4.3286382467668387</v>
      </c>
      <c r="L503" s="71">
        <v>6.0667511334565791</v>
      </c>
      <c r="M503" s="71">
        <v>93.106268684102517</v>
      </c>
      <c r="N503" s="71">
        <v>91.468579151403645</v>
      </c>
      <c r="O503" s="71">
        <v>73.159307426368244</v>
      </c>
      <c r="P503" s="71">
        <v>45.514107701417025</v>
      </c>
      <c r="Q503" s="71">
        <v>5.9200711120829901</v>
      </c>
      <c r="R503" s="71">
        <v>0</v>
      </c>
      <c r="S503" s="71">
        <v>7.4006114057486014</v>
      </c>
      <c r="T503" s="72"/>
      <c r="U503" s="71">
        <v>4482258</v>
      </c>
      <c r="V503" s="71">
        <v>2073</v>
      </c>
      <c r="W503" s="71">
        <v>55</v>
      </c>
      <c r="X503" s="71">
        <v>19587</v>
      </c>
      <c r="Y503" s="71">
        <v>34570</v>
      </c>
      <c r="Z503" s="71">
        <v>42505</v>
      </c>
      <c r="AA503" s="71">
        <v>9057</v>
      </c>
      <c r="AB503" s="71">
        <v>81483</v>
      </c>
      <c r="AC503" s="71">
        <v>0</v>
      </c>
      <c r="AD503" s="71">
        <v>7.4006114057486014</v>
      </c>
      <c r="AE503" s="72"/>
      <c r="AF503" s="71">
        <v>45073460.340678409</v>
      </c>
      <c r="AG503" s="71">
        <v>3587875.8197829882</v>
      </c>
      <c r="AH503" s="71">
        <v>1236462.3158437591</v>
      </c>
      <c r="AI503" s="71">
        <v>114603562.9880776</v>
      </c>
      <c r="AJ503" s="71">
        <v>134931537.4127672</v>
      </c>
      <c r="AK503" s="71">
        <v>0</v>
      </c>
      <c r="AL503" s="71">
        <v>0</v>
      </c>
      <c r="AM503" s="71">
        <v>11166903.34167066</v>
      </c>
      <c r="AN503" s="71">
        <v>0</v>
      </c>
      <c r="AO503" s="71">
        <v>0</v>
      </c>
      <c r="AP503" s="71">
        <v>310599802.21882057</v>
      </c>
      <c r="AQ503" s="72"/>
      <c r="AR503" s="71">
        <v>1839</v>
      </c>
      <c r="AS503" s="71">
        <v>103</v>
      </c>
      <c r="AT503" s="71">
        <v>0</v>
      </c>
      <c r="AU503" s="71">
        <v>0</v>
      </c>
      <c r="AV503" s="71">
        <v>0</v>
      </c>
      <c r="AW503" s="71">
        <v>1</v>
      </c>
      <c r="AX503" s="71"/>
      <c r="AY503" s="72"/>
      <c r="AZ503" s="71">
        <v>6615.5</v>
      </c>
      <c r="BA503" s="71">
        <v>2391.1</v>
      </c>
      <c r="BB503" s="71">
        <v>0</v>
      </c>
      <c r="BC503" s="71">
        <v>0</v>
      </c>
      <c r="BD503" s="71">
        <v>0</v>
      </c>
      <c r="BE503" s="71">
        <v>798</v>
      </c>
      <c r="BF503" s="71"/>
      <c r="BG503" s="72"/>
      <c r="BH503" s="71">
        <v>0</v>
      </c>
      <c r="BI503" s="71">
        <v>0</v>
      </c>
      <c r="BJ503" s="71">
        <v>4.08</v>
      </c>
      <c r="BK503" s="71">
        <v>0</v>
      </c>
      <c r="BL503" s="71">
        <v>13.877000000000001</v>
      </c>
      <c r="BM503" s="71">
        <v>0</v>
      </c>
      <c r="BN503" s="72"/>
      <c r="BO503" s="71">
        <v>0</v>
      </c>
      <c r="BP503" s="71">
        <v>0</v>
      </c>
      <c r="BQ503" s="71">
        <v>1</v>
      </c>
      <c r="BR503" s="71">
        <v>0</v>
      </c>
      <c r="BS503" s="71">
        <v>3</v>
      </c>
      <c r="BT503" s="71">
        <v>0</v>
      </c>
      <c r="BU503"/>
      <c r="BV503" s="70">
        <v>17.957000000000001</v>
      </c>
      <c r="BW503" s="70">
        <v>0</v>
      </c>
      <c r="BX503" s="70">
        <v>0</v>
      </c>
      <c r="BY503" s="70">
        <v>0</v>
      </c>
      <c r="BZ503" s="70">
        <v>0</v>
      </c>
      <c r="CA503" s="70">
        <v>0</v>
      </c>
      <c r="CB503" s="70">
        <v>0</v>
      </c>
      <c r="CC503" s="70">
        <v>0</v>
      </c>
      <c r="CD503" s="70">
        <v>0</v>
      </c>
    </row>
    <row r="504" spans="1:82">
      <c r="A504" s="70" t="s">
        <v>2343</v>
      </c>
      <c r="B504" s="70">
        <v>47</v>
      </c>
      <c r="C504" s="70">
        <v>13</v>
      </c>
      <c r="D504" s="70">
        <v>3</v>
      </c>
      <c r="E504" s="70">
        <v>2016</v>
      </c>
      <c r="F504" s="70" t="s">
        <v>155</v>
      </c>
      <c r="G504" s="70" t="s">
        <v>2330</v>
      </c>
      <c r="H504" s="70" t="s">
        <v>2331</v>
      </c>
      <c r="I504" s="148"/>
      <c r="J504" s="71">
        <v>27.700478060999465</v>
      </c>
      <c r="K504" s="71">
        <v>4.4584469324478393</v>
      </c>
      <c r="L504" s="71">
        <v>6.8556907045459532</v>
      </c>
      <c r="M504" s="71">
        <v>71.715831501767184</v>
      </c>
      <c r="N504" s="71">
        <v>87.660488740311095</v>
      </c>
      <c r="O504" s="71">
        <v>72.587153012432239</v>
      </c>
      <c r="P504" s="71">
        <v>45.433908805401778</v>
      </c>
      <c r="Q504" s="71">
        <v>5.7496589631798685</v>
      </c>
      <c r="R504" s="71">
        <v>0</v>
      </c>
      <c r="S504" s="71">
        <v>9.4038608205442156</v>
      </c>
      <c r="T504" s="72"/>
      <c r="U504" s="71">
        <v>4362945</v>
      </c>
      <c r="V504" s="71">
        <v>2073</v>
      </c>
      <c r="W504" s="71">
        <v>55</v>
      </c>
      <c r="X504" s="71">
        <v>19587</v>
      </c>
      <c r="Y504" s="71">
        <v>34928</v>
      </c>
      <c r="Z504" s="71">
        <v>42691</v>
      </c>
      <c r="AA504" s="71">
        <v>9351</v>
      </c>
      <c r="AB504" s="71">
        <v>81403</v>
      </c>
      <c r="AC504" s="71">
        <v>0</v>
      </c>
      <c r="AD504" s="71">
        <v>9.4038608205442156</v>
      </c>
      <c r="AE504" s="72"/>
      <c r="AF504" s="71">
        <v>39857985.38565971</v>
      </c>
      <c r="AG504" s="71">
        <v>3526977.0929546528</v>
      </c>
      <c r="AH504" s="71">
        <v>1063377.2486833299</v>
      </c>
      <c r="AI504" s="71">
        <v>110806118.39370669</v>
      </c>
      <c r="AJ504" s="71">
        <v>123022063.0839745</v>
      </c>
      <c r="AK504" s="71">
        <v>0</v>
      </c>
      <c r="AL504" s="71">
        <v>0</v>
      </c>
      <c r="AM504" s="71">
        <v>11164606.74777627</v>
      </c>
      <c r="AN504" s="71">
        <v>0</v>
      </c>
      <c r="AO504" s="71">
        <v>0</v>
      </c>
      <c r="AP504" s="71">
        <v>289441127.95275515</v>
      </c>
      <c r="AQ504" s="72"/>
      <c r="AR504" s="71">
        <v>1955</v>
      </c>
      <c r="AS504" s="71">
        <v>109</v>
      </c>
      <c r="AT504" s="71">
        <v>0</v>
      </c>
      <c r="AU504" s="71">
        <v>0</v>
      </c>
      <c r="AV504" s="71">
        <v>0</v>
      </c>
      <c r="AW504" s="71">
        <v>1</v>
      </c>
      <c r="AX504" s="71"/>
      <c r="AY504" s="72"/>
      <c r="AZ504" s="71">
        <v>7111.7</v>
      </c>
      <c r="BA504" s="71">
        <v>2479.5</v>
      </c>
      <c r="BB504" s="71">
        <v>0</v>
      </c>
      <c r="BC504" s="71">
        <v>0</v>
      </c>
      <c r="BD504" s="71">
        <v>0</v>
      </c>
      <c r="BE504" s="71">
        <v>798</v>
      </c>
      <c r="BF504" s="71"/>
      <c r="BG504" s="72"/>
      <c r="BH504" s="71">
        <v>0</v>
      </c>
      <c r="BI504" s="71">
        <v>0</v>
      </c>
      <c r="BJ504" s="71">
        <v>0</v>
      </c>
      <c r="BK504" s="71">
        <v>0</v>
      </c>
      <c r="BL504" s="71">
        <v>13.986000000000001</v>
      </c>
      <c r="BM504" s="71">
        <v>0</v>
      </c>
      <c r="BN504" s="72"/>
      <c r="BO504" s="71">
        <v>0</v>
      </c>
      <c r="BP504" s="71">
        <v>0</v>
      </c>
      <c r="BQ504" s="71">
        <v>0</v>
      </c>
      <c r="BR504" s="71">
        <v>0</v>
      </c>
      <c r="BS504" s="71">
        <v>3</v>
      </c>
      <c r="BT504" s="71">
        <v>0</v>
      </c>
      <c r="BU504"/>
      <c r="BV504" s="70">
        <v>13.986000000000001</v>
      </c>
      <c r="BW504" s="70">
        <v>0</v>
      </c>
      <c r="BX504" s="70">
        <v>0</v>
      </c>
      <c r="BY504" s="70">
        <v>0</v>
      </c>
      <c r="BZ504" s="70">
        <v>0</v>
      </c>
      <c r="CA504" s="70">
        <v>0</v>
      </c>
      <c r="CB504" s="70">
        <v>0</v>
      </c>
      <c r="CC504" s="70">
        <v>0</v>
      </c>
      <c r="CD504" s="70">
        <v>0</v>
      </c>
    </row>
    <row r="505" spans="1:82">
      <c r="A505" s="70" t="s">
        <v>2344</v>
      </c>
      <c r="B505" s="70">
        <v>48</v>
      </c>
      <c r="C505" s="70">
        <v>14</v>
      </c>
      <c r="D505" s="70">
        <v>3</v>
      </c>
      <c r="E505" s="70">
        <v>2017</v>
      </c>
      <c r="F505" s="70" t="s">
        <v>156</v>
      </c>
      <c r="G505" s="70" t="s">
        <v>2330</v>
      </c>
      <c r="H505" s="70" t="s">
        <v>2331</v>
      </c>
      <c r="I505" s="148"/>
      <c r="J505" s="71">
        <v>27.288190671230801</v>
      </c>
      <c r="K505" s="71">
        <v>4.5610694931816589</v>
      </c>
      <c r="L505" s="71">
        <v>5.6463344307241821</v>
      </c>
      <c r="M505" s="71">
        <v>71.949107068953296</v>
      </c>
      <c r="N505" s="71">
        <v>89.932485278013786</v>
      </c>
      <c r="O505" s="71">
        <v>71.596719082921993</v>
      </c>
      <c r="P505" s="71">
        <v>44.735726005406477</v>
      </c>
      <c r="Q505" s="71">
        <v>5.5314976524011801</v>
      </c>
      <c r="R505" s="71">
        <v>0</v>
      </c>
      <c r="S505" s="71">
        <v>7.9271942985148316</v>
      </c>
      <c r="T505" s="72"/>
      <c r="U505" s="71">
        <v>4642687</v>
      </c>
      <c r="V505" s="71">
        <v>2073</v>
      </c>
      <c r="W505" s="71">
        <v>55</v>
      </c>
      <c r="X505" s="71">
        <v>19587</v>
      </c>
      <c r="Y505" s="71">
        <v>35124</v>
      </c>
      <c r="Z505" s="71">
        <v>42807</v>
      </c>
      <c r="AA505" s="71">
        <v>9266</v>
      </c>
      <c r="AB505" s="71">
        <v>80985</v>
      </c>
      <c r="AC505" s="71">
        <v>0</v>
      </c>
      <c r="AD505" s="71">
        <v>7.9271942985148316</v>
      </c>
      <c r="AE505" s="72"/>
      <c r="AF505" s="71">
        <v>40348584.557112344</v>
      </c>
      <c r="AG505" s="71">
        <v>3688611.147696516</v>
      </c>
      <c r="AH505" s="71">
        <v>1190033.772103521</v>
      </c>
      <c r="AI505" s="71">
        <v>115970500.8839944</v>
      </c>
      <c r="AJ505" s="71">
        <v>133372359.4112681</v>
      </c>
      <c r="AK505" s="71">
        <v>0</v>
      </c>
      <c r="AL505" s="71">
        <v>0</v>
      </c>
      <c r="AM505" s="71">
        <v>11124656.952977121</v>
      </c>
      <c r="AN505" s="71">
        <v>0</v>
      </c>
      <c r="AO505" s="71">
        <v>0</v>
      </c>
      <c r="AP505" s="71">
        <v>305694746.72515202</v>
      </c>
      <c r="AQ505" s="72"/>
      <c r="AR505" s="71">
        <v>2045</v>
      </c>
      <c r="AS505" s="71">
        <v>120</v>
      </c>
      <c r="AT505" s="71">
        <v>0</v>
      </c>
      <c r="AU505" s="71">
        <v>0</v>
      </c>
      <c r="AV505" s="71">
        <v>0</v>
      </c>
      <c r="AW505" s="71">
        <v>1</v>
      </c>
      <c r="AX505" s="71"/>
      <c r="AY505" s="72"/>
      <c r="AZ505" s="71">
        <v>7478.7</v>
      </c>
      <c r="BA505" s="71">
        <v>2623.2</v>
      </c>
      <c r="BB505" s="71">
        <v>0</v>
      </c>
      <c r="BC505" s="71">
        <v>0</v>
      </c>
      <c r="BD505" s="71">
        <v>0</v>
      </c>
      <c r="BE505" s="71">
        <v>798</v>
      </c>
      <c r="BF505" s="71"/>
      <c r="BG505" s="72"/>
      <c r="BH505" s="71">
        <v>0</v>
      </c>
      <c r="BI505" s="71">
        <v>0</v>
      </c>
      <c r="BJ505" s="71">
        <v>3.1280000000000001</v>
      </c>
      <c r="BK505" s="71">
        <v>0</v>
      </c>
      <c r="BL505" s="71">
        <v>13.297000000000001</v>
      </c>
      <c r="BM505" s="71">
        <v>0</v>
      </c>
      <c r="BN505" s="72"/>
      <c r="BO505" s="71">
        <v>0</v>
      </c>
      <c r="BP505" s="71">
        <v>0</v>
      </c>
      <c r="BQ505" s="71">
        <v>1</v>
      </c>
      <c r="BR505" s="71">
        <v>0</v>
      </c>
      <c r="BS505" s="71">
        <v>3</v>
      </c>
      <c r="BT505" s="71">
        <v>0</v>
      </c>
      <c r="BU505"/>
      <c r="BV505" s="70">
        <v>16.425000000000001</v>
      </c>
      <c r="BW505" s="70">
        <v>0</v>
      </c>
      <c r="BX505" s="70">
        <v>0</v>
      </c>
      <c r="BY505" s="70">
        <v>0</v>
      </c>
      <c r="BZ505" s="70">
        <v>0</v>
      </c>
      <c r="CA505" s="70">
        <v>0</v>
      </c>
      <c r="CB505" s="70">
        <v>0</v>
      </c>
      <c r="CC505" s="70">
        <v>0</v>
      </c>
      <c r="CD505" s="70">
        <v>0</v>
      </c>
    </row>
    <row r="506" spans="1:82">
      <c r="A506" s="70" t="s">
        <v>2345</v>
      </c>
      <c r="B506" s="70">
        <v>49</v>
      </c>
      <c r="C506" s="70">
        <v>15</v>
      </c>
      <c r="D506" s="70">
        <v>3</v>
      </c>
      <c r="E506" s="70">
        <v>2018</v>
      </c>
      <c r="F506" s="70" t="s">
        <v>183</v>
      </c>
      <c r="G506" s="70" t="s">
        <v>2330</v>
      </c>
      <c r="H506" s="70" t="s">
        <v>2331</v>
      </c>
      <c r="I506" s="148"/>
      <c r="J506" s="71">
        <v>26.877858455065176</v>
      </c>
      <c r="K506" s="71">
        <v>4.2879631035899726</v>
      </c>
      <c r="L506" s="71">
        <v>5.2766691374805772</v>
      </c>
      <c r="M506" s="71">
        <v>71.40049627109822</v>
      </c>
      <c r="N506" s="71">
        <v>86.523757852254064</v>
      </c>
      <c r="O506" s="71">
        <v>70.4682012870569</v>
      </c>
      <c r="P506" s="71">
        <v>43.678590668860046</v>
      </c>
      <c r="Q506" s="71">
        <v>5.1244037596224796</v>
      </c>
      <c r="R506" s="71">
        <v>0</v>
      </c>
      <c r="S506" s="71">
        <v>9.4203095323921513</v>
      </c>
      <c r="T506" s="72"/>
      <c r="U506" s="71">
        <v>4620034</v>
      </c>
      <c r="V506" s="71">
        <v>2073</v>
      </c>
      <c r="W506" s="71">
        <v>55</v>
      </c>
      <c r="X506" s="71">
        <v>19587</v>
      </c>
      <c r="Y506" s="71">
        <v>35519</v>
      </c>
      <c r="Z506" s="71">
        <v>42939</v>
      </c>
      <c r="AA506" s="71">
        <v>9138</v>
      </c>
      <c r="AB506" s="71">
        <v>80851</v>
      </c>
      <c r="AC506" s="71">
        <v>0</v>
      </c>
      <c r="AD506" s="71">
        <v>9.4203095323921513</v>
      </c>
      <c r="AE506" s="72"/>
      <c r="AF506" s="71">
        <v>39052919.560102187</v>
      </c>
      <c r="AG506" s="71">
        <v>3271532.8911080719</v>
      </c>
      <c r="AH506" s="71">
        <v>1133527.653425975</v>
      </c>
      <c r="AI506" s="71">
        <v>111054077.6946577</v>
      </c>
      <c r="AJ506" s="71">
        <v>125835694.6153253</v>
      </c>
      <c r="AK506" s="71">
        <v>0</v>
      </c>
      <c r="AL506" s="71">
        <v>0</v>
      </c>
      <c r="AM506" s="71">
        <v>11129229.952147519</v>
      </c>
      <c r="AN506" s="71">
        <v>0</v>
      </c>
      <c r="AO506" s="71">
        <v>0</v>
      </c>
      <c r="AP506" s="71">
        <v>291476982.36676675</v>
      </c>
      <c r="AQ506" s="72"/>
      <c r="AR506" s="71">
        <v>2156</v>
      </c>
      <c r="AS506" s="71">
        <v>129</v>
      </c>
      <c r="AT506" s="71">
        <v>0</v>
      </c>
      <c r="AU506" s="71">
        <v>0</v>
      </c>
      <c r="AV506" s="71">
        <v>0</v>
      </c>
      <c r="AW506" s="71">
        <v>1</v>
      </c>
      <c r="AX506" s="71"/>
      <c r="AY506" s="72"/>
      <c r="AZ506" s="71">
        <v>7976.699999999998</v>
      </c>
      <c r="BA506" s="71">
        <v>2753.4</v>
      </c>
      <c r="BB506" s="71">
        <v>0</v>
      </c>
      <c r="BC506" s="71">
        <v>0</v>
      </c>
      <c r="BD506" s="71">
        <v>0</v>
      </c>
      <c r="BE506" s="71">
        <v>798</v>
      </c>
      <c r="BF506" s="71"/>
      <c r="BG506" s="72"/>
      <c r="BH506" s="71">
        <v>0</v>
      </c>
      <c r="BI506" s="71">
        <v>0</v>
      </c>
      <c r="BJ506" s="71">
        <v>3.0990000000000002</v>
      </c>
      <c r="BK506" s="71">
        <v>0</v>
      </c>
      <c r="BL506" s="71">
        <v>12.879999999999999</v>
      </c>
      <c r="BM506" s="71">
        <v>0</v>
      </c>
      <c r="BN506" s="72"/>
      <c r="BO506" s="71">
        <v>0</v>
      </c>
      <c r="BP506" s="71">
        <v>0</v>
      </c>
      <c r="BQ506" s="71">
        <v>1</v>
      </c>
      <c r="BR506" s="71">
        <v>0</v>
      </c>
      <c r="BS506" s="71">
        <v>3</v>
      </c>
      <c r="BT506" s="71">
        <v>0</v>
      </c>
      <c r="BU506"/>
      <c r="BV506" s="70">
        <v>15.978999999999999</v>
      </c>
      <c r="BW506" s="70">
        <v>0</v>
      </c>
      <c r="BX506" s="70">
        <v>0</v>
      </c>
      <c r="BY506" s="70">
        <v>0</v>
      </c>
      <c r="BZ506" s="70">
        <v>0</v>
      </c>
      <c r="CA506" s="70">
        <v>0</v>
      </c>
      <c r="CB506" s="70">
        <v>0</v>
      </c>
      <c r="CC506" s="70">
        <v>0</v>
      </c>
      <c r="CD506" s="70">
        <v>0</v>
      </c>
    </row>
    <row r="507" spans="1:82">
      <c r="A507" s="70" t="s">
        <v>2346</v>
      </c>
      <c r="B507" s="70">
        <v>50</v>
      </c>
      <c r="C507" s="70">
        <v>16</v>
      </c>
      <c r="D507" s="70">
        <v>3</v>
      </c>
      <c r="E507" s="70">
        <v>2019</v>
      </c>
      <c r="F507" s="70" t="s">
        <v>158</v>
      </c>
      <c r="G507" s="70" t="s">
        <v>2330</v>
      </c>
      <c r="H507" s="70" t="s">
        <v>2331</v>
      </c>
      <c r="I507" s="148"/>
      <c r="J507" s="71">
        <v>20.460300877190409</v>
      </c>
      <c r="K507" s="71">
        <v>3.8830140037513057</v>
      </c>
      <c r="L507" s="71">
        <v>5.3502128248609875</v>
      </c>
      <c r="M507" s="71">
        <v>69.083162962986606</v>
      </c>
      <c r="N507" s="71">
        <v>81.816093968887174</v>
      </c>
      <c r="O507" s="71">
        <v>68.376066800868585</v>
      </c>
      <c r="P507" s="71">
        <v>43.131493822273939</v>
      </c>
      <c r="Q507" s="71">
        <v>4.9779782799537804</v>
      </c>
      <c r="R507" s="71">
        <v>0</v>
      </c>
      <c r="S507" s="71">
        <v>9.1247294406722457</v>
      </c>
      <c r="T507" s="72"/>
      <c r="U507" s="71">
        <v>3677418</v>
      </c>
      <c r="V507" s="71">
        <v>2073</v>
      </c>
      <c r="W507" s="71">
        <v>55</v>
      </c>
      <c r="X507" s="71">
        <v>19587</v>
      </c>
      <c r="Y507" s="71">
        <v>35859</v>
      </c>
      <c r="Z507" s="71">
        <v>42808</v>
      </c>
      <c r="AA507" s="71">
        <v>8956</v>
      </c>
      <c r="AB507" s="71">
        <v>80667</v>
      </c>
      <c r="AC507" s="71">
        <v>0</v>
      </c>
      <c r="AD507" s="71">
        <v>9.1247294406722457</v>
      </c>
      <c r="AE507" s="72"/>
      <c r="AF507" s="71">
        <v>31274771.904970039</v>
      </c>
      <c r="AG507" s="71">
        <v>3155500.2887824369</v>
      </c>
      <c r="AH507" s="71">
        <v>1204912.2398127471</v>
      </c>
      <c r="AI507" s="71">
        <v>112128453.4735925</v>
      </c>
      <c r="AJ507" s="71">
        <v>123424003.3364505</v>
      </c>
      <c r="AK507" s="71">
        <v>0</v>
      </c>
      <c r="AL507" s="71">
        <v>0</v>
      </c>
      <c r="AM507" s="71">
        <v>10986238.139149126</v>
      </c>
      <c r="AN507" s="71">
        <v>0</v>
      </c>
      <c r="AO507" s="71">
        <v>0</v>
      </c>
      <c r="AP507" s="71">
        <v>282173879.38275737</v>
      </c>
      <c r="AQ507" s="72"/>
      <c r="AR507" s="71">
        <v>2293</v>
      </c>
      <c r="AS507" s="71">
        <v>136</v>
      </c>
      <c r="AT507" s="71">
        <v>0</v>
      </c>
      <c r="AU507" s="71">
        <v>0</v>
      </c>
      <c r="AV507" s="71">
        <v>0</v>
      </c>
      <c r="AW507" s="71">
        <v>1</v>
      </c>
      <c r="AX507" s="71"/>
      <c r="AY507" s="72"/>
      <c r="AZ507" s="71">
        <v>8606.3999999999978</v>
      </c>
      <c r="BA507" s="71">
        <v>2855.6</v>
      </c>
      <c r="BB507" s="71">
        <v>0</v>
      </c>
      <c r="BC507" s="71">
        <v>0</v>
      </c>
      <c r="BD507" s="71">
        <v>0</v>
      </c>
      <c r="BE507" s="71">
        <v>798</v>
      </c>
      <c r="BF507" s="71"/>
      <c r="BG507" s="72"/>
      <c r="BH507" s="71">
        <v>0</v>
      </c>
      <c r="BI507" s="71">
        <v>0</v>
      </c>
      <c r="BJ507" s="71">
        <v>2.84</v>
      </c>
      <c r="BK507" s="71">
        <v>0</v>
      </c>
      <c r="BL507" s="71">
        <v>12.48</v>
      </c>
      <c r="BM507" s="71">
        <v>0</v>
      </c>
      <c r="BN507" s="72"/>
      <c r="BO507" s="71">
        <v>0</v>
      </c>
      <c r="BP507" s="71">
        <v>0</v>
      </c>
      <c r="BQ507" s="71">
        <v>1</v>
      </c>
      <c r="BR507" s="71">
        <v>0</v>
      </c>
      <c r="BS507" s="71">
        <v>3</v>
      </c>
      <c r="BT507" s="71">
        <v>0</v>
      </c>
      <c r="BU507"/>
      <c r="BV507" s="70">
        <v>15.32</v>
      </c>
      <c r="BW507" s="70">
        <v>0</v>
      </c>
      <c r="BX507" s="70">
        <v>0</v>
      </c>
      <c r="BY507" s="70">
        <v>0</v>
      </c>
      <c r="BZ507" s="70">
        <v>0</v>
      </c>
      <c r="CA507" s="70">
        <v>0</v>
      </c>
      <c r="CB507" s="70">
        <v>0</v>
      </c>
      <c r="CC507" s="70">
        <v>0</v>
      </c>
      <c r="CD507" s="70">
        <v>0</v>
      </c>
    </row>
    <row r="508" spans="1:82">
      <c r="A508" s="70" t="s">
        <v>2347</v>
      </c>
      <c r="B508" s="70">
        <v>51</v>
      </c>
      <c r="C508" s="70">
        <v>17</v>
      </c>
      <c r="D508" s="70">
        <v>3</v>
      </c>
      <c r="E508" s="70">
        <v>2020</v>
      </c>
      <c r="F508" s="70" t="s">
        <v>159</v>
      </c>
      <c r="G508" s="70" t="s">
        <v>2330</v>
      </c>
      <c r="H508" s="70" t="s">
        <v>2331</v>
      </c>
      <c r="I508" s="148"/>
      <c r="J508" s="71">
        <v>16.801374069812091</v>
      </c>
      <c r="K508" s="71">
        <v>3.5922747726487536</v>
      </c>
      <c r="L508" s="71">
        <v>2.9317793172104447</v>
      </c>
      <c r="M508" s="71">
        <v>57.927066889786339</v>
      </c>
      <c r="N508" s="71">
        <v>82.73262644863027</v>
      </c>
      <c r="O508" s="71">
        <v>60.622214068516186</v>
      </c>
      <c r="P508" s="71">
        <v>41.236262959501012</v>
      </c>
      <c r="Q508" s="71">
        <v>4.7298881917847497</v>
      </c>
      <c r="R508" s="71">
        <v>0</v>
      </c>
      <c r="S508" s="71">
        <v>9.6785419730583371</v>
      </c>
      <c r="T508" s="72"/>
      <c r="U508" s="71">
        <v>3316611</v>
      </c>
      <c r="V508" s="71">
        <v>1901</v>
      </c>
      <c r="W508" s="71">
        <v>37</v>
      </c>
      <c r="X508" s="71">
        <v>18819</v>
      </c>
      <c r="Y508" s="71">
        <v>36080</v>
      </c>
      <c r="Z508" s="71">
        <v>43319</v>
      </c>
      <c r="AA508" s="71">
        <v>9101</v>
      </c>
      <c r="AB508" s="71">
        <v>80221</v>
      </c>
      <c r="AC508" s="71">
        <v>0</v>
      </c>
      <c r="AD508" s="71">
        <v>9.6785419730583371</v>
      </c>
      <c r="AE508" s="72"/>
      <c r="AF508" s="71">
        <v>26423099.80656701</v>
      </c>
      <c r="AG508" s="71">
        <v>2748324.3318841979</v>
      </c>
      <c r="AH508" s="71">
        <v>685829.08722126053</v>
      </c>
      <c r="AI508" s="71">
        <v>95480010.339787751</v>
      </c>
      <c r="AJ508" s="71">
        <v>128098509.2880166</v>
      </c>
      <c r="AK508" s="71"/>
      <c r="AL508" s="71"/>
      <c r="AM508" s="71">
        <v>10469731.773899341</v>
      </c>
      <c r="AN508" s="71"/>
      <c r="AO508" s="71"/>
      <c r="AP508" s="71">
        <v>263905504.62737617</v>
      </c>
      <c r="AQ508" s="72"/>
      <c r="AR508" s="71">
        <v>2384</v>
      </c>
      <c r="AS508" s="71">
        <v>139</v>
      </c>
      <c r="AT508" s="71">
        <v>0</v>
      </c>
      <c r="AU508" s="71">
        <v>0</v>
      </c>
      <c r="AV508" s="71">
        <v>0</v>
      </c>
      <c r="AW508" s="71">
        <v>1</v>
      </c>
      <c r="AX508" s="71"/>
      <c r="AY508" s="72"/>
      <c r="AZ508" s="71">
        <v>9035.8999999999905</v>
      </c>
      <c r="BA508" s="71">
        <v>2890.2</v>
      </c>
      <c r="BB508" s="71">
        <v>0</v>
      </c>
      <c r="BC508" s="71">
        <v>0</v>
      </c>
      <c r="BD508" s="71">
        <v>0</v>
      </c>
      <c r="BE508" s="71">
        <v>798</v>
      </c>
      <c r="BF508" s="71"/>
      <c r="BG508" s="72"/>
      <c r="BH508" s="71">
        <v>0</v>
      </c>
      <c r="BI508" s="71">
        <v>0</v>
      </c>
      <c r="BJ508" s="71">
        <v>2.96</v>
      </c>
      <c r="BK508" s="71">
        <v>0</v>
      </c>
      <c r="BL508" s="71">
        <v>13.726000000000001</v>
      </c>
      <c r="BM508" s="71">
        <v>0</v>
      </c>
      <c r="BN508" s="72"/>
      <c r="BO508" s="71">
        <v>0</v>
      </c>
      <c r="BP508" s="71">
        <v>0</v>
      </c>
      <c r="BQ508" s="71">
        <v>1</v>
      </c>
      <c r="BR508" s="71">
        <v>0</v>
      </c>
      <c r="BS508" s="71">
        <v>3</v>
      </c>
      <c r="BT508" s="71">
        <v>0</v>
      </c>
      <c r="BU508"/>
      <c r="BV508" s="70">
        <v>16.686</v>
      </c>
      <c r="BW508" s="70">
        <v>0</v>
      </c>
      <c r="BX508" s="70">
        <v>0</v>
      </c>
      <c r="BY508" s="70">
        <v>0</v>
      </c>
      <c r="BZ508" s="70">
        <v>0</v>
      </c>
      <c r="CA508" s="70">
        <v>0</v>
      </c>
      <c r="CB508" s="70">
        <v>0</v>
      </c>
      <c r="CC508" s="70">
        <v>0</v>
      </c>
      <c r="CD508" s="70">
        <v>0</v>
      </c>
    </row>
    <row r="509" spans="1:82">
      <c r="A509" s="70" t="s">
        <v>2348</v>
      </c>
      <c r="B509" s="70">
        <v>51</v>
      </c>
      <c r="C509" s="70">
        <v>18</v>
      </c>
      <c r="D509" s="70">
        <v>3</v>
      </c>
      <c r="E509" s="70">
        <v>2021</v>
      </c>
      <c r="F509" s="70" t="s">
        <v>160</v>
      </c>
      <c r="G509" s="70" t="s">
        <v>2330</v>
      </c>
      <c r="H509" s="70" t="s">
        <v>2331</v>
      </c>
      <c r="I509" s="148"/>
      <c r="J509" s="71">
        <v>21.154601948603883</v>
      </c>
      <c r="K509" s="71">
        <v>4.1143979718736512</v>
      </c>
      <c r="L509" s="71">
        <v>3.1512565505871057</v>
      </c>
      <c r="M509" s="71">
        <v>63.359005955307396</v>
      </c>
      <c r="N509" s="71">
        <v>84.334717310712833</v>
      </c>
      <c r="O509" s="71">
        <v>58.381672586622713</v>
      </c>
      <c r="P509" s="71">
        <v>43.185592425730135</v>
      </c>
      <c r="Q509" s="71">
        <v>4.6775079478233899</v>
      </c>
      <c r="R509" s="71">
        <v>0</v>
      </c>
      <c r="S509" s="71">
        <v>8.5795612046924035</v>
      </c>
      <c r="T509" s="72"/>
      <c r="U509" s="71">
        <v>4119642</v>
      </c>
      <c r="V509" s="71">
        <v>1901</v>
      </c>
      <c r="W509" s="71">
        <v>37</v>
      </c>
      <c r="X509" s="71">
        <v>18819</v>
      </c>
      <c r="Y509" s="71">
        <v>36487</v>
      </c>
      <c r="Z509" s="71">
        <v>42955</v>
      </c>
      <c r="AA509" s="71">
        <v>9294</v>
      </c>
      <c r="AB509" s="71">
        <v>80112</v>
      </c>
      <c r="AC509" s="71">
        <v>0</v>
      </c>
      <c r="AD509" s="71">
        <v>8.5795612046924035</v>
      </c>
      <c r="AE509" s="72"/>
      <c r="AF509" s="71">
        <v>32727189.459940776</v>
      </c>
      <c r="AG509" s="71">
        <v>3154496.2944870326</v>
      </c>
      <c r="AH509" s="71">
        <v>701403.79771533993</v>
      </c>
      <c r="AI509" s="71">
        <v>103222983.16281971</v>
      </c>
      <c r="AJ509" s="71">
        <v>124855438.4437329</v>
      </c>
      <c r="AK509" s="71">
        <v>0</v>
      </c>
      <c r="AL509" s="71">
        <v>0</v>
      </c>
      <c r="AM509" s="71">
        <v>10515812.580058707</v>
      </c>
      <c r="AN509" s="71">
        <v>0</v>
      </c>
      <c r="AO509" s="71">
        <v>0</v>
      </c>
      <c r="AP509" s="71">
        <v>275177323.73875445</v>
      </c>
      <c r="AQ509" s="72"/>
      <c r="AR509" s="71">
        <v>2513</v>
      </c>
      <c r="AS509" s="71">
        <v>139</v>
      </c>
      <c r="AT509" s="71">
        <v>0</v>
      </c>
      <c r="AU509" s="71">
        <v>0</v>
      </c>
      <c r="AV509" s="71">
        <v>0</v>
      </c>
      <c r="AW509" s="71">
        <v>1</v>
      </c>
      <c r="AX509" s="71"/>
      <c r="AY509" s="72"/>
      <c r="AZ509" s="71">
        <v>9677.8999999999887</v>
      </c>
      <c r="BA509" s="71">
        <v>2890.2</v>
      </c>
      <c r="BB509" s="71">
        <v>0</v>
      </c>
      <c r="BC509" s="71">
        <v>0</v>
      </c>
      <c r="BD509" s="71">
        <v>0</v>
      </c>
      <c r="BE509" s="71">
        <v>798</v>
      </c>
      <c r="BF509" s="71"/>
      <c r="BG509" s="72"/>
      <c r="BH509" s="71">
        <v>0</v>
      </c>
      <c r="BI509" s="71">
        <v>0</v>
      </c>
      <c r="BJ509" s="71">
        <v>3.7370000000000001</v>
      </c>
      <c r="BK509" s="71">
        <v>0</v>
      </c>
      <c r="BL509" s="71">
        <v>16.372</v>
      </c>
      <c r="BM509" s="71">
        <v>0</v>
      </c>
      <c r="BN509" s="72"/>
      <c r="BO509" s="71">
        <v>0</v>
      </c>
      <c r="BP509" s="71">
        <v>0</v>
      </c>
      <c r="BQ509" s="71">
        <v>1</v>
      </c>
      <c r="BR509" s="71">
        <v>0</v>
      </c>
      <c r="BS509" s="71">
        <v>4</v>
      </c>
      <c r="BT509" s="71">
        <v>0</v>
      </c>
      <c r="BU509"/>
      <c r="BV509" s="70">
        <v>20.109000000000002</v>
      </c>
      <c r="BW509" s="70">
        <v>0</v>
      </c>
      <c r="BX509" s="70">
        <v>0</v>
      </c>
      <c r="BY509" s="70">
        <v>0</v>
      </c>
      <c r="BZ509" s="70">
        <v>0</v>
      </c>
      <c r="CA509" s="70">
        <v>0</v>
      </c>
      <c r="CB509" s="70">
        <v>0</v>
      </c>
      <c r="CC509" s="70">
        <v>0</v>
      </c>
      <c r="CD509" s="70">
        <v>0</v>
      </c>
    </row>
    <row r="510" spans="1:82">
      <c r="A510" s="70" t="s">
        <v>2349</v>
      </c>
      <c r="B510" s="70">
        <v>51</v>
      </c>
      <c r="C510" s="70">
        <v>19</v>
      </c>
      <c r="D510" s="70">
        <v>3</v>
      </c>
      <c r="E510" s="70">
        <v>2022</v>
      </c>
      <c r="F510" s="70" t="s">
        <v>161</v>
      </c>
      <c r="G510" s="70" t="s">
        <v>2330</v>
      </c>
      <c r="H510" s="70" t="s">
        <v>2331</v>
      </c>
      <c r="I510" s="148"/>
      <c r="J510" s="71">
        <v>18.738008675631953</v>
      </c>
      <c r="K510" s="71">
        <v>3.8835955301927414</v>
      </c>
      <c r="L510" s="71">
        <v>2.7624043825891604</v>
      </c>
      <c r="M510" s="71">
        <v>62.373503422989678</v>
      </c>
      <c r="N510" s="71">
        <v>86.537946716231389</v>
      </c>
      <c r="O510" s="71">
        <v>61.863692996168687</v>
      </c>
      <c r="P510" s="71">
        <v>44.445680085352784</v>
      </c>
      <c r="Q510" s="71">
        <v>4.6982255209628736</v>
      </c>
      <c r="R510" s="71">
        <v>0</v>
      </c>
      <c r="S510" s="71">
        <v>10.62924634384118</v>
      </c>
      <c r="T510" s="72"/>
      <c r="U510" s="71">
        <v>4387326</v>
      </c>
      <c r="V510" s="71">
        <v>1901</v>
      </c>
      <c r="W510" s="71">
        <v>37</v>
      </c>
      <c r="X510" s="71">
        <v>18819</v>
      </c>
      <c r="Y510" s="71">
        <v>36790</v>
      </c>
      <c r="Z510" s="71">
        <v>43246</v>
      </c>
      <c r="AA510" s="71">
        <v>9711</v>
      </c>
      <c r="AB510" s="71">
        <v>79807</v>
      </c>
      <c r="AC510" s="71">
        <v>0</v>
      </c>
      <c r="AD510" s="71">
        <v>10.62924634384118</v>
      </c>
      <c r="AE510" s="72"/>
      <c r="AF510" s="71">
        <v>28323918.375227463</v>
      </c>
      <c r="AG510" s="71">
        <v>3187710.3226492624</v>
      </c>
      <c r="AH510" s="71">
        <v>699008.21494498942</v>
      </c>
      <c r="AI510" s="71">
        <v>100410714.10739273</v>
      </c>
      <c r="AJ510" s="71">
        <v>134416619.62891698</v>
      </c>
      <c r="AK510" s="71">
        <v>0</v>
      </c>
      <c r="AL510" s="71">
        <v>0</v>
      </c>
      <c r="AM510" s="71">
        <v>10305261.984748671</v>
      </c>
      <c r="AN510" s="71">
        <v>0</v>
      </c>
      <c r="AO510" s="71">
        <v>0</v>
      </c>
      <c r="AP510" s="71">
        <v>277343232.63388008</v>
      </c>
      <c r="AQ510" s="72"/>
      <c r="AR510" s="71">
        <v>2670</v>
      </c>
      <c r="AS510" s="71">
        <v>140</v>
      </c>
      <c r="AT510" s="71">
        <v>0</v>
      </c>
      <c r="AU510" s="71">
        <v>0</v>
      </c>
      <c r="AV510" s="71">
        <v>0</v>
      </c>
      <c r="AW510" s="71">
        <v>1</v>
      </c>
      <c r="AX510" s="71"/>
      <c r="AY510" s="72"/>
      <c r="AZ510" s="71">
        <v>10538.099999999984</v>
      </c>
      <c r="BA510" s="71">
        <v>2903.7</v>
      </c>
      <c r="BB510" s="71">
        <v>0</v>
      </c>
      <c r="BC510" s="71">
        <v>0</v>
      </c>
      <c r="BD510" s="71">
        <v>0</v>
      </c>
      <c r="BE510" s="71">
        <v>798</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2350</v>
      </c>
      <c r="B511" s="70">
        <v>51</v>
      </c>
      <c r="C511" s="70">
        <v>20</v>
      </c>
      <c r="D511" s="70">
        <v>3</v>
      </c>
      <c r="E511" s="70">
        <v>2023</v>
      </c>
      <c r="F511" s="70" t="s">
        <v>1539</v>
      </c>
      <c r="G511" s="70" t="s">
        <v>2330</v>
      </c>
      <c r="H511" s="70" t="s">
        <v>2331</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2926</v>
      </c>
      <c r="AS511" s="71">
        <v>140</v>
      </c>
      <c r="AT511" s="71">
        <v>0</v>
      </c>
      <c r="AU511" s="71">
        <v>0</v>
      </c>
      <c r="AV511" s="71">
        <v>0</v>
      </c>
      <c r="AW511" s="71">
        <v>1</v>
      </c>
      <c r="AX511" s="71"/>
      <c r="AY511" s="72"/>
      <c r="AZ511" s="71">
        <v>11807.499999999978</v>
      </c>
      <c r="BA511" s="71">
        <v>2903.7</v>
      </c>
      <c r="BB511" s="71">
        <v>0</v>
      </c>
      <c r="BC511" s="71">
        <v>0</v>
      </c>
      <c r="BD511" s="71">
        <v>0</v>
      </c>
      <c r="BE511" s="71">
        <v>1374.8209999999999</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2351</v>
      </c>
      <c r="B512" s="70">
        <v>51</v>
      </c>
      <c r="C512" s="70">
        <v>21</v>
      </c>
      <c r="D512" s="70">
        <v>3</v>
      </c>
      <c r="E512" s="70">
        <v>2024</v>
      </c>
      <c r="F512" s="70" t="s">
        <v>1554</v>
      </c>
      <c r="G512" s="70" t="s">
        <v>2330</v>
      </c>
      <c r="H512" s="70" t="s">
        <v>2331</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2352</v>
      </c>
      <c r="B513" s="70">
        <v>52</v>
      </c>
      <c r="C513" s="70">
        <v>1</v>
      </c>
      <c r="D513" s="70">
        <v>4</v>
      </c>
      <c r="E513" s="70">
        <v>1990</v>
      </c>
      <c r="F513" s="70" t="s">
        <v>787</v>
      </c>
      <c r="G513" s="70" t="s">
        <v>2353</v>
      </c>
      <c r="H513" s="70" t="s">
        <v>2354</v>
      </c>
      <c r="I513" s="148"/>
      <c r="J513" s="71">
        <v>489.23330326132498</v>
      </c>
      <c r="K513" s="71">
        <v>16.274774405316538</v>
      </c>
      <c r="L513" s="71">
        <v>3.0260950335698311</v>
      </c>
      <c r="M513" s="71">
        <v>52.632186113543248</v>
      </c>
      <c r="N513" s="71">
        <v>71.188648932658921</v>
      </c>
      <c r="O513" s="71">
        <v>74.816739879290196</v>
      </c>
      <c r="P513" s="71">
        <v>76.2856413988588</v>
      </c>
      <c r="Q513" s="71">
        <v>4.8795906081820002</v>
      </c>
      <c r="R513" s="71">
        <v>0</v>
      </c>
      <c r="S513" s="71">
        <v>5.669835222885041</v>
      </c>
      <c r="T513" s="72"/>
      <c r="U513" s="71">
        <v>67241808</v>
      </c>
      <c r="V513" s="71">
        <v>3635</v>
      </c>
      <c r="W513" s="71">
        <v>35</v>
      </c>
      <c r="X513" s="71">
        <v>17084</v>
      </c>
      <c r="Y513" s="71">
        <v>22109</v>
      </c>
      <c r="Z513" s="71">
        <v>30773</v>
      </c>
      <c r="AA513" s="71">
        <v>18523</v>
      </c>
      <c r="AB513" s="71">
        <v>79228</v>
      </c>
      <c r="AC513" s="71">
        <v>0</v>
      </c>
      <c r="AD513" s="71">
        <v>5.669835222885041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2355</v>
      </c>
      <c r="B514" s="70">
        <v>53</v>
      </c>
      <c r="C514" s="70">
        <v>2</v>
      </c>
      <c r="D514" s="70">
        <v>4</v>
      </c>
      <c r="E514" s="70">
        <v>2005</v>
      </c>
      <c r="F514" s="70" t="s">
        <v>789</v>
      </c>
      <c r="G514" s="70" t="s">
        <v>2353</v>
      </c>
      <c r="H514" s="70" t="s">
        <v>2354</v>
      </c>
      <c r="I514" s="148"/>
      <c r="J514" s="71">
        <v>452.19474607411922</v>
      </c>
      <c r="K514" s="71">
        <v>10.081817361976441</v>
      </c>
      <c r="L514" s="71">
        <v>3.541727956522148</v>
      </c>
      <c r="M514" s="71">
        <v>92.876605570512126</v>
      </c>
      <c r="N514" s="71">
        <v>100.8816644588385</v>
      </c>
      <c r="O514" s="71">
        <v>109.6506767695394</v>
      </c>
      <c r="P514" s="71">
        <v>88.489391750878184</v>
      </c>
      <c r="Q514" s="71">
        <v>4.6935268876969696</v>
      </c>
      <c r="R514" s="71">
        <v>0</v>
      </c>
      <c r="S514" s="71">
        <v>9.3411610880000016</v>
      </c>
      <c r="T514" s="72"/>
      <c r="U514" s="71">
        <v>66665275</v>
      </c>
      <c r="V514" s="71">
        <v>3093</v>
      </c>
      <c r="W514" s="71">
        <v>47</v>
      </c>
      <c r="X514" s="71">
        <v>17379</v>
      </c>
      <c r="Y514" s="71">
        <v>25893</v>
      </c>
      <c r="Z514" s="71">
        <v>52190</v>
      </c>
      <c r="AA514" s="71">
        <v>17597</v>
      </c>
      <c r="AB514" s="71">
        <v>79667</v>
      </c>
      <c r="AC514" s="71">
        <v>0</v>
      </c>
      <c r="AD514" s="71">
        <v>9.3411610880000016</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2356</v>
      </c>
      <c r="B515" s="70">
        <v>54</v>
      </c>
      <c r="C515" s="70">
        <v>3</v>
      </c>
      <c r="D515" s="70">
        <v>4</v>
      </c>
      <c r="E515" s="70">
        <v>2006</v>
      </c>
      <c r="F515" s="70" t="s">
        <v>790</v>
      </c>
      <c r="G515" s="70" t="s">
        <v>2353</v>
      </c>
      <c r="H515" s="70" t="s">
        <v>2354</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2357</v>
      </c>
      <c r="B516" s="70">
        <v>55</v>
      </c>
      <c r="C516" s="70">
        <v>4</v>
      </c>
      <c r="D516" s="70">
        <v>4</v>
      </c>
      <c r="E516" s="70">
        <v>2007</v>
      </c>
      <c r="F516" s="70" t="s">
        <v>791</v>
      </c>
      <c r="G516" s="70" t="s">
        <v>2353</v>
      </c>
      <c r="H516" s="70" t="s">
        <v>2354</v>
      </c>
      <c r="I516" s="148"/>
      <c r="J516" s="71">
        <v>457.94821359815762</v>
      </c>
      <c r="K516" s="71">
        <v>9.236030393963425</v>
      </c>
      <c r="L516" s="71">
        <v>5.6415435327368071</v>
      </c>
      <c r="M516" s="71">
        <v>88.379904161924898</v>
      </c>
      <c r="N516" s="71">
        <v>109.2079047970534</v>
      </c>
      <c r="O516" s="71">
        <v>107.7322947327703</v>
      </c>
      <c r="P516" s="71">
        <v>88.950148067544816</v>
      </c>
      <c r="Q516" s="71">
        <v>4.9464323106198798</v>
      </c>
      <c r="R516" s="71">
        <v>0</v>
      </c>
      <c r="S516" s="71">
        <v>10.685318937930001</v>
      </c>
      <c r="T516" s="72"/>
      <c r="U516" s="71">
        <v>73975917</v>
      </c>
      <c r="V516" s="71">
        <v>2968</v>
      </c>
      <c r="W516" s="71">
        <v>88</v>
      </c>
      <c r="X516" s="71">
        <v>20797</v>
      </c>
      <c r="Y516" s="71">
        <v>26486</v>
      </c>
      <c r="Z516" s="71">
        <v>53305</v>
      </c>
      <c r="AA516" s="71">
        <v>17419</v>
      </c>
      <c r="AB516" s="71">
        <v>79520</v>
      </c>
      <c r="AC516" s="71">
        <v>0</v>
      </c>
      <c r="AD516" s="71">
        <v>10.685318937930001</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2358</v>
      </c>
      <c r="B517" s="70">
        <v>56</v>
      </c>
      <c r="C517" s="70">
        <v>5</v>
      </c>
      <c r="D517" s="70">
        <v>4</v>
      </c>
      <c r="E517" s="70">
        <v>2008</v>
      </c>
      <c r="F517" s="70" t="s">
        <v>792</v>
      </c>
      <c r="G517" s="70" t="s">
        <v>2353</v>
      </c>
      <c r="H517" s="70" t="s">
        <v>2354</v>
      </c>
      <c r="I517" s="148"/>
      <c r="J517" s="71">
        <v>432.41844500240302</v>
      </c>
      <c r="K517" s="71">
        <v>6.6206263708672886</v>
      </c>
      <c r="L517" s="71">
        <v>5.0402133408008201</v>
      </c>
      <c r="M517" s="71">
        <v>98.072740791437354</v>
      </c>
      <c r="N517" s="71">
        <v>99.976238919453522</v>
      </c>
      <c r="O517" s="71">
        <v>105.15903970726571</v>
      </c>
      <c r="P517" s="71">
        <v>86.252529173092569</v>
      </c>
      <c r="Q517" s="71">
        <v>4.8632083163121997</v>
      </c>
      <c r="R517" s="71">
        <v>0</v>
      </c>
      <c r="S517" s="71">
        <v>11.312513703</v>
      </c>
      <c r="T517" s="72"/>
      <c r="U517" s="71">
        <v>73435613</v>
      </c>
      <c r="V517" s="71">
        <v>2968</v>
      </c>
      <c r="W517" s="71">
        <v>88</v>
      </c>
      <c r="X517" s="71">
        <v>20797</v>
      </c>
      <c r="Y517" s="71">
        <v>26752</v>
      </c>
      <c r="Z517" s="71">
        <v>53858</v>
      </c>
      <c r="AA517" s="71">
        <v>16910</v>
      </c>
      <c r="AB517" s="71">
        <v>79468</v>
      </c>
      <c r="AC517" s="71">
        <v>0</v>
      </c>
      <c r="AD517" s="71">
        <v>11.312513703</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2359</v>
      </c>
      <c r="B518" s="70">
        <v>57</v>
      </c>
      <c r="C518" s="70">
        <v>6</v>
      </c>
      <c r="D518" s="70">
        <v>4</v>
      </c>
      <c r="E518" s="70">
        <v>2009</v>
      </c>
      <c r="F518" s="70" t="s">
        <v>176</v>
      </c>
      <c r="G518" s="70" t="s">
        <v>2353</v>
      </c>
      <c r="H518" s="70" t="s">
        <v>2354</v>
      </c>
      <c r="I518" s="148"/>
      <c r="J518" s="71">
        <v>305.43582139218779</v>
      </c>
      <c r="K518" s="71">
        <v>7.4924913171896428</v>
      </c>
      <c r="L518" s="71">
        <v>12.457983215392771</v>
      </c>
      <c r="M518" s="71">
        <v>99.685501142538115</v>
      </c>
      <c r="N518" s="71">
        <v>87.255738714800884</v>
      </c>
      <c r="O518" s="71">
        <v>107.10659548782429</v>
      </c>
      <c r="P518" s="71">
        <v>82.486321094847696</v>
      </c>
      <c r="Q518" s="71">
        <v>4.6259536829541199</v>
      </c>
      <c r="R518" s="71">
        <v>0</v>
      </c>
      <c r="S518" s="71">
        <v>8.8187862501899996</v>
      </c>
      <c r="T518" s="72"/>
      <c r="U518" s="71">
        <v>50211503</v>
      </c>
      <c r="V518" s="71">
        <v>3191</v>
      </c>
      <c r="W518" s="71">
        <v>255</v>
      </c>
      <c r="X518" s="71">
        <v>23071</v>
      </c>
      <c r="Y518" s="71">
        <v>26943</v>
      </c>
      <c r="Z518" s="71">
        <v>54145</v>
      </c>
      <c r="AA518" s="71">
        <v>16602</v>
      </c>
      <c r="AB518" s="71">
        <v>79351</v>
      </c>
      <c r="AC518" s="71">
        <v>0</v>
      </c>
      <c r="AD518" s="71">
        <v>8.8187862501899996</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648.27300000000002</v>
      </c>
      <c r="BK518" s="71">
        <v>0</v>
      </c>
      <c r="BL518" s="71">
        <v>14.645</v>
      </c>
      <c r="BM518" s="71">
        <v>0</v>
      </c>
      <c r="BN518" s="72"/>
      <c r="BO518" s="71">
        <v>0</v>
      </c>
      <c r="BP518" s="71">
        <v>0</v>
      </c>
      <c r="BQ518" s="71">
        <v>29</v>
      </c>
      <c r="BR518" s="71">
        <v>0</v>
      </c>
      <c r="BS518" s="71">
        <v>3</v>
      </c>
      <c r="BT518" s="71">
        <v>0</v>
      </c>
      <c r="BU518"/>
      <c r="BV518" s="70">
        <v>648.89800000000002</v>
      </c>
      <c r="BW518" s="70">
        <v>0</v>
      </c>
      <c r="BX518" s="70">
        <v>14.02</v>
      </c>
      <c r="BY518" s="70">
        <v>0</v>
      </c>
      <c r="BZ518" s="70">
        <v>0</v>
      </c>
      <c r="CA518" s="70">
        <v>0</v>
      </c>
      <c r="CB518" s="70">
        <v>0</v>
      </c>
      <c r="CC518" s="70">
        <v>0</v>
      </c>
      <c r="CD518" s="70">
        <v>0</v>
      </c>
    </row>
    <row r="519" spans="1:82">
      <c r="A519" s="70" t="s">
        <v>2360</v>
      </c>
      <c r="B519" s="70">
        <v>58</v>
      </c>
      <c r="C519" s="70">
        <v>7</v>
      </c>
      <c r="D519" s="70">
        <v>4</v>
      </c>
      <c r="E519" s="70">
        <v>2010</v>
      </c>
      <c r="F519" s="70" t="s">
        <v>177</v>
      </c>
      <c r="G519" s="70" t="s">
        <v>2353</v>
      </c>
      <c r="H519" s="70" t="s">
        <v>2354</v>
      </c>
      <c r="I519" s="148"/>
      <c r="J519" s="71">
        <v>302.14017538677467</v>
      </c>
      <c r="K519" s="71">
        <v>7.2930833043613301</v>
      </c>
      <c r="L519" s="71">
        <v>11.02271877445372</v>
      </c>
      <c r="M519" s="71">
        <v>100.07412878767759</v>
      </c>
      <c r="N519" s="71">
        <v>103.4035336875823</v>
      </c>
      <c r="O519" s="71">
        <v>107.48345909907469</v>
      </c>
      <c r="P519" s="71">
        <v>83.585024628455884</v>
      </c>
      <c r="Q519" s="71">
        <v>4.8284237135792401</v>
      </c>
      <c r="R519" s="71">
        <v>0</v>
      </c>
      <c r="S519" s="71">
        <v>8.9893707288000009</v>
      </c>
      <c r="T519" s="72"/>
      <c r="U519" s="71">
        <v>55666503</v>
      </c>
      <c r="V519" s="71">
        <v>3191</v>
      </c>
      <c r="W519" s="71">
        <v>255</v>
      </c>
      <c r="X519" s="71">
        <v>23071</v>
      </c>
      <c r="Y519" s="71">
        <v>27203</v>
      </c>
      <c r="Z519" s="71">
        <v>54588</v>
      </c>
      <c r="AA519" s="71">
        <v>16403</v>
      </c>
      <c r="AB519" s="71">
        <v>79364</v>
      </c>
      <c r="AC519" s="71">
        <v>0</v>
      </c>
      <c r="AD519" s="71">
        <v>8.9893707288000009</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630.75699999999995</v>
      </c>
      <c r="BK519" s="71">
        <v>0</v>
      </c>
      <c r="BL519" s="71">
        <v>13.988</v>
      </c>
      <c r="BM519" s="71">
        <v>0</v>
      </c>
      <c r="BN519" s="72"/>
      <c r="BO519" s="71">
        <v>0</v>
      </c>
      <c r="BP519" s="71">
        <v>0</v>
      </c>
      <c r="BQ519" s="71">
        <v>30</v>
      </c>
      <c r="BR519" s="71">
        <v>0</v>
      </c>
      <c r="BS519" s="71">
        <v>3</v>
      </c>
      <c r="BT519" s="71">
        <v>0</v>
      </c>
      <c r="BU519"/>
      <c r="BV519" s="70">
        <v>630.65700000000004</v>
      </c>
      <c r="BW519" s="70">
        <v>0</v>
      </c>
      <c r="BX519" s="70">
        <v>14.087999999999999</v>
      </c>
      <c r="BY519" s="70">
        <v>0</v>
      </c>
      <c r="BZ519" s="70">
        <v>0</v>
      </c>
      <c r="CA519" s="70">
        <v>0</v>
      </c>
      <c r="CB519" s="70">
        <v>0</v>
      </c>
      <c r="CC519" s="70">
        <v>0</v>
      </c>
      <c r="CD519" s="70">
        <v>0</v>
      </c>
    </row>
    <row r="520" spans="1:82">
      <c r="A520" s="70" t="s">
        <v>2361</v>
      </c>
      <c r="B520" s="70">
        <v>59</v>
      </c>
      <c r="C520" s="70">
        <v>8</v>
      </c>
      <c r="D520" s="70">
        <v>4</v>
      </c>
      <c r="E520" s="70">
        <v>2011</v>
      </c>
      <c r="F520" s="70" t="s">
        <v>178</v>
      </c>
      <c r="G520" s="1064" t="s">
        <v>2353</v>
      </c>
      <c r="H520" s="70" t="s">
        <v>2354</v>
      </c>
      <c r="I520" s="148"/>
      <c r="J520" s="71">
        <v>296.90741713790243</v>
      </c>
      <c r="K520" s="71">
        <v>9.8143965099989892</v>
      </c>
      <c r="L520" s="71">
        <v>10.588934171149001</v>
      </c>
      <c r="M520" s="71">
        <v>128.3118548922275</v>
      </c>
      <c r="N520" s="71">
        <v>103.45172631563879</v>
      </c>
      <c r="O520" s="71">
        <v>106.61061641966513</v>
      </c>
      <c r="P520" s="71">
        <v>81.006253174222508</v>
      </c>
      <c r="Q520" s="71">
        <v>5.5354948804297397</v>
      </c>
      <c r="R520" s="71">
        <v>0</v>
      </c>
      <c r="S520" s="71">
        <v>8.4482301687000003</v>
      </c>
      <c r="T520" s="72"/>
      <c r="U520" s="71">
        <v>46463118</v>
      </c>
      <c r="V520" s="71">
        <v>3191</v>
      </c>
      <c r="W520" s="71">
        <v>255</v>
      </c>
      <c r="X520" s="71">
        <v>23071</v>
      </c>
      <c r="Y520" s="71">
        <v>27316</v>
      </c>
      <c r="Z520" s="71">
        <v>55321</v>
      </c>
      <c r="AA520" s="71">
        <v>16370</v>
      </c>
      <c r="AB520" s="71">
        <v>78879</v>
      </c>
      <c r="AC520" s="71">
        <v>0</v>
      </c>
      <c r="AD520" s="71">
        <v>8.4482301687000003</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593.03300000000002</v>
      </c>
      <c r="BK520" s="71">
        <v>0</v>
      </c>
      <c r="BL520" s="71">
        <v>8.5109999999999992</v>
      </c>
      <c r="BM520" s="71">
        <v>0</v>
      </c>
      <c r="BN520" s="72"/>
      <c r="BO520" s="71">
        <v>0</v>
      </c>
      <c r="BP520" s="71">
        <v>0</v>
      </c>
      <c r="BQ520" s="71">
        <v>29</v>
      </c>
      <c r="BR520" s="71">
        <v>0</v>
      </c>
      <c r="BS520" s="71">
        <v>1</v>
      </c>
      <c r="BT520" s="71">
        <v>0</v>
      </c>
      <c r="BU520"/>
      <c r="BV520" s="70">
        <v>586.72400000000005</v>
      </c>
      <c r="BW520" s="70">
        <v>0</v>
      </c>
      <c r="BX520" s="70">
        <v>14.82</v>
      </c>
      <c r="BY520" s="70">
        <v>0</v>
      </c>
      <c r="BZ520" s="70">
        <v>0</v>
      </c>
      <c r="CA520" s="70">
        <v>0</v>
      </c>
      <c r="CB520" s="70">
        <v>0</v>
      </c>
      <c r="CC520" s="70">
        <v>0</v>
      </c>
      <c r="CD520" s="70">
        <v>0</v>
      </c>
    </row>
    <row r="521" spans="1:82">
      <c r="A521" s="70" t="s">
        <v>2362</v>
      </c>
      <c r="B521" s="70">
        <v>60</v>
      </c>
      <c r="C521" s="70">
        <v>9</v>
      </c>
      <c r="D521" s="70">
        <v>4</v>
      </c>
      <c r="E521" s="70">
        <v>2012</v>
      </c>
      <c r="F521" s="70" t="s">
        <v>179</v>
      </c>
      <c r="G521" s="1064" t="s">
        <v>2353</v>
      </c>
      <c r="H521" s="70" t="s">
        <v>2354</v>
      </c>
      <c r="I521" s="148"/>
      <c r="J521" s="71">
        <v>410.58002142129362</v>
      </c>
      <c r="K521" s="71">
        <v>8.7188692443233418</v>
      </c>
      <c r="L521" s="71">
        <v>10.50201260954039</v>
      </c>
      <c r="M521" s="71">
        <v>121.7521966501468</v>
      </c>
      <c r="N521" s="71">
        <v>104.6173808691554</v>
      </c>
      <c r="O521" s="71">
        <v>107.26874783663106</v>
      </c>
      <c r="P521" s="71">
        <v>80.322517837272585</v>
      </c>
      <c r="Q521" s="71">
        <v>6.2135867853691504</v>
      </c>
      <c r="R521" s="71">
        <v>0</v>
      </c>
      <c r="S521" s="71">
        <v>9.3500867337899987</v>
      </c>
      <c r="T521" s="72"/>
      <c r="U521" s="71">
        <v>54342987</v>
      </c>
      <c r="V521" s="71">
        <v>3191</v>
      </c>
      <c r="W521" s="71">
        <v>255</v>
      </c>
      <c r="X521" s="71">
        <v>23071</v>
      </c>
      <c r="Y521" s="71">
        <v>28764</v>
      </c>
      <c r="Z521" s="71">
        <v>56104</v>
      </c>
      <c r="AA521" s="71">
        <v>16140</v>
      </c>
      <c r="AB521" s="71">
        <v>81494</v>
      </c>
      <c r="AC521" s="71">
        <v>0</v>
      </c>
      <c r="AD521" s="71">
        <v>9.3500867337899987</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663.84100000000001</v>
      </c>
      <c r="BK521" s="71">
        <v>0</v>
      </c>
      <c r="BL521" s="71">
        <v>11.507</v>
      </c>
      <c r="BM521" s="71">
        <v>0</v>
      </c>
      <c r="BN521" s="72"/>
      <c r="BO521" s="71">
        <v>0</v>
      </c>
      <c r="BP521" s="71">
        <v>0</v>
      </c>
      <c r="BQ521" s="71">
        <v>31</v>
      </c>
      <c r="BR521" s="71">
        <v>0</v>
      </c>
      <c r="BS521" s="71">
        <v>2</v>
      </c>
      <c r="BT521" s="71">
        <v>0</v>
      </c>
      <c r="BU521"/>
      <c r="BV521" s="70">
        <v>661.78</v>
      </c>
      <c r="BW521" s="70">
        <v>0</v>
      </c>
      <c r="BX521" s="70">
        <v>13.568</v>
      </c>
      <c r="BY521" s="70">
        <v>0</v>
      </c>
      <c r="BZ521" s="70">
        <v>0</v>
      </c>
      <c r="CA521" s="70">
        <v>0</v>
      </c>
      <c r="CB521" s="70">
        <v>0</v>
      </c>
      <c r="CC521" s="70">
        <v>0</v>
      </c>
      <c r="CD521" s="70">
        <v>0</v>
      </c>
    </row>
    <row r="522" spans="1:82">
      <c r="A522" s="70" t="s">
        <v>2363</v>
      </c>
      <c r="B522" s="70">
        <v>61</v>
      </c>
      <c r="C522" s="70">
        <v>10</v>
      </c>
      <c r="D522" s="70">
        <v>4</v>
      </c>
      <c r="E522" s="70">
        <v>2013</v>
      </c>
      <c r="F522" s="70" t="s">
        <v>180</v>
      </c>
      <c r="G522" s="70" t="s">
        <v>2353</v>
      </c>
      <c r="H522" s="70" t="s">
        <v>2354</v>
      </c>
      <c r="I522" s="148"/>
      <c r="J522" s="71">
        <v>375.51278322836669</v>
      </c>
      <c r="K522" s="71">
        <v>7.3961982572981553</v>
      </c>
      <c r="L522" s="71">
        <v>9.9685744478999663</v>
      </c>
      <c r="M522" s="71">
        <v>121.2207139908179</v>
      </c>
      <c r="N522" s="71">
        <v>120.44024940875509</v>
      </c>
      <c r="O522" s="71">
        <v>104.12449555431051</v>
      </c>
      <c r="P522" s="71">
        <v>80.445340565865578</v>
      </c>
      <c r="Q522" s="71">
        <v>6.2939035789805899</v>
      </c>
      <c r="R522" s="71">
        <v>0</v>
      </c>
      <c r="S522" s="71">
        <v>9.6102396642999999</v>
      </c>
      <c r="T522" s="72"/>
      <c r="U522" s="71">
        <v>55380198</v>
      </c>
      <c r="V522" s="71">
        <v>3191</v>
      </c>
      <c r="W522" s="71">
        <v>255</v>
      </c>
      <c r="X522" s="71">
        <v>23071</v>
      </c>
      <c r="Y522" s="71">
        <v>28927</v>
      </c>
      <c r="Z522" s="71">
        <v>56891</v>
      </c>
      <c r="AA522" s="71">
        <v>16104</v>
      </c>
      <c r="AB522" s="71">
        <v>81364</v>
      </c>
      <c r="AC522" s="71">
        <v>0</v>
      </c>
      <c r="AD522" s="71">
        <v>9.6102396642999999</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722.83399999999995</v>
      </c>
      <c r="BK522" s="71">
        <v>0</v>
      </c>
      <c r="BL522" s="71">
        <v>11.937999999999999</v>
      </c>
      <c r="BM522" s="71">
        <v>0</v>
      </c>
      <c r="BN522" s="72"/>
      <c r="BO522" s="71">
        <v>0</v>
      </c>
      <c r="BP522" s="71">
        <v>0</v>
      </c>
      <c r="BQ522" s="71">
        <v>31</v>
      </c>
      <c r="BR522" s="71">
        <v>0</v>
      </c>
      <c r="BS522" s="71">
        <v>2</v>
      </c>
      <c r="BT522" s="71">
        <v>0</v>
      </c>
      <c r="BU522"/>
      <c r="BV522" s="70">
        <v>720.59299999999996</v>
      </c>
      <c r="BW522" s="70">
        <v>0</v>
      </c>
      <c r="BX522" s="70">
        <v>14.179</v>
      </c>
      <c r="BY522" s="70">
        <v>0</v>
      </c>
      <c r="BZ522" s="70">
        <v>0</v>
      </c>
      <c r="CA522" s="70">
        <v>0</v>
      </c>
      <c r="CB522" s="70">
        <v>0</v>
      </c>
      <c r="CC522" s="70">
        <v>0</v>
      </c>
      <c r="CD522" s="70">
        <v>0</v>
      </c>
    </row>
    <row r="523" spans="1:82">
      <c r="A523" s="70" t="s">
        <v>2364</v>
      </c>
      <c r="B523" s="70">
        <v>62</v>
      </c>
      <c r="C523" s="70">
        <v>11</v>
      </c>
      <c r="D523" s="70">
        <v>4</v>
      </c>
      <c r="E523" s="70">
        <v>2014</v>
      </c>
      <c r="F523" s="70" t="s">
        <v>181</v>
      </c>
      <c r="G523" s="70" t="s">
        <v>2353</v>
      </c>
      <c r="H523" s="70" t="s">
        <v>2354</v>
      </c>
      <c r="I523" s="148"/>
      <c r="J523" s="71">
        <v>350.27763431191039</v>
      </c>
      <c r="K523" s="71">
        <v>6.7522864417096118</v>
      </c>
      <c r="L523" s="71">
        <v>15.214686432850829</v>
      </c>
      <c r="M523" s="71">
        <v>107.2169429322704</v>
      </c>
      <c r="N523" s="71">
        <v>110.8561265251694</v>
      </c>
      <c r="O523" s="71">
        <v>99.992309656355644</v>
      </c>
      <c r="P523" s="71">
        <v>80.511990125683965</v>
      </c>
      <c r="Q523" s="71">
        <v>6.0346920754429396</v>
      </c>
      <c r="R523" s="71">
        <v>0</v>
      </c>
      <c r="S523" s="71">
        <v>10.759673753026171</v>
      </c>
      <c r="T523" s="72"/>
      <c r="U523" s="71">
        <v>55110080</v>
      </c>
      <c r="V523" s="71">
        <v>2660</v>
      </c>
      <c r="W523" s="71">
        <v>370</v>
      </c>
      <c r="X523" s="71">
        <v>21127</v>
      </c>
      <c r="Y523" s="71">
        <v>29245</v>
      </c>
      <c r="Z523" s="71">
        <v>57541</v>
      </c>
      <c r="AA523" s="71">
        <v>16034</v>
      </c>
      <c r="AB523" s="71">
        <v>81311</v>
      </c>
      <c r="AC523" s="71">
        <v>0</v>
      </c>
      <c r="AD523" s="71">
        <v>10.759673753026171</v>
      </c>
      <c r="AE523" s="72"/>
      <c r="AF523" s="71"/>
      <c r="AG523" s="71"/>
      <c r="AH523" s="71"/>
      <c r="AI523" s="71"/>
      <c r="AJ523" s="71"/>
      <c r="AK523" s="71"/>
      <c r="AL523" s="71"/>
      <c r="AM523" s="71"/>
      <c r="AN523" s="71"/>
      <c r="AO523" s="71"/>
      <c r="AP523" s="71"/>
      <c r="AQ523" s="72"/>
      <c r="AR523" s="71">
        <v>2178</v>
      </c>
      <c r="AS523" s="71">
        <v>502</v>
      </c>
      <c r="AT523" s="71">
        <v>0</v>
      </c>
      <c r="AU523" s="71">
        <v>0</v>
      </c>
      <c r="AV523" s="71">
        <v>0</v>
      </c>
      <c r="AW523" s="71">
        <v>0</v>
      </c>
      <c r="AX523" s="71"/>
      <c r="AY523" s="72"/>
      <c r="AZ523" s="71">
        <v>9495.7999999999993</v>
      </c>
      <c r="BA523" s="71">
        <v>28558.2</v>
      </c>
      <c r="BB523" s="71">
        <v>0</v>
      </c>
      <c r="BC523" s="71">
        <v>0</v>
      </c>
      <c r="BD523" s="71">
        <v>0</v>
      </c>
      <c r="BE523" s="71">
        <v>0</v>
      </c>
      <c r="BF523" s="71"/>
      <c r="BG523" s="72"/>
      <c r="BH523" s="71">
        <v>0</v>
      </c>
      <c r="BI523" s="71">
        <v>0</v>
      </c>
      <c r="BJ523" s="71">
        <v>711.92</v>
      </c>
      <c r="BK523" s="71">
        <v>0</v>
      </c>
      <c r="BL523" s="71">
        <v>3.3879999999999999</v>
      </c>
      <c r="BM523" s="71">
        <v>0</v>
      </c>
      <c r="BN523" s="72"/>
      <c r="BO523" s="71">
        <v>0</v>
      </c>
      <c r="BP523" s="71">
        <v>0</v>
      </c>
      <c r="BQ523" s="71">
        <v>29</v>
      </c>
      <c r="BR523" s="71">
        <v>0</v>
      </c>
      <c r="BS523" s="71">
        <v>1</v>
      </c>
      <c r="BT523" s="71">
        <v>0</v>
      </c>
      <c r="BU523"/>
      <c r="BV523" s="70">
        <v>709.30799999999999</v>
      </c>
      <c r="BW523" s="70">
        <v>0</v>
      </c>
      <c r="BX523" s="70">
        <v>6</v>
      </c>
      <c r="BY523" s="70">
        <v>0</v>
      </c>
      <c r="BZ523" s="70">
        <v>0</v>
      </c>
      <c r="CA523" s="70">
        <v>0</v>
      </c>
      <c r="CB523" s="70">
        <v>0</v>
      </c>
      <c r="CC523" s="70">
        <v>0</v>
      </c>
      <c r="CD523" s="70">
        <v>0</v>
      </c>
    </row>
    <row r="524" spans="1:82">
      <c r="A524" s="70" t="s">
        <v>2365</v>
      </c>
      <c r="B524" s="70">
        <v>63</v>
      </c>
      <c r="C524" s="70">
        <v>12</v>
      </c>
      <c r="D524" s="70">
        <v>4</v>
      </c>
      <c r="E524" s="70">
        <v>2015</v>
      </c>
      <c r="F524" s="70" t="s">
        <v>182</v>
      </c>
      <c r="G524" s="70" t="s">
        <v>2353</v>
      </c>
      <c r="H524" s="70" t="s">
        <v>2354</v>
      </c>
      <c r="I524" s="148"/>
      <c r="J524" s="71">
        <v>342.38483466951283</v>
      </c>
      <c r="K524" s="71">
        <v>6.7086909699094663</v>
      </c>
      <c r="L524" s="71">
        <v>14.18914204208094</v>
      </c>
      <c r="M524" s="71">
        <v>95.97311918583155</v>
      </c>
      <c r="N524" s="71">
        <v>101.0187822699633</v>
      </c>
      <c r="O524" s="71">
        <v>99.882549564982369</v>
      </c>
      <c r="P524" s="71">
        <v>79.294148771189057</v>
      </c>
      <c r="Q524" s="71">
        <v>5.8782223711117396</v>
      </c>
      <c r="R524" s="71">
        <v>0</v>
      </c>
      <c r="S524" s="71">
        <v>10.6411051734871</v>
      </c>
      <c r="T524" s="72"/>
      <c r="U524" s="71">
        <v>61519160</v>
      </c>
      <c r="V524" s="71">
        <v>2660</v>
      </c>
      <c r="W524" s="71">
        <v>370</v>
      </c>
      <c r="X524" s="71">
        <v>21127</v>
      </c>
      <c r="Y524" s="71">
        <v>29587</v>
      </c>
      <c r="Z524" s="71">
        <v>58031</v>
      </c>
      <c r="AA524" s="71">
        <v>15779</v>
      </c>
      <c r="AB524" s="71">
        <v>80907</v>
      </c>
      <c r="AC524" s="71">
        <v>0</v>
      </c>
      <c r="AD524" s="71">
        <v>10.6411051734871</v>
      </c>
      <c r="AE524" s="72"/>
      <c r="AF524" s="71">
        <v>423442559.50253189</v>
      </c>
      <c r="AG524" s="71">
        <v>5125620.6129164342</v>
      </c>
      <c r="AH524" s="71">
        <v>3015035.1274411571</v>
      </c>
      <c r="AI524" s="71">
        <v>133058968.3466589</v>
      </c>
      <c r="AJ524" s="71">
        <v>150220140.54946849</v>
      </c>
      <c r="AK524" s="71">
        <v>0</v>
      </c>
      <c r="AL524" s="71">
        <v>0</v>
      </c>
      <c r="AM524" s="71">
        <v>11087964.957899779</v>
      </c>
      <c r="AN524" s="71">
        <v>0</v>
      </c>
      <c r="AO524" s="71">
        <v>0</v>
      </c>
      <c r="AP524" s="71">
        <v>725950289.09691668</v>
      </c>
      <c r="AQ524" s="72"/>
      <c r="AR524" s="71">
        <v>2390</v>
      </c>
      <c r="AS524" s="71">
        <v>718</v>
      </c>
      <c r="AT524" s="71">
        <v>0</v>
      </c>
      <c r="AU524" s="71">
        <v>0</v>
      </c>
      <c r="AV524" s="71">
        <v>0</v>
      </c>
      <c r="AW524" s="71">
        <v>1</v>
      </c>
      <c r="AX524" s="71"/>
      <c r="AY524" s="72"/>
      <c r="AZ524" s="71">
        <v>10571.8</v>
      </c>
      <c r="BA524" s="71">
        <v>43656.3</v>
      </c>
      <c r="BB524" s="71">
        <v>0</v>
      </c>
      <c r="BC524" s="71">
        <v>0</v>
      </c>
      <c r="BD524" s="71">
        <v>0</v>
      </c>
      <c r="BE524" s="71">
        <v>985</v>
      </c>
      <c r="BF524" s="71"/>
      <c r="BG524" s="72"/>
      <c r="BH524" s="71">
        <v>0</v>
      </c>
      <c r="BI524" s="71">
        <v>0</v>
      </c>
      <c r="BJ524" s="71">
        <v>720.39</v>
      </c>
      <c r="BK524" s="71">
        <v>0</v>
      </c>
      <c r="BL524" s="71">
        <v>3.3879999999999999</v>
      </c>
      <c r="BM524" s="71">
        <v>0</v>
      </c>
      <c r="BN524" s="72"/>
      <c r="BO524" s="71">
        <v>0</v>
      </c>
      <c r="BP524" s="71">
        <v>0</v>
      </c>
      <c r="BQ524" s="71">
        <v>31</v>
      </c>
      <c r="BR524" s="71">
        <v>0</v>
      </c>
      <c r="BS524" s="71">
        <v>1</v>
      </c>
      <c r="BT524" s="71">
        <v>0</v>
      </c>
      <c r="BU524"/>
      <c r="BV524" s="70">
        <v>717.60500000000002</v>
      </c>
      <c r="BW524" s="70">
        <v>0</v>
      </c>
      <c r="BX524" s="70">
        <v>6.173</v>
      </c>
      <c r="BY524" s="70">
        <v>0</v>
      </c>
      <c r="BZ524" s="70">
        <v>0</v>
      </c>
      <c r="CA524" s="70">
        <v>0</v>
      </c>
      <c r="CB524" s="70">
        <v>0</v>
      </c>
      <c r="CC524" s="70">
        <v>0</v>
      </c>
      <c r="CD524" s="70">
        <v>0</v>
      </c>
    </row>
    <row r="525" spans="1:82">
      <c r="A525" s="70" t="s">
        <v>2366</v>
      </c>
      <c r="B525" s="70">
        <v>64</v>
      </c>
      <c r="C525" s="70">
        <v>13</v>
      </c>
      <c r="D525" s="70">
        <v>4</v>
      </c>
      <c r="E525" s="70">
        <v>2016</v>
      </c>
      <c r="F525" s="70" t="s">
        <v>155</v>
      </c>
      <c r="G525" s="70" t="s">
        <v>2353</v>
      </c>
      <c r="H525" s="70" t="s">
        <v>2354</v>
      </c>
      <c r="I525" s="148"/>
      <c r="J525" s="71">
        <v>308.14556610866549</v>
      </c>
      <c r="K525" s="71">
        <v>7.3690980173990379</v>
      </c>
      <c r="L525" s="71">
        <v>14.590220542976834</v>
      </c>
      <c r="M525" s="71">
        <v>88.377796830914349</v>
      </c>
      <c r="N525" s="71">
        <v>108.05395968765153</v>
      </c>
      <c r="O525" s="71">
        <v>99.412655180972308</v>
      </c>
      <c r="P525" s="71">
        <v>77.005883932928313</v>
      </c>
      <c r="Q525" s="71">
        <v>5.7252202815433169</v>
      </c>
      <c r="R525" s="71">
        <v>0</v>
      </c>
      <c r="S525" s="71">
        <v>10.356434678420614</v>
      </c>
      <c r="T525" s="72"/>
      <c r="U525" s="71">
        <v>57887986</v>
      </c>
      <c r="V525" s="71">
        <v>2660</v>
      </c>
      <c r="W525" s="71">
        <v>370</v>
      </c>
      <c r="X525" s="71">
        <v>21127</v>
      </c>
      <c r="Y525" s="71">
        <v>30115</v>
      </c>
      <c r="Z525" s="71">
        <v>58468</v>
      </c>
      <c r="AA525" s="71">
        <v>15849</v>
      </c>
      <c r="AB525" s="71">
        <v>81057</v>
      </c>
      <c r="AC525" s="71">
        <v>0</v>
      </c>
      <c r="AD525" s="71">
        <v>10.35643467842061</v>
      </c>
      <c r="AE525" s="72"/>
      <c r="AF525" s="71">
        <v>398515596.31775641</v>
      </c>
      <c r="AG525" s="71">
        <v>5635597.0953616314</v>
      </c>
      <c r="AH525" s="71">
        <v>2408222.9857157199</v>
      </c>
      <c r="AI525" s="71">
        <v>134631785.97077021</v>
      </c>
      <c r="AJ525" s="71">
        <v>149411024.06489411</v>
      </c>
      <c r="AK525" s="71">
        <v>0</v>
      </c>
      <c r="AL525" s="71">
        <v>0</v>
      </c>
      <c r="AM525" s="71">
        <v>11117152.060175929</v>
      </c>
      <c r="AN525" s="71">
        <v>0</v>
      </c>
      <c r="AO525" s="71">
        <v>0</v>
      </c>
      <c r="AP525" s="71">
        <v>701719378.49467397</v>
      </c>
      <c r="AQ525" s="72"/>
      <c r="AR525" s="71">
        <v>2615</v>
      </c>
      <c r="AS525" s="71">
        <v>908</v>
      </c>
      <c r="AT525" s="71">
        <v>0</v>
      </c>
      <c r="AU525" s="71">
        <v>0</v>
      </c>
      <c r="AV525" s="71">
        <v>0</v>
      </c>
      <c r="AW525" s="71">
        <v>1</v>
      </c>
      <c r="AX525" s="71"/>
      <c r="AY525" s="72"/>
      <c r="AZ525" s="71">
        <v>11697.9</v>
      </c>
      <c r="BA525" s="71">
        <v>51238</v>
      </c>
      <c r="BB525" s="71">
        <v>0</v>
      </c>
      <c r="BC525" s="71">
        <v>0</v>
      </c>
      <c r="BD525" s="71">
        <v>0</v>
      </c>
      <c r="BE525" s="71">
        <v>985</v>
      </c>
      <c r="BF525" s="71"/>
      <c r="BG525" s="72"/>
      <c r="BH525" s="71">
        <v>5.2039999999999997</v>
      </c>
      <c r="BI525" s="71">
        <v>0</v>
      </c>
      <c r="BJ525" s="71">
        <v>733.274</v>
      </c>
      <c r="BK525" s="71">
        <v>0</v>
      </c>
      <c r="BL525" s="71">
        <v>3.4790000000000001</v>
      </c>
      <c r="BM525" s="71">
        <v>0</v>
      </c>
      <c r="BN525" s="72"/>
      <c r="BO525" s="71">
        <v>1</v>
      </c>
      <c r="BP525" s="71">
        <v>0</v>
      </c>
      <c r="BQ525" s="71">
        <v>33</v>
      </c>
      <c r="BR525" s="71">
        <v>0</v>
      </c>
      <c r="BS525" s="71">
        <v>1</v>
      </c>
      <c r="BT525" s="71">
        <v>0</v>
      </c>
      <c r="BU525"/>
      <c r="BV525" s="70">
        <v>736.87800000000004</v>
      </c>
      <c r="BW525" s="70">
        <v>0</v>
      </c>
      <c r="BX525" s="70">
        <v>5.0789999999999997</v>
      </c>
      <c r="BY525" s="70">
        <v>0</v>
      </c>
      <c r="BZ525" s="70">
        <v>0</v>
      </c>
      <c r="CA525" s="70">
        <v>0</v>
      </c>
      <c r="CB525" s="70">
        <v>0</v>
      </c>
      <c r="CC525" s="70">
        <v>0</v>
      </c>
      <c r="CD525" s="70">
        <v>0</v>
      </c>
    </row>
    <row r="526" spans="1:82">
      <c r="A526" s="70" t="s">
        <v>2367</v>
      </c>
      <c r="B526" s="70">
        <v>65</v>
      </c>
      <c r="C526" s="70">
        <v>14</v>
      </c>
      <c r="D526" s="70">
        <v>4</v>
      </c>
      <c r="E526" s="70">
        <v>2017</v>
      </c>
      <c r="F526" s="70" t="s">
        <v>156</v>
      </c>
      <c r="G526" s="70" t="s">
        <v>2353</v>
      </c>
      <c r="H526" s="70" t="s">
        <v>2354</v>
      </c>
      <c r="I526" s="148"/>
      <c r="J526" s="71">
        <v>333.58596283176337</v>
      </c>
      <c r="K526" s="71">
        <v>7.2964227040208911</v>
      </c>
      <c r="L526" s="71">
        <v>16.764857827684391</v>
      </c>
      <c r="M526" s="71">
        <v>86.945502280866577</v>
      </c>
      <c r="N526" s="71">
        <v>108.20000945083369</v>
      </c>
      <c r="O526" s="71">
        <v>98.471204149018448</v>
      </c>
      <c r="P526" s="71">
        <v>76.49393943769266</v>
      </c>
      <c r="Q526" s="71">
        <v>5.52753609329962</v>
      </c>
      <c r="R526" s="71">
        <v>0</v>
      </c>
      <c r="S526" s="71">
        <v>10.473671506350252</v>
      </c>
      <c r="T526" s="72"/>
      <c r="U526" s="71">
        <v>62052885</v>
      </c>
      <c r="V526" s="71">
        <v>2660</v>
      </c>
      <c r="W526" s="71">
        <v>370</v>
      </c>
      <c r="X526" s="71">
        <v>21127</v>
      </c>
      <c r="Y526" s="71">
        <v>30678</v>
      </c>
      <c r="Z526" s="71">
        <v>58875</v>
      </c>
      <c r="AA526" s="71">
        <v>15844</v>
      </c>
      <c r="AB526" s="71">
        <v>80927</v>
      </c>
      <c r="AC526" s="71">
        <v>0</v>
      </c>
      <c r="AD526" s="71">
        <v>10.47367150635025</v>
      </c>
      <c r="AE526" s="72"/>
      <c r="AF526" s="71">
        <v>446745489.18362641</v>
      </c>
      <c r="AG526" s="71">
        <v>5736561.673623736</v>
      </c>
      <c r="AH526" s="71">
        <v>3635063.011330598</v>
      </c>
      <c r="AI526" s="71">
        <v>140871498.28965351</v>
      </c>
      <c r="AJ526" s="71">
        <v>150365128.1663833</v>
      </c>
      <c r="AK526" s="71">
        <v>0</v>
      </c>
      <c r="AL526" s="71">
        <v>0</v>
      </c>
      <c r="AM526" s="71">
        <v>11116689.67381095</v>
      </c>
      <c r="AN526" s="71">
        <v>0</v>
      </c>
      <c r="AO526" s="71">
        <v>0</v>
      </c>
      <c r="AP526" s="71">
        <v>758470429.99842846</v>
      </c>
      <c r="AQ526" s="72"/>
      <c r="AR526" s="71">
        <v>2811</v>
      </c>
      <c r="AS526" s="71">
        <v>1028</v>
      </c>
      <c r="AT526" s="71">
        <v>0</v>
      </c>
      <c r="AU526" s="71">
        <v>0</v>
      </c>
      <c r="AV526" s="71">
        <v>0</v>
      </c>
      <c r="AW526" s="71">
        <v>1</v>
      </c>
      <c r="AX526" s="71"/>
      <c r="AY526" s="72"/>
      <c r="AZ526" s="71">
        <v>12735.8</v>
      </c>
      <c r="BA526" s="71">
        <v>56033.500000000007</v>
      </c>
      <c r="BB526" s="71">
        <v>0</v>
      </c>
      <c r="BC526" s="71">
        <v>0</v>
      </c>
      <c r="BD526" s="71">
        <v>0</v>
      </c>
      <c r="BE526" s="71">
        <v>985</v>
      </c>
      <c r="BF526" s="71"/>
      <c r="BG526" s="72"/>
      <c r="BH526" s="71">
        <v>5.0129999999999999</v>
      </c>
      <c r="BI526" s="71">
        <v>0</v>
      </c>
      <c r="BJ526" s="71">
        <v>733.01900000000001</v>
      </c>
      <c r="BK526" s="71">
        <v>0</v>
      </c>
      <c r="BL526" s="71">
        <v>3.53</v>
      </c>
      <c r="BM526" s="71">
        <v>0</v>
      </c>
      <c r="BN526" s="72"/>
      <c r="BO526" s="71">
        <v>1</v>
      </c>
      <c r="BP526" s="71">
        <v>0</v>
      </c>
      <c r="BQ526" s="71">
        <v>33</v>
      </c>
      <c r="BR526" s="71">
        <v>0</v>
      </c>
      <c r="BS526" s="71">
        <v>1</v>
      </c>
      <c r="BT526" s="71">
        <v>0</v>
      </c>
      <c r="BU526"/>
      <c r="BV526" s="70">
        <v>736.36300000000006</v>
      </c>
      <c r="BW526" s="70">
        <v>0</v>
      </c>
      <c r="BX526" s="70">
        <v>5.1989999999999998</v>
      </c>
      <c r="BY526" s="70">
        <v>0</v>
      </c>
      <c r="BZ526" s="70">
        <v>0</v>
      </c>
      <c r="CA526" s="70">
        <v>0</v>
      </c>
      <c r="CB526" s="70">
        <v>0</v>
      </c>
      <c r="CC526" s="70">
        <v>0</v>
      </c>
      <c r="CD526" s="70">
        <v>0</v>
      </c>
    </row>
    <row r="527" spans="1:82">
      <c r="A527" s="70" t="s">
        <v>2368</v>
      </c>
      <c r="B527" s="70">
        <v>66</v>
      </c>
      <c r="C527" s="70">
        <v>15</v>
      </c>
      <c r="D527" s="70">
        <v>4</v>
      </c>
      <c r="E527" s="70">
        <v>2018</v>
      </c>
      <c r="F527" s="70" t="s">
        <v>183</v>
      </c>
      <c r="G527" s="70" t="s">
        <v>2353</v>
      </c>
      <c r="H527" s="70" t="s">
        <v>2354</v>
      </c>
      <c r="I527" s="148"/>
      <c r="J527" s="71">
        <v>336.03880834946409</v>
      </c>
      <c r="K527" s="71">
        <v>6.5812507979389085</v>
      </c>
      <c r="L527" s="71">
        <v>15.533638248221848</v>
      </c>
      <c r="M527" s="71">
        <v>85.771847509353449</v>
      </c>
      <c r="N527" s="71">
        <v>95.749071639271619</v>
      </c>
      <c r="O527" s="71">
        <v>97.08558307691635</v>
      </c>
      <c r="P527" s="71">
        <v>75.938035670407032</v>
      </c>
      <c r="Q527" s="71">
        <v>5.1207276712864296</v>
      </c>
      <c r="R527" s="71">
        <v>0</v>
      </c>
      <c r="S527" s="71">
        <v>10.463146310115649</v>
      </c>
      <c r="T527" s="72"/>
      <c r="U527" s="71">
        <v>62249205.000000007</v>
      </c>
      <c r="V527" s="71">
        <v>2660</v>
      </c>
      <c r="W527" s="71">
        <v>370</v>
      </c>
      <c r="X527" s="71">
        <v>21127</v>
      </c>
      <c r="Y527" s="71">
        <v>31035</v>
      </c>
      <c r="Z527" s="71">
        <v>59158</v>
      </c>
      <c r="AA527" s="71">
        <v>15887</v>
      </c>
      <c r="AB527" s="71">
        <v>80793</v>
      </c>
      <c r="AC527" s="71">
        <v>0</v>
      </c>
      <c r="AD527" s="71">
        <v>10.463146310115651</v>
      </c>
      <c r="AE527" s="72"/>
      <c r="AF527" s="71">
        <v>456673983.95378268</v>
      </c>
      <c r="AG527" s="71">
        <v>4952488.4388999166</v>
      </c>
      <c r="AH527" s="71">
        <v>3441696.857503925</v>
      </c>
      <c r="AI527" s="71">
        <v>136109024.51005709</v>
      </c>
      <c r="AJ527" s="71">
        <v>141602361.571888</v>
      </c>
      <c r="AK527" s="71">
        <v>0</v>
      </c>
      <c r="AL527" s="71">
        <v>0</v>
      </c>
      <c r="AM527" s="71">
        <v>11121246.18772625</v>
      </c>
      <c r="AN527" s="71">
        <v>0</v>
      </c>
      <c r="AO527" s="71">
        <v>0</v>
      </c>
      <c r="AP527" s="71">
        <v>753900801.51985788</v>
      </c>
      <c r="AQ527" s="72"/>
      <c r="AR527" s="71">
        <v>3004</v>
      </c>
      <c r="AS527" s="71">
        <v>1155</v>
      </c>
      <c r="AT527" s="71">
        <v>0</v>
      </c>
      <c r="AU527" s="71">
        <v>0</v>
      </c>
      <c r="AV527" s="71">
        <v>0</v>
      </c>
      <c r="AW527" s="71">
        <v>1</v>
      </c>
      <c r="AX527" s="71"/>
      <c r="AY527" s="72"/>
      <c r="AZ527" s="71">
        <v>13710.70000000001</v>
      </c>
      <c r="BA527" s="71">
        <v>60125.2</v>
      </c>
      <c r="BB527" s="71">
        <v>0</v>
      </c>
      <c r="BC527" s="71">
        <v>0</v>
      </c>
      <c r="BD527" s="71">
        <v>0</v>
      </c>
      <c r="BE527" s="71">
        <v>985</v>
      </c>
      <c r="BF527" s="71"/>
      <c r="BG527" s="72"/>
      <c r="BH527" s="71">
        <v>4.726</v>
      </c>
      <c r="BI527" s="71">
        <v>0</v>
      </c>
      <c r="BJ527" s="71">
        <v>710.83799999999997</v>
      </c>
      <c r="BK527" s="71">
        <v>0</v>
      </c>
      <c r="BL527" s="71">
        <v>2.8330000000000002</v>
      </c>
      <c r="BM527" s="71">
        <v>0</v>
      </c>
      <c r="BN527" s="72"/>
      <c r="BO527" s="71">
        <v>1</v>
      </c>
      <c r="BP527" s="71">
        <v>0</v>
      </c>
      <c r="BQ527" s="71">
        <v>32</v>
      </c>
      <c r="BR527" s="71">
        <v>0</v>
      </c>
      <c r="BS527" s="71">
        <v>1</v>
      </c>
      <c r="BT527" s="71">
        <v>0</v>
      </c>
      <c r="BU527"/>
      <c r="BV527" s="70">
        <v>713.35699999999997</v>
      </c>
      <c r="BW527" s="70">
        <v>0</v>
      </c>
      <c r="BX527" s="70">
        <v>5.04</v>
      </c>
      <c r="BY527" s="70">
        <v>0</v>
      </c>
      <c r="BZ527" s="70">
        <v>0</v>
      </c>
      <c r="CA527" s="70">
        <v>0</v>
      </c>
      <c r="CB527" s="70">
        <v>0</v>
      </c>
      <c r="CC527" s="70">
        <v>0</v>
      </c>
      <c r="CD527" s="70">
        <v>0</v>
      </c>
    </row>
    <row r="528" spans="1:82">
      <c r="A528" s="70" t="s">
        <v>2369</v>
      </c>
      <c r="B528" s="70">
        <v>67</v>
      </c>
      <c r="C528" s="70">
        <v>16</v>
      </c>
      <c r="D528" s="70">
        <v>4</v>
      </c>
      <c r="E528" s="70">
        <v>2019</v>
      </c>
      <c r="F528" s="70" t="s">
        <v>158</v>
      </c>
      <c r="G528" s="70" t="s">
        <v>2353</v>
      </c>
      <c r="H528" s="70" t="s">
        <v>2354</v>
      </c>
      <c r="I528" s="148"/>
      <c r="J528" s="71">
        <v>299.87648627251497</v>
      </c>
      <c r="K528" s="71">
        <v>6.0786175208991633</v>
      </c>
      <c r="L528" s="71">
        <v>15.665241878242165</v>
      </c>
      <c r="M528" s="71">
        <v>83.163636319177598</v>
      </c>
      <c r="N528" s="71">
        <v>99.335947395373395</v>
      </c>
      <c r="O528" s="71">
        <v>94.737462018620747</v>
      </c>
      <c r="P528" s="71">
        <v>75.075575836916968</v>
      </c>
      <c r="Q528" s="71">
        <v>4.9611931002378196</v>
      </c>
      <c r="R528" s="71">
        <v>0</v>
      </c>
      <c r="S528" s="71">
        <v>13.334107837353583</v>
      </c>
      <c r="T528" s="72"/>
      <c r="U528" s="71">
        <v>58759829</v>
      </c>
      <c r="V528" s="71">
        <v>2660</v>
      </c>
      <c r="W528" s="71">
        <v>370</v>
      </c>
      <c r="X528" s="71">
        <v>21127</v>
      </c>
      <c r="Y528" s="71">
        <v>31444</v>
      </c>
      <c r="Z528" s="71">
        <v>59312</v>
      </c>
      <c r="AA528" s="71">
        <v>15589</v>
      </c>
      <c r="AB528" s="71">
        <v>80395</v>
      </c>
      <c r="AC528" s="71">
        <v>0</v>
      </c>
      <c r="AD528" s="71">
        <v>13.33410783735358</v>
      </c>
      <c r="AE528" s="72"/>
      <c r="AF528" s="71">
        <v>416912181.76419652</v>
      </c>
      <c r="AG528" s="71">
        <v>4780431.5964584928</v>
      </c>
      <c r="AH528" s="71">
        <v>3674575.9356166632</v>
      </c>
      <c r="AI528" s="71">
        <v>137462755.83895069</v>
      </c>
      <c r="AJ528" s="71">
        <v>143761985.06677279</v>
      </c>
      <c r="AK528" s="71">
        <v>0</v>
      </c>
      <c r="AL528" s="71">
        <v>0</v>
      </c>
      <c r="AM528" s="71">
        <v>10949193.786764029</v>
      </c>
      <c r="AN528" s="71">
        <v>0</v>
      </c>
      <c r="AO528" s="71">
        <v>0</v>
      </c>
      <c r="AP528" s="71">
        <v>717541123.98875928</v>
      </c>
      <c r="AQ528" s="72"/>
      <c r="AR528" s="71">
        <v>3184</v>
      </c>
      <c r="AS528" s="71">
        <v>1241</v>
      </c>
      <c r="AT528" s="71">
        <v>0</v>
      </c>
      <c r="AU528" s="71">
        <v>0</v>
      </c>
      <c r="AV528" s="71">
        <v>0</v>
      </c>
      <c r="AW528" s="71">
        <v>1</v>
      </c>
      <c r="AX528" s="71"/>
      <c r="AY528" s="72"/>
      <c r="AZ528" s="71">
        <v>14684.79999999999</v>
      </c>
      <c r="BA528" s="71">
        <v>62912.200000000019</v>
      </c>
      <c r="BB528" s="71">
        <v>0</v>
      </c>
      <c r="BC528" s="71">
        <v>0</v>
      </c>
      <c r="BD528" s="71">
        <v>0</v>
      </c>
      <c r="BE528" s="71">
        <v>985</v>
      </c>
      <c r="BF528" s="71"/>
      <c r="BG528" s="72"/>
      <c r="BH528" s="71">
        <v>3.9910000000000001</v>
      </c>
      <c r="BI528" s="71">
        <v>0</v>
      </c>
      <c r="BJ528" s="71">
        <v>688.81600000000003</v>
      </c>
      <c r="BK528" s="71">
        <v>16.02</v>
      </c>
      <c r="BL528" s="71">
        <v>3.23</v>
      </c>
      <c r="BM528" s="71">
        <v>0</v>
      </c>
      <c r="BN528" s="72"/>
      <c r="BO528" s="71">
        <v>1</v>
      </c>
      <c r="BP528" s="71">
        <v>0</v>
      </c>
      <c r="BQ528" s="71">
        <v>33</v>
      </c>
      <c r="BR528" s="71">
        <v>1</v>
      </c>
      <c r="BS528" s="71">
        <v>1</v>
      </c>
      <c r="BT528" s="71">
        <v>0</v>
      </c>
      <c r="BU528"/>
      <c r="BV528" s="70">
        <v>708.45299999999997</v>
      </c>
      <c r="BW528" s="70">
        <v>0</v>
      </c>
      <c r="BX528" s="70">
        <v>3.6040000000000001</v>
      </c>
      <c r="BY528" s="70">
        <v>0</v>
      </c>
      <c r="BZ528" s="70">
        <v>0</v>
      </c>
      <c r="CA528" s="70">
        <v>0</v>
      </c>
      <c r="CB528" s="70">
        <v>0</v>
      </c>
      <c r="CC528" s="70">
        <v>0</v>
      </c>
      <c r="CD528" s="70">
        <v>0</v>
      </c>
    </row>
    <row r="529" spans="1:82">
      <c r="A529" s="70" t="s">
        <v>2370</v>
      </c>
      <c r="B529" s="70">
        <v>68</v>
      </c>
      <c r="C529" s="70">
        <v>17</v>
      </c>
      <c r="D529" s="70">
        <v>4</v>
      </c>
      <c r="E529" s="70">
        <v>2020</v>
      </c>
      <c r="F529" s="70" t="s">
        <v>159</v>
      </c>
      <c r="G529" s="70" t="s">
        <v>2353</v>
      </c>
      <c r="H529" s="70" t="s">
        <v>2354</v>
      </c>
      <c r="I529" s="148"/>
      <c r="J529" s="71">
        <v>300.46312522124629</v>
      </c>
      <c r="K529" s="71">
        <v>6.1583836681954436</v>
      </c>
      <c r="L529" s="71">
        <v>20.018724509872058</v>
      </c>
      <c r="M529" s="71">
        <v>79.274508657545027</v>
      </c>
      <c r="N529" s="71">
        <v>94.36946099611707</v>
      </c>
      <c r="O529" s="71">
        <v>83.368664066661609</v>
      </c>
      <c r="P529" s="71">
        <v>70.447359245612759</v>
      </c>
      <c r="Q529" s="71">
        <v>4.7092519385951297</v>
      </c>
      <c r="R529" s="71">
        <v>0</v>
      </c>
      <c r="S529" s="71">
        <v>10.59208789008734</v>
      </c>
      <c r="T529" s="72"/>
      <c r="U529" s="71">
        <v>54619355</v>
      </c>
      <c r="V529" s="71">
        <v>2305</v>
      </c>
      <c r="W529" s="71">
        <v>572</v>
      </c>
      <c r="X529" s="71">
        <v>21073</v>
      </c>
      <c r="Y529" s="71">
        <v>31703</v>
      </c>
      <c r="Z529" s="71">
        <v>59573</v>
      </c>
      <c r="AA529" s="71">
        <v>15548</v>
      </c>
      <c r="AB529" s="71">
        <v>79871</v>
      </c>
      <c r="AC529" s="71">
        <v>0</v>
      </c>
      <c r="AD529" s="71">
        <v>10.59208789008734</v>
      </c>
      <c r="AE529" s="72"/>
      <c r="AF529" s="71">
        <v>424918245.20923668</v>
      </c>
      <c r="AG529" s="71">
        <v>4682050.3054697551</v>
      </c>
      <c r="AH529" s="71">
        <v>4930072.1963714715</v>
      </c>
      <c r="AI529" s="71">
        <v>129550631.78118953</v>
      </c>
      <c r="AJ529" s="71">
        <v>131635018.58720779</v>
      </c>
      <c r="AK529" s="71"/>
      <c r="AL529" s="71"/>
      <c r="AM529" s="71">
        <v>10424052.885318236</v>
      </c>
      <c r="AN529" s="71"/>
      <c r="AO529" s="71"/>
      <c r="AP529" s="71">
        <v>706140070.96479356</v>
      </c>
      <c r="AQ529" s="72"/>
      <c r="AR529" s="71">
        <v>3335</v>
      </c>
      <c r="AS529" s="71">
        <v>1315</v>
      </c>
      <c r="AT529" s="71">
        <v>0</v>
      </c>
      <c r="AU529" s="71">
        <v>0</v>
      </c>
      <c r="AV529" s="71">
        <v>0</v>
      </c>
      <c r="AW529" s="71">
        <v>1</v>
      </c>
      <c r="AX529" s="71"/>
      <c r="AY529" s="72"/>
      <c r="AZ529" s="71">
        <v>15552.699999999981</v>
      </c>
      <c r="BA529" s="71">
        <v>66066.7</v>
      </c>
      <c r="BB529" s="71">
        <v>0</v>
      </c>
      <c r="BC529" s="71">
        <v>0</v>
      </c>
      <c r="BD529" s="71">
        <v>0</v>
      </c>
      <c r="BE529" s="71">
        <v>985</v>
      </c>
      <c r="BF529" s="71"/>
      <c r="BG529" s="72"/>
      <c r="BH529" s="71">
        <v>4.0890000000000004</v>
      </c>
      <c r="BI529" s="71">
        <v>0</v>
      </c>
      <c r="BJ529" s="71">
        <v>629.1</v>
      </c>
      <c r="BK529" s="71">
        <v>50.292000000000002</v>
      </c>
      <c r="BL529" s="71">
        <v>3.3279999999999998</v>
      </c>
      <c r="BM529" s="71">
        <v>0</v>
      </c>
      <c r="BN529" s="72"/>
      <c r="BO529" s="71">
        <v>1</v>
      </c>
      <c r="BP529" s="71">
        <v>0</v>
      </c>
      <c r="BQ529" s="71">
        <v>31</v>
      </c>
      <c r="BR529" s="71">
        <v>1</v>
      </c>
      <c r="BS529" s="71">
        <v>1</v>
      </c>
      <c r="BT529" s="71">
        <v>0</v>
      </c>
      <c r="BU529"/>
      <c r="BV529" s="70">
        <v>686.80899999999997</v>
      </c>
      <c r="BW529" s="70">
        <v>0</v>
      </c>
      <c r="BX529" s="70">
        <v>0</v>
      </c>
      <c r="BY529" s="70">
        <v>0</v>
      </c>
      <c r="BZ529" s="70">
        <v>0</v>
      </c>
      <c r="CA529" s="70">
        <v>0</v>
      </c>
      <c r="CB529" s="70">
        <v>0</v>
      </c>
      <c r="CC529" s="70">
        <v>0</v>
      </c>
      <c r="CD529" s="70">
        <v>0</v>
      </c>
    </row>
    <row r="530" spans="1:82">
      <c r="A530" s="70" t="s">
        <v>2371</v>
      </c>
      <c r="B530" s="70">
        <v>68</v>
      </c>
      <c r="C530" s="70">
        <v>18</v>
      </c>
      <c r="D530" s="70">
        <v>4</v>
      </c>
      <c r="E530" s="70">
        <v>2021</v>
      </c>
      <c r="F530" s="70" t="s">
        <v>160</v>
      </c>
      <c r="G530" s="70" t="s">
        <v>2353</v>
      </c>
      <c r="H530" s="70" t="s">
        <v>2354</v>
      </c>
      <c r="I530" s="148"/>
      <c r="J530" s="71">
        <v>339.84278725117383</v>
      </c>
      <c r="K530" s="71">
        <v>7.0551968108170993</v>
      </c>
      <c r="L530" s="71">
        <v>16.789055986095466</v>
      </c>
      <c r="M530" s="71">
        <v>88.293845524229056</v>
      </c>
      <c r="N530" s="71">
        <v>91.649602912064978</v>
      </c>
      <c r="O530" s="71">
        <v>80.958275155273384</v>
      </c>
      <c r="P530" s="71">
        <v>72.212964481199919</v>
      </c>
      <c r="Q530" s="71">
        <v>4.6495989104874198</v>
      </c>
      <c r="R530" s="71">
        <v>0</v>
      </c>
      <c r="S530" s="71">
        <v>13.18622656009412</v>
      </c>
      <c r="T530" s="72"/>
      <c r="U530" s="71">
        <v>63308402</v>
      </c>
      <c r="V530" s="71">
        <v>2305</v>
      </c>
      <c r="W530" s="71">
        <v>572</v>
      </c>
      <c r="X530" s="71">
        <v>21073</v>
      </c>
      <c r="Y530" s="71">
        <v>32186</v>
      </c>
      <c r="Z530" s="71">
        <v>59566</v>
      </c>
      <c r="AA530" s="71">
        <v>15541</v>
      </c>
      <c r="AB530" s="71">
        <v>79634</v>
      </c>
      <c r="AC530" s="71">
        <v>0</v>
      </c>
      <c r="AD530" s="71">
        <v>13.18622656009412</v>
      </c>
      <c r="AE530" s="72"/>
      <c r="AF530" s="71">
        <v>474398936.7395888</v>
      </c>
      <c r="AG530" s="71">
        <v>6105712.8558025258</v>
      </c>
      <c r="AH530" s="71">
        <v>3966024.1983317281</v>
      </c>
      <c r="AI530" s="71">
        <v>144785089.29471412</v>
      </c>
      <c r="AJ530" s="71">
        <v>137414342.56282181</v>
      </c>
      <c r="AK530" s="71">
        <v>0</v>
      </c>
      <c r="AL530" s="71">
        <v>0</v>
      </c>
      <c r="AM530" s="71">
        <v>10453068.441686576</v>
      </c>
      <c r="AN530" s="71">
        <v>0</v>
      </c>
      <c r="AO530" s="71">
        <v>0</v>
      </c>
      <c r="AP530" s="71">
        <v>777123174.09294558</v>
      </c>
      <c r="AQ530" s="72"/>
      <c r="AR530" s="71">
        <v>3492</v>
      </c>
      <c r="AS530" s="71">
        <v>1374</v>
      </c>
      <c r="AT530" s="71">
        <v>0</v>
      </c>
      <c r="AU530" s="71">
        <v>0</v>
      </c>
      <c r="AV530" s="71">
        <v>0</v>
      </c>
      <c r="AW530" s="71">
        <v>2</v>
      </c>
      <c r="AX530" s="71"/>
      <c r="AY530" s="72"/>
      <c r="AZ530" s="71">
        <v>16553.199999999961</v>
      </c>
      <c r="BA530" s="71">
        <v>68832.799999999974</v>
      </c>
      <c r="BB530" s="71">
        <v>0</v>
      </c>
      <c r="BC530" s="71">
        <v>0</v>
      </c>
      <c r="BD530" s="71">
        <v>0</v>
      </c>
      <c r="BE530" s="71">
        <v>1034</v>
      </c>
      <c r="BF530" s="71"/>
      <c r="BG530" s="72"/>
      <c r="BH530" s="71">
        <v>3.4049999999999998</v>
      </c>
      <c r="BI530" s="71">
        <v>0</v>
      </c>
      <c r="BJ530" s="71">
        <v>653.64</v>
      </c>
      <c r="BK530" s="71">
        <v>40.991</v>
      </c>
      <c r="BL530" s="71">
        <v>3.13</v>
      </c>
      <c r="BM530" s="71">
        <v>0</v>
      </c>
      <c r="BN530" s="72"/>
      <c r="BO530" s="71">
        <v>1</v>
      </c>
      <c r="BP530" s="71">
        <v>0</v>
      </c>
      <c r="BQ530" s="71">
        <v>33</v>
      </c>
      <c r="BR530" s="71">
        <v>1</v>
      </c>
      <c r="BS530" s="71">
        <v>1</v>
      </c>
      <c r="BT530" s="71">
        <v>0</v>
      </c>
      <c r="BU530"/>
      <c r="BV530" s="70">
        <v>697.48500000000001</v>
      </c>
      <c r="BW530" s="70">
        <v>0</v>
      </c>
      <c r="BX530" s="70">
        <v>3.681</v>
      </c>
      <c r="BY530" s="70">
        <v>0</v>
      </c>
      <c r="BZ530" s="70">
        <v>0</v>
      </c>
      <c r="CA530" s="70">
        <v>0</v>
      </c>
      <c r="CB530" s="70">
        <v>0</v>
      </c>
      <c r="CC530" s="70">
        <v>0</v>
      </c>
      <c r="CD530" s="70">
        <v>0</v>
      </c>
    </row>
    <row r="531" spans="1:82">
      <c r="A531" s="70" t="s">
        <v>2372</v>
      </c>
      <c r="B531" s="70">
        <v>68</v>
      </c>
      <c r="C531" s="70">
        <v>19</v>
      </c>
      <c r="D531" s="70">
        <v>4</v>
      </c>
      <c r="E531" s="70">
        <v>2022</v>
      </c>
      <c r="F531" s="70" t="s">
        <v>161</v>
      </c>
      <c r="G531" s="70" t="s">
        <v>2353</v>
      </c>
      <c r="H531" s="70" t="s">
        <v>2354</v>
      </c>
      <c r="I531" s="148"/>
      <c r="J531" s="71">
        <v>318.88544559911918</v>
      </c>
      <c r="K531" s="71">
        <v>5.7764750934901468</v>
      </c>
      <c r="L531" s="71">
        <v>18.957615560836423</v>
      </c>
      <c r="M531" s="71">
        <v>83.884376773276074</v>
      </c>
      <c r="N531" s="71">
        <v>104.8244075085138</v>
      </c>
      <c r="O531" s="71">
        <v>85.624409378408942</v>
      </c>
      <c r="P531" s="71">
        <v>71.279685063256537</v>
      </c>
      <c r="Q531" s="71">
        <v>4.673735666479927</v>
      </c>
      <c r="R531" s="71">
        <v>0</v>
      </c>
      <c r="S531" s="71">
        <v>11.460480790438391</v>
      </c>
      <c r="T531" s="72"/>
      <c r="U531" s="71">
        <v>67980131</v>
      </c>
      <c r="V531" s="71">
        <v>2305</v>
      </c>
      <c r="W531" s="71">
        <v>572</v>
      </c>
      <c r="X531" s="71">
        <v>21073</v>
      </c>
      <c r="Y531" s="71">
        <v>32726</v>
      </c>
      <c r="Z531" s="71">
        <v>59856</v>
      </c>
      <c r="AA531" s="71">
        <v>15574</v>
      </c>
      <c r="AB531" s="71">
        <v>79391</v>
      </c>
      <c r="AC531" s="71">
        <v>0</v>
      </c>
      <c r="AD531" s="71">
        <v>11.460480790438391</v>
      </c>
      <c r="AE531" s="72"/>
      <c r="AF531" s="71">
        <v>440662205.72632855</v>
      </c>
      <c r="AG531" s="71">
        <v>4348933.5023699561</v>
      </c>
      <c r="AH531" s="71">
        <v>5272112.9642421333</v>
      </c>
      <c r="AI531" s="71">
        <v>134601734.85357177</v>
      </c>
      <c r="AJ531" s="71">
        <v>164938667.01932085</v>
      </c>
      <c r="AK531" s="71">
        <v>0</v>
      </c>
      <c r="AL531" s="71">
        <v>0</v>
      </c>
      <c r="AM531" s="71">
        <v>10251545.030275311</v>
      </c>
      <c r="AN531" s="71">
        <v>0</v>
      </c>
      <c r="AO531" s="71">
        <v>0</v>
      </c>
      <c r="AP531" s="71">
        <v>760075199.09610856</v>
      </c>
      <c r="AQ531" s="72"/>
      <c r="AR531" s="71">
        <v>3716</v>
      </c>
      <c r="AS531" s="71">
        <v>1406</v>
      </c>
      <c r="AT531" s="71">
        <v>0</v>
      </c>
      <c r="AU531" s="71">
        <v>0</v>
      </c>
      <c r="AV531" s="71">
        <v>0</v>
      </c>
      <c r="AW531" s="71">
        <v>2</v>
      </c>
      <c r="AX531" s="71"/>
      <c r="AY531" s="72"/>
      <c r="AZ531" s="71">
        <v>17974.999999999942</v>
      </c>
      <c r="BA531" s="71">
        <v>71029.499999999971</v>
      </c>
      <c r="BB531" s="71">
        <v>0</v>
      </c>
      <c r="BC531" s="71">
        <v>0</v>
      </c>
      <c r="BD531" s="71">
        <v>0</v>
      </c>
      <c r="BE531" s="71">
        <v>1034</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2373</v>
      </c>
      <c r="B532" s="70">
        <v>68</v>
      </c>
      <c r="C532" s="70">
        <v>20</v>
      </c>
      <c r="D532" s="70">
        <v>4</v>
      </c>
      <c r="E532" s="70">
        <v>2023</v>
      </c>
      <c r="F532" s="70" t="s">
        <v>1539</v>
      </c>
      <c r="G532" s="70" t="s">
        <v>2353</v>
      </c>
      <c r="H532" s="70" t="s">
        <v>2354</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3908</v>
      </c>
      <c r="AS532" s="71">
        <v>1425</v>
      </c>
      <c r="AT532" s="71">
        <v>0</v>
      </c>
      <c r="AU532" s="71">
        <v>0</v>
      </c>
      <c r="AV532" s="71">
        <v>0</v>
      </c>
      <c r="AW532" s="71">
        <v>2</v>
      </c>
      <c r="AX532" s="71"/>
      <c r="AY532" s="72"/>
      <c r="AZ532" s="71">
        <v>19097.299999999916</v>
      </c>
      <c r="BA532" s="71">
        <v>74763.399999999936</v>
      </c>
      <c r="BB532" s="71">
        <v>0</v>
      </c>
      <c r="BC532" s="71">
        <v>0</v>
      </c>
      <c r="BD532" s="71">
        <v>0</v>
      </c>
      <c r="BE532" s="71">
        <v>1034</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2374</v>
      </c>
      <c r="B533" s="70">
        <v>68</v>
      </c>
      <c r="C533" s="70">
        <v>21</v>
      </c>
      <c r="D533" s="70">
        <v>4</v>
      </c>
      <c r="E533" s="70">
        <v>2024</v>
      </c>
      <c r="F533" s="70" t="s">
        <v>1554</v>
      </c>
      <c r="G533" s="70" t="s">
        <v>2353</v>
      </c>
      <c r="H533" s="70" t="s">
        <v>2354</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2375</v>
      </c>
      <c r="B534" s="70">
        <v>137</v>
      </c>
      <c r="C534" s="70">
        <v>1</v>
      </c>
      <c r="D534" s="70">
        <v>9</v>
      </c>
      <c r="E534" s="70">
        <v>1990</v>
      </c>
      <c r="F534" s="70" t="s">
        <v>787</v>
      </c>
      <c r="G534" s="70" t="s">
        <v>2376</v>
      </c>
      <c r="H534" s="70" t="s">
        <v>2377</v>
      </c>
      <c r="I534" s="148"/>
      <c r="J534" s="71">
        <v>20.637174320979369</v>
      </c>
      <c r="K534" s="71">
        <v>1.6485107328739661</v>
      </c>
      <c r="L534" s="71">
        <v>0.1731407267536462</v>
      </c>
      <c r="M534" s="71">
        <v>18.72154680899153</v>
      </c>
      <c r="N534" s="71">
        <v>40.631328398329977</v>
      </c>
      <c r="O534" s="71">
        <v>32.583561819200177</v>
      </c>
      <c r="P534" s="71">
        <v>24.092803659413921</v>
      </c>
      <c r="Q534" s="71">
        <v>3.25295775675706</v>
      </c>
      <c r="R534" s="71">
        <v>0</v>
      </c>
      <c r="S534" s="71">
        <v>4.0784837049657536</v>
      </c>
      <c r="T534" s="72"/>
      <c r="U534" s="71">
        <v>5796051</v>
      </c>
      <c r="V534" s="71">
        <v>696</v>
      </c>
      <c r="W534" s="71">
        <v>2</v>
      </c>
      <c r="X534" s="71">
        <v>7151</v>
      </c>
      <c r="Y534" s="71">
        <v>14845</v>
      </c>
      <c r="Z534" s="71">
        <v>13402</v>
      </c>
      <c r="AA534" s="71">
        <v>5850</v>
      </c>
      <c r="AB534" s="71">
        <v>52817</v>
      </c>
      <c r="AC534" s="71">
        <v>0</v>
      </c>
      <c r="AD534" s="71">
        <v>4.0784837049657536</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2378</v>
      </c>
      <c r="B535" s="70">
        <v>138</v>
      </c>
      <c r="C535" s="70">
        <v>2</v>
      </c>
      <c r="D535" s="70">
        <v>9</v>
      </c>
      <c r="E535" s="70">
        <v>2005</v>
      </c>
      <c r="F535" s="70" t="s">
        <v>789</v>
      </c>
      <c r="G535" s="70" t="s">
        <v>2376</v>
      </c>
      <c r="H535" s="70" t="s">
        <v>2377</v>
      </c>
      <c r="I535" s="148"/>
      <c r="J535" s="71">
        <v>22.130208850006959</v>
      </c>
      <c r="K535" s="71">
        <v>1.823981815970797</v>
      </c>
      <c r="L535" s="71">
        <v>0</v>
      </c>
      <c r="M535" s="71">
        <v>44.285928617907551</v>
      </c>
      <c r="N535" s="71">
        <v>74.513054145779805</v>
      </c>
      <c r="O535" s="71">
        <v>62.701950517534627</v>
      </c>
      <c r="P535" s="71">
        <v>30.865936612314041</v>
      </c>
      <c r="Q535" s="71">
        <v>4.2289874986213096</v>
      </c>
      <c r="R535" s="71">
        <v>0</v>
      </c>
      <c r="S535" s="71">
        <v>7.3740386341515194</v>
      </c>
      <c r="T535" s="72"/>
      <c r="U535" s="71">
        <v>3998705</v>
      </c>
      <c r="V535" s="71">
        <v>906</v>
      </c>
      <c r="W535" s="71">
        <v>0</v>
      </c>
      <c r="X535" s="71">
        <v>9190</v>
      </c>
      <c r="Y535" s="71">
        <v>25017</v>
      </c>
      <c r="Z535" s="71">
        <v>29844</v>
      </c>
      <c r="AA535" s="71">
        <v>6138</v>
      </c>
      <c r="AB535" s="71">
        <v>71782</v>
      </c>
      <c r="AC535" s="71">
        <v>0</v>
      </c>
      <c r="AD535" s="71">
        <v>7.3740386341515194</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2379</v>
      </c>
      <c r="B536" s="70">
        <v>139</v>
      </c>
      <c r="C536" s="70">
        <v>3</v>
      </c>
      <c r="D536" s="70">
        <v>9</v>
      </c>
      <c r="E536" s="70">
        <v>2006</v>
      </c>
      <c r="F536" s="70" t="s">
        <v>790</v>
      </c>
      <c r="G536" s="70" t="s">
        <v>2376</v>
      </c>
      <c r="H536" s="70" t="s">
        <v>2377</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2380</v>
      </c>
      <c r="B537" s="70">
        <v>140</v>
      </c>
      <c r="C537" s="70">
        <v>4</v>
      </c>
      <c r="D537" s="70">
        <v>9</v>
      </c>
      <c r="E537" s="70">
        <v>2007</v>
      </c>
      <c r="F537" s="70" t="s">
        <v>791</v>
      </c>
      <c r="G537" s="70" t="s">
        <v>2376</v>
      </c>
      <c r="H537" s="70" t="s">
        <v>2377</v>
      </c>
      <c r="I537" s="148"/>
      <c r="J537" s="71">
        <v>17.127932080636281</v>
      </c>
      <c r="K537" s="71">
        <v>1.762917312598862</v>
      </c>
      <c r="L537" s="71">
        <v>0</v>
      </c>
      <c r="M537" s="71">
        <v>52.220213331581427</v>
      </c>
      <c r="N537" s="71">
        <v>74.839594447300769</v>
      </c>
      <c r="O537" s="71">
        <v>62.919459705855083</v>
      </c>
      <c r="P537" s="71">
        <v>30.639008462326711</v>
      </c>
      <c r="Q537" s="71">
        <v>4.5613296643038899</v>
      </c>
      <c r="R537" s="71">
        <v>0</v>
      </c>
      <c r="S537" s="71">
        <v>8.5582606872543856</v>
      </c>
      <c r="T537" s="72"/>
      <c r="U537" s="71">
        <v>4448778</v>
      </c>
      <c r="V537" s="71">
        <v>893</v>
      </c>
      <c r="W537" s="71">
        <v>0</v>
      </c>
      <c r="X537" s="71">
        <v>12979</v>
      </c>
      <c r="Y537" s="71">
        <v>26075</v>
      </c>
      <c r="Z537" s="71">
        <v>31132</v>
      </c>
      <c r="AA537" s="71">
        <v>6000</v>
      </c>
      <c r="AB537" s="71">
        <v>73329</v>
      </c>
      <c r="AC537" s="71">
        <v>0</v>
      </c>
      <c r="AD537" s="71">
        <v>8.5582606872543856</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2381</v>
      </c>
      <c r="B538" s="70">
        <v>141</v>
      </c>
      <c r="C538" s="70">
        <v>5</v>
      </c>
      <c r="D538" s="70">
        <v>9</v>
      </c>
      <c r="E538" s="70">
        <v>2008</v>
      </c>
      <c r="F538" s="70" t="s">
        <v>792</v>
      </c>
      <c r="G538" s="70" t="s">
        <v>2376</v>
      </c>
      <c r="H538" s="70" t="s">
        <v>2377</v>
      </c>
      <c r="I538" s="148"/>
      <c r="J538" s="71">
        <v>13.96284472382639</v>
      </c>
      <c r="K538" s="71">
        <v>1.301373329873261</v>
      </c>
      <c r="L538" s="71">
        <v>0</v>
      </c>
      <c r="M538" s="71">
        <v>57.138673053292372</v>
      </c>
      <c r="N538" s="71">
        <v>79.748906302677597</v>
      </c>
      <c r="O538" s="71">
        <v>61.855961564227727</v>
      </c>
      <c r="P538" s="71">
        <v>28.242475105346749</v>
      </c>
      <c r="Q538" s="71">
        <v>4.54186253097778</v>
      </c>
      <c r="R538" s="71">
        <v>0</v>
      </c>
      <c r="S538" s="71">
        <v>9.6896481549997073</v>
      </c>
      <c r="T538" s="72"/>
      <c r="U538" s="71">
        <v>3904617</v>
      </c>
      <c r="V538" s="71">
        <v>893</v>
      </c>
      <c r="W538" s="71">
        <v>0</v>
      </c>
      <c r="X538" s="71">
        <v>12979</v>
      </c>
      <c r="Y538" s="71">
        <v>26621</v>
      </c>
      <c r="Z538" s="71">
        <v>31680</v>
      </c>
      <c r="AA538" s="71">
        <v>5537</v>
      </c>
      <c r="AB538" s="71">
        <v>74217</v>
      </c>
      <c r="AC538" s="71">
        <v>0</v>
      </c>
      <c r="AD538" s="71">
        <v>9.6896481549997073</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2382</v>
      </c>
      <c r="B539" s="70">
        <v>142</v>
      </c>
      <c r="C539" s="70">
        <v>6</v>
      </c>
      <c r="D539" s="70">
        <v>9</v>
      </c>
      <c r="E539" s="70">
        <v>2009</v>
      </c>
      <c r="F539" s="70" t="s">
        <v>176</v>
      </c>
      <c r="G539" s="1064" t="s">
        <v>2376</v>
      </c>
      <c r="H539" s="70" t="s">
        <v>2377</v>
      </c>
      <c r="I539" s="148"/>
      <c r="J539" s="71">
        <v>10.88790001859531</v>
      </c>
      <c r="K539" s="71">
        <v>1.3120133042216271</v>
      </c>
      <c r="L539" s="71">
        <v>0.86853724597899595</v>
      </c>
      <c r="M539" s="71">
        <v>51.449408311629981</v>
      </c>
      <c r="N539" s="71">
        <v>74.12844835276826</v>
      </c>
      <c r="O539" s="71">
        <v>63.716011462975743</v>
      </c>
      <c r="P539" s="71">
        <v>26.05955632709771</v>
      </c>
      <c r="Q539" s="71">
        <v>4.3753333393791198</v>
      </c>
      <c r="R539" s="71">
        <v>0</v>
      </c>
      <c r="S539" s="71">
        <v>9.0456517992840961</v>
      </c>
      <c r="T539" s="72"/>
      <c r="U539" s="71">
        <v>2993607</v>
      </c>
      <c r="V539" s="71">
        <v>939</v>
      </c>
      <c r="W539" s="71">
        <v>20</v>
      </c>
      <c r="X539" s="71">
        <v>14091</v>
      </c>
      <c r="Y539" s="71">
        <v>27173</v>
      </c>
      <c r="Z539" s="71">
        <v>32210</v>
      </c>
      <c r="AA539" s="71">
        <v>5245</v>
      </c>
      <c r="AB539" s="71">
        <v>75052</v>
      </c>
      <c r="AC539" s="71">
        <v>0</v>
      </c>
      <c r="AD539" s="71">
        <v>9.0456517992840961</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0</v>
      </c>
      <c r="BK539" s="71">
        <v>0</v>
      </c>
      <c r="BL539" s="71">
        <v>0</v>
      </c>
      <c r="BM539" s="71">
        <v>0</v>
      </c>
      <c r="BN539" s="72"/>
      <c r="BO539" s="71">
        <v>0</v>
      </c>
      <c r="BP539" s="71">
        <v>0</v>
      </c>
      <c r="BQ539" s="71">
        <v>0</v>
      </c>
      <c r="BR539" s="71">
        <v>0</v>
      </c>
      <c r="BS539" s="71">
        <v>0</v>
      </c>
      <c r="BT539" s="71">
        <v>0</v>
      </c>
      <c r="BU539"/>
      <c r="BV539" s="70">
        <v>0</v>
      </c>
      <c r="BW539" s="70">
        <v>0</v>
      </c>
      <c r="BX539" s="70">
        <v>0</v>
      </c>
      <c r="BY539" s="70">
        <v>0</v>
      </c>
      <c r="BZ539" s="70">
        <v>0</v>
      </c>
      <c r="CA539" s="70">
        <v>0</v>
      </c>
      <c r="CB539" s="70">
        <v>0</v>
      </c>
      <c r="CC539" s="70">
        <v>0</v>
      </c>
      <c r="CD539" s="70">
        <v>0</v>
      </c>
    </row>
    <row r="540" spans="1:82">
      <c r="A540" s="70" t="s">
        <v>2383</v>
      </c>
      <c r="B540" s="70">
        <v>143</v>
      </c>
      <c r="C540" s="70">
        <v>7</v>
      </c>
      <c r="D540" s="70">
        <v>9</v>
      </c>
      <c r="E540" s="70">
        <v>2010</v>
      </c>
      <c r="F540" s="70" t="s">
        <v>177</v>
      </c>
      <c r="G540" s="1064" t="s">
        <v>2376</v>
      </c>
      <c r="H540" s="70" t="s">
        <v>2377</v>
      </c>
      <c r="I540" s="148"/>
      <c r="J540" s="71">
        <v>11.67250867888264</v>
      </c>
      <c r="K540" s="71">
        <v>1.464806379554811</v>
      </c>
      <c r="L540" s="71">
        <v>0.83868454332854225</v>
      </c>
      <c r="M540" s="71">
        <v>55.775944142317122</v>
      </c>
      <c r="N540" s="71">
        <v>74.409287772781738</v>
      </c>
      <c r="O540" s="71">
        <v>64.646019805466793</v>
      </c>
      <c r="P540" s="71">
        <v>26.12063867862372</v>
      </c>
      <c r="Q540" s="71">
        <v>4.61201951080215</v>
      </c>
      <c r="R540" s="71">
        <v>0</v>
      </c>
      <c r="S540" s="71">
        <v>6.9838469586305951</v>
      </c>
      <c r="T540" s="72"/>
      <c r="U540" s="71">
        <v>3014740</v>
      </c>
      <c r="V540" s="71">
        <v>939</v>
      </c>
      <c r="W540" s="71">
        <v>20</v>
      </c>
      <c r="X540" s="71">
        <v>14091</v>
      </c>
      <c r="Y540" s="71">
        <v>27732</v>
      </c>
      <c r="Z540" s="71">
        <v>32832</v>
      </c>
      <c r="AA540" s="71">
        <v>5126</v>
      </c>
      <c r="AB540" s="71">
        <v>75807</v>
      </c>
      <c r="AC540" s="71">
        <v>0</v>
      </c>
      <c r="AD540" s="71">
        <v>6.9838469586305951</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0</v>
      </c>
      <c r="BK540" s="71">
        <v>0</v>
      </c>
      <c r="BL540" s="71">
        <v>0</v>
      </c>
      <c r="BM540" s="71">
        <v>0</v>
      </c>
      <c r="BN540" s="72"/>
      <c r="BO540" s="71">
        <v>0</v>
      </c>
      <c r="BP540" s="71">
        <v>0</v>
      </c>
      <c r="BQ540" s="71">
        <v>0</v>
      </c>
      <c r="BR540" s="71">
        <v>0</v>
      </c>
      <c r="BS540" s="71">
        <v>0</v>
      </c>
      <c r="BT540" s="71">
        <v>0</v>
      </c>
      <c r="BU540"/>
      <c r="BV540" s="70">
        <v>0</v>
      </c>
      <c r="BW540" s="70">
        <v>0</v>
      </c>
      <c r="BX540" s="70">
        <v>0</v>
      </c>
      <c r="BY540" s="70">
        <v>0</v>
      </c>
      <c r="BZ540" s="70">
        <v>0</v>
      </c>
      <c r="CA540" s="70">
        <v>0</v>
      </c>
      <c r="CB540" s="70">
        <v>0</v>
      </c>
      <c r="CC540" s="70">
        <v>0</v>
      </c>
      <c r="CD540" s="70">
        <v>0</v>
      </c>
    </row>
    <row r="541" spans="1:82">
      <c r="A541" s="70" t="s">
        <v>2384</v>
      </c>
      <c r="B541" s="70">
        <v>144</v>
      </c>
      <c r="C541" s="70">
        <v>8</v>
      </c>
      <c r="D541" s="70">
        <v>9</v>
      </c>
      <c r="E541" s="70">
        <v>2011</v>
      </c>
      <c r="F541" s="70" t="s">
        <v>178</v>
      </c>
      <c r="G541" s="70" t="s">
        <v>2376</v>
      </c>
      <c r="H541" s="70" t="s">
        <v>2377</v>
      </c>
      <c r="I541" s="148"/>
      <c r="J541" s="71">
        <v>15.58938044242878</v>
      </c>
      <c r="K541" s="71">
        <v>2.0936462806263609</v>
      </c>
      <c r="L541" s="71">
        <v>0.6746781353460628</v>
      </c>
      <c r="M541" s="71">
        <v>68.252252184018886</v>
      </c>
      <c r="N541" s="71">
        <v>95.758771876552416</v>
      </c>
      <c r="O541" s="71">
        <v>63.980630594762964</v>
      </c>
      <c r="P541" s="71">
        <v>25.529093471338658</v>
      </c>
      <c r="Q541" s="71">
        <v>5.36524537701409</v>
      </c>
      <c r="R541" s="71">
        <v>0</v>
      </c>
      <c r="S541" s="71">
        <v>7.3866867212795722</v>
      </c>
      <c r="T541" s="72"/>
      <c r="U541" s="71">
        <v>3251887</v>
      </c>
      <c r="V541" s="71">
        <v>939</v>
      </c>
      <c r="W541" s="71">
        <v>20</v>
      </c>
      <c r="X541" s="71">
        <v>14091</v>
      </c>
      <c r="Y541" s="71">
        <v>28202</v>
      </c>
      <c r="Z541" s="71">
        <v>33200</v>
      </c>
      <c r="AA541" s="71">
        <v>5159</v>
      </c>
      <c r="AB541" s="71">
        <v>76453</v>
      </c>
      <c r="AC541" s="71">
        <v>0</v>
      </c>
      <c r="AD541" s="71">
        <v>7.3866867212795722</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0</v>
      </c>
      <c r="BK541" s="71">
        <v>0</v>
      </c>
      <c r="BL541" s="71">
        <v>0</v>
      </c>
      <c r="BM541" s="71">
        <v>0</v>
      </c>
      <c r="BN541" s="72"/>
      <c r="BO541" s="71">
        <v>0</v>
      </c>
      <c r="BP541" s="71">
        <v>0</v>
      </c>
      <c r="BQ541" s="71">
        <v>0</v>
      </c>
      <c r="BR541" s="71">
        <v>0</v>
      </c>
      <c r="BS541" s="71">
        <v>0</v>
      </c>
      <c r="BT541" s="71">
        <v>0</v>
      </c>
      <c r="BU541"/>
      <c r="BV541" s="70">
        <v>0</v>
      </c>
      <c r="BW541" s="70">
        <v>0</v>
      </c>
      <c r="BX541" s="70">
        <v>0</v>
      </c>
      <c r="BY541" s="70">
        <v>0</v>
      </c>
      <c r="BZ541" s="70">
        <v>0</v>
      </c>
      <c r="CA541" s="70">
        <v>0</v>
      </c>
      <c r="CB541" s="70">
        <v>0</v>
      </c>
      <c r="CC541" s="70">
        <v>0</v>
      </c>
      <c r="CD541" s="70">
        <v>0</v>
      </c>
    </row>
    <row r="542" spans="1:82">
      <c r="A542" s="70" t="s">
        <v>2385</v>
      </c>
      <c r="B542" s="70">
        <v>145</v>
      </c>
      <c r="C542" s="70">
        <v>9</v>
      </c>
      <c r="D542" s="70">
        <v>9</v>
      </c>
      <c r="E542" s="70">
        <v>2012</v>
      </c>
      <c r="F542" s="70" t="s">
        <v>179</v>
      </c>
      <c r="G542" s="70" t="s">
        <v>2376</v>
      </c>
      <c r="H542" s="70" t="s">
        <v>2377</v>
      </c>
      <c r="I542" s="148"/>
      <c r="J542" s="71">
        <v>15.40637490785365</v>
      </c>
      <c r="K542" s="71">
        <v>2.036798532283997</v>
      </c>
      <c r="L542" s="71">
        <v>0.66574039937018836</v>
      </c>
      <c r="M542" s="71">
        <v>70.011836044650948</v>
      </c>
      <c r="N542" s="71">
        <v>111.435989696006</v>
      </c>
      <c r="O542" s="71">
        <v>64.626246713709662</v>
      </c>
      <c r="P542" s="71">
        <v>25.296118845530152</v>
      </c>
      <c r="Q542" s="71">
        <v>5.91782877692133</v>
      </c>
      <c r="R542" s="71">
        <v>0</v>
      </c>
      <c r="S542" s="71">
        <v>7.3832840821842467</v>
      </c>
      <c r="T542" s="72"/>
      <c r="U542" s="71">
        <v>3218536</v>
      </c>
      <c r="V542" s="71">
        <v>939</v>
      </c>
      <c r="W542" s="71">
        <v>20</v>
      </c>
      <c r="X542" s="71">
        <v>14091</v>
      </c>
      <c r="Y542" s="71">
        <v>28947</v>
      </c>
      <c r="Z542" s="71">
        <v>33801</v>
      </c>
      <c r="AA542" s="71">
        <v>5083</v>
      </c>
      <c r="AB542" s="71">
        <v>77615</v>
      </c>
      <c r="AC542" s="71">
        <v>0</v>
      </c>
      <c r="AD542" s="71">
        <v>7.3832840821842467</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0</v>
      </c>
      <c r="BK542" s="71">
        <v>0</v>
      </c>
      <c r="BL542" s="71">
        <v>0</v>
      </c>
      <c r="BM542" s="71">
        <v>0</v>
      </c>
      <c r="BN542" s="72"/>
      <c r="BO542" s="71">
        <v>0</v>
      </c>
      <c r="BP542" s="71">
        <v>0</v>
      </c>
      <c r="BQ542" s="71">
        <v>0</v>
      </c>
      <c r="BR542" s="71">
        <v>0</v>
      </c>
      <c r="BS542" s="71">
        <v>0</v>
      </c>
      <c r="BT542" s="71">
        <v>0</v>
      </c>
      <c r="BU542"/>
      <c r="BV542" s="70">
        <v>0</v>
      </c>
      <c r="BW542" s="70">
        <v>0</v>
      </c>
      <c r="BX542" s="70">
        <v>0</v>
      </c>
      <c r="BY542" s="70">
        <v>0</v>
      </c>
      <c r="BZ542" s="70">
        <v>0</v>
      </c>
      <c r="CA542" s="70">
        <v>0</v>
      </c>
      <c r="CB542" s="70">
        <v>0</v>
      </c>
      <c r="CC542" s="70">
        <v>0</v>
      </c>
      <c r="CD542" s="70">
        <v>0</v>
      </c>
    </row>
    <row r="543" spans="1:82">
      <c r="A543" s="70" t="s">
        <v>2386</v>
      </c>
      <c r="B543" s="70">
        <v>146</v>
      </c>
      <c r="C543" s="70">
        <v>10</v>
      </c>
      <c r="D543" s="70">
        <v>9</v>
      </c>
      <c r="E543" s="70">
        <v>2013</v>
      </c>
      <c r="F543" s="70" t="s">
        <v>180</v>
      </c>
      <c r="G543" s="70" t="s">
        <v>2376</v>
      </c>
      <c r="H543" s="70" t="s">
        <v>2377</v>
      </c>
      <c r="I543" s="148"/>
      <c r="J543" s="71">
        <v>16.48308291247551</v>
      </c>
      <c r="K543" s="71">
        <v>1.68050965904525</v>
      </c>
      <c r="L543" s="71">
        <v>0.6129413615112117</v>
      </c>
      <c r="M543" s="71">
        <v>71.761281587253663</v>
      </c>
      <c r="N543" s="71">
        <v>115.9517546349567</v>
      </c>
      <c r="O543" s="71">
        <v>63.472913216914613</v>
      </c>
      <c r="P543" s="71">
        <v>25.341481165588426</v>
      </c>
      <c r="Q543" s="71">
        <v>6.0391739137037703</v>
      </c>
      <c r="R543" s="71">
        <v>0</v>
      </c>
      <c r="S543" s="71">
        <v>8.5490445296556512</v>
      </c>
      <c r="T543" s="72"/>
      <c r="U543" s="71">
        <v>3426097</v>
      </c>
      <c r="V543" s="71">
        <v>939</v>
      </c>
      <c r="W543" s="71">
        <v>20</v>
      </c>
      <c r="X543" s="71">
        <v>14091</v>
      </c>
      <c r="Y543" s="71">
        <v>29270</v>
      </c>
      <c r="Z543" s="71">
        <v>34680</v>
      </c>
      <c r="AA543" s="71">
        <v>5073</v>
      </c>
      <c r="AB543" s="71">
        <v>78071</v>
      </c>
      <c r="AC543" s="71">
        <v>0</v>
      </c>
      <c r="AD543" s="71">
        <v>8.5490445296556512</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0</v>
      </c>
      <c r="BK543" s="71">
        <v>0</v>
      </c>
      <c r="BL543" s="71">
        <v>0</v>
      </c>
      <c r="BM543" s="71">
        <v>0</v>
      </c>
      <c r="BN543" s="72"/>
      <c r="BO543" s="71">
        <v>0</v>
      </c>
      <c r="BP543" s="71">
        <v>0</v>
      </c>
      <c r="BQ543" s="71">
        <v>0</v>
      </c>
      <c r="BR543" s="71">
        <v>0</v>
      </c>
      <c r="BS543" s="71">
        <v>0</v>
      </c>
      <c r="BT543" s="71">
        <v>0</v>
      </c>
      <c r="BU543"/>
      <c r="BV543" s="70">
        <v>0</v>
      </c>
      <c r="BW543" s="70">
        <v>0</v>
      </c>
      <c r="BX543" s="70">
        <v>0</v>
      </c>
      <c r="BY543" s="70">
        <v>0</v>
      </c>
      <c r="BZ543" s="70">
        <v>0</v>
      </c>
      <c r="CA543" s="70">
        <v>0</v>
      </c>
      <c r="CB543" s="70">
        <v>0</v>
      </c>
      <c r="CC543" s="70">
        <v>0</v>
      </c>
      <c r="CD543" s="70">
        <v>0</v>
      </c>
    </row>
    <row r="544" spans="1:82">
      <c r="A544" s="70" t="s">
        <v>2387</v>
      </c>
      <c r="B544" s="70">
        <v>147</v>
      </c>
      <c r="C544" s="70">
        <v>11</v>
      </c>
      <c r="D544" s="70">
        <v>9</v>
      </c>
      <c r="E544" s="70">
        <v>2014</v>
      </c>
      <c r="F544" s="70" t="s">
        <v>181</v>
      </c>
      <c r="G544" s="70" t="s">
        <v>2376</v>
      </c>
      <c r="H544" s="70" t="s">
        <v>2377</v>
      </c>
      <c r="I544" s="148"/>
      <c r="J544" s="71">
        <v>13.57499317979196</v>
      </c>
      <c r="K544" s="71">
        <v>1.713983758238558</v>
      </c>
      <c r="L544" s="71">
        <v>0.83861470044813835</v>
      </c>
      <c r="M544" s="71">
        <v>76.189495375452509</v>
      </c>
      <c r="N544" s="71">
        <v>115.0289275990354</v>
      </c>
      <c r="O544" s="71">
        <v>61.127361089865765</v>
      </c>
      <c r="P544" s="71">
        <v>25.222135861376486</v>
      </c>
      <c r="Q544" s="71">
        <v>5.8110007924014697</v>
      </c>
      <c r="R544" s="71">
        <v>0</v>
      </c>
      <c r="S544" s="71">
        <v>9.8778830575971384</v>
      </c>
      <c r="T544" s="72"/>
      <c r="U544" s="71">
        <v>3140602</v>
      </c>
      <c r="V544" s="71">
        <v>806</v>
      </c>
      <c r="W544" s="71">
        <v>22</v>
      </c>
      <c r="X544" s="71">
        <v>14951</v>
      </c>
      <c r="Y544" s="71">
        <v>29628</v>
      </c>
      <c r="Z544" s="71">
        <v>35176</v>
      </c>
      <c r="AA544" s="71">
        <v>5023</v>
      </c>
      <c r="AB544" s="71">
        <v>78297</v>
      </c>
      <c r="AC544" s="71">
        <v>0</v>
      </c>
      <c r="AD544" s="71">
        <v>9.8778830575971384</v>
      </c>
      <c r="AE544" s="72"/>
      <c r="AF544" s="71"/>
      <c r="AG544" s="71"/>
      <c r="AH544" s="71"/>
      <c r="AI544" s="71"/>
      <c r="AJ544" s="71"/>
      <c r="AK544" s="71"/>
      <c r="AL544" s="71"/>
      <c r="AM544" s="71"/>
      <c r="AN544" s="71"/>
      <c r="AO544" s="71"/>
      <c r="AP544" s="71"/>
      <c r="AQ544" s="72"/>
      <c r="AR544" s="71">
        <v>1978</v>
      </c>
      <c r="AS544" s="71">
        <v>202</v>
      </c>
      <c r="AT544" s="71">
        <v>0</v>
      </c>
      <c r="AU544" s="71">
        <v>0</v>
      </c>
      <c r="AV544" s="71">
        <v>0</v>
      </c>
      <c r="AW544" s="71">
        <v>0</v>
      </c>
      <c r="AX544" s="71"/>
      <c r="AY544" s="72"/>
      <c r="AZ544" s="71">
        <v>7882.8</v>
      </c>
      <c r="BA544" s="71">
        <v>4303.1000000000004</v>
      </c>
      <c r="BB544" s="71">
        <v>0</v>
      </c>
      <c r="BC544" s="71">
        <v>0</v>
      </c>
      <c r="BD544" s="71">
        <v>0</v>
      </c>
      <c r="BE544" s="71">
        <v>0</v>
      </c>
      <c r="BF544" s="71"/>
      <c r="BG544" s="72"/>
      <c r="BH544" s="71">
        <v>0</v>
      </c>
      <c r="BI544" s="71">
        <v>0</v>
      </c>
      <c r="BJ544" s="71">
        <v>0</v>
      </c>
      <c r="BK544" s="71">
        <v>0</v>
      </c>
      <c r="BL544" s="71">
        <v>0</v>
      </c>
      <c r="BM544" s="71">
        <v>0</v>
      </c>
      <c r="BN544" s="72"/>
      <c r="BO544" s="71">
        <v>0</v>
      </c>
      <c r="BP544" s="71">
        <v>0</v>
      </c>
      <c r="BQ544" s="71">
        <v>0</v>
      </c>
      <c r="BR544" s="71">
        <v>0</v>
      </c>
      <c r="BS544" s="71">
        <v>0</v>
      </c>
      <c r="BT544" s="71">
        <v>0</v>
      </c>
      <c r="BU544"/>
      <c r="BV544" s="70">
        <v>0</v>
      </c>
      <c r="BW544" s="70">
        <v>0</v>
      </c>
      <c r="BX544" s="70">
        <v>0</v>
      </c>
      <c r="BY544" s="70">
        <v>0</v>
      </c>
      <c r="BZ544" s="70">
        <v>0</v>
      </c>
      <c r="CA544" s="70">
        <v>0</v>
      </c>
      <c r="CB544" s="70">
        <v>0</v>
      </c>
      <c r="CC544" s="70">
        <v>0</v>
      </c>
      <c r="CD544" s="70">
        <v>0</v>
      </c>
    </row>
    <row r="545" spans="1:82">
      <c r="A545" s="70" t="s">
        <v>2388</v>
      </c>
      <c r="B545" s="70">
        <v>148</v>
      </c>
      <c r="C545" s="70">
        <v>12</v>
      </c>
      <c r="D545" s="70">
        <v>9</v>
      </c>
      <c r="E545" s="70">
        <v>2015</v>
      </c>
      <c r="F545" s="70" t="s">
        <v>182</v>
      </c>
      <c r="G545" s="70" t="s">
        <v>2376</v>
      </c>
      <c r="H545" s="70" t="s">
        <v>2377</v>
      </c>
      <c r="I545" s="148"/>
      <c r="J545" s="71">
        <v>15.25537508673079</v>
      </c>
      <c r="K545" s="71">
        <v>1.789668805842235</v>
      </c>
      <c r="L545" s="71">
        <v>1.0131247346793519</v>
      </c>
      <c r="M545" s="71">
        <v>78.896136331921383</v>
      </c>
      <c r="N545" s="71">
        <v>106.9526989915029</v>
      </c>
      <c r="O545" s="71">
        <v>61.740913226473495</v>
      </c>
      <c r="P545" s="71">
        <v>24.945570346674856</v>
      </c>
      <c r="Q545" s="71">
        <v>5.7042158873858302</v>
      </c>
      <c r="R545" s="71">
        <v>0</v>
      </c>
      <c r="S545" s="71">
        <v>9.912071005410688</v>
      </c>
      <c r="T545" s="72"/>
      <c r="U545" s="71">
        <v>3261056</v>
      </c>
      <c r="V545" s="71">
        <v>806</v>
      </c>
      <c r="W545" s="71">
        <v>22</v>
      </c>
      <c r="X545" s="71">
        <v>14951</v>
      </c>
      <c r="Y545" s="71">
        <v>29988</v>
      </c>
      <c r="Z545" s="71">
        <v>35871</v>
      </c>
      <c r="AA545" s="71">
        <v>4964</v>
      </c>
      <c r="AB545" s="71">
        <v>78512</v>
      </c>
      <c r="AC545" s="71">
        <v>0</v>
      </c>
      <c r="AD545" s="71">
        <v>9.912071005410688</v>
      </c>
      <c r="AE545" s="72"/>
      <c r="AF545" s="71">
        <v>20231236.27389602</v>
      </c>
      <c r="AG545" s="71">
        <v>1323806.239680232</v>
      </c>
      <c r="AH545" s="71">
        <v>215254.75898649119</v>
      </c>
      <c r="AI545" s="71">
        <v>96531270.915011093</v>
      </c>
      <c r="AJ545" s="71">
        <v>167285950.3646853</v>
      </c>
      <c r="AK545" s="71">
        <v>0</v>
      </c>
      <c r="AL545" s="71">
        <v>0</v>
      </c>
      <c r="AM545" s="71">
        <v>10759740.25454692</v>
      </c>
      <c r="AN545" s="71">
        <v>0</v>
      </c>
      <c r="AO545" s="71">
        <v>0</v>
      </c>
      <c r="AP545" s="71">
        <v>296347258.80680609</v>
      </c>
      <c r="AQ545" s="72"/>
      <c r="AR545" s="71">
        <v>2131</v>
      </c>
      <c r="AS545" s="71">
        <v>280</v>
      </c>
      <c r="AT545" s="71">
        <v>0</v>
      </c>
      <c r="AU545" s="71">
        <v>0</v>
      </c>
      <c r="AV545" s="71">
        <v>0</v>
      </c>
      <c r="AW545" s="71">
        <v>0</v>
      </c>
      <c r="AX545" s="71"/>
      <c r="AY545" s="72"/>
      <c r="AZ545" s="71">
        <v>8609.2999999999993</v>
      </c>
      <c r="BA545" s="71">
        <v>6065.5</v>
      </c>
      <c r="BB545" s="71">
        <v>0</v>
      </c>
      <c r="BC545" s="71">
        <v>0</v>
      </c>
      <c r="BD545" s="71">
        <v>0</v>
      </c>
      <c r="BE545" s="71">
        <v>0</v>
      </c>
      <c r="BF545" s="71"/>
      <c r="BG545" s="72"/>
      <c r="BH545" s="71">
        <v>0</v>
      </c>
      <c r="BI545" s="71">
        <v>0</v>
      </c>
      <c r="BJ545" s="71">
        <v>0</v>
      </c>
      <c r="BK545" s="71">
        <v>0</v>
      </c>
      <c r="BL545" s="71">
        <v>0</v>
      </c>
      <c r="BM545" s="71">
        <v>0</v>
      </c>
      <c r="BN545" s="72"/>
      <c r="BO545" s="71">
        <v>0</v>
      </c>
      <c r="BP545" s="71">
        <v>0</v>
      </c>
      <c r="BQ545" s="71">
        <v>0</v>
      </c>
      <c r="BR545" s="71">
        <v>0</v>
      </c>
      <c r="BS545" s="71">
        <v>0</v>
      </c>
      <c r="BT545" s="71">
        <v>0</v>
      </c>
      <c r="BU545"/>
      <c r="BV545" s="70">
        <v>0</v>
      </c>
      <c r="BW545" s="70">
        <v>0</v>
      </c>
      <c r="BX545" s="70">
        <v>0</v>
      </c>
      <c r="BY545" s="70">
        <v>0</v>
      </c>
      <c r="BZ545" s="70">
        <v>0</v>
      </c>
      <c r="CA545" s="70">
        <v>0</v>
      </c>
      <c r="CB545" s="70">
        <v>0</v>
      </c>
      <c r="CC545" s="70">
        <v>0</v>
      </c>
      <c r="CD545" s="70">
        <v>0</v>
      </c>
    </row>
    <row r="546" spans="1:82">
      <c r="A546" s="70" t="s">
        <v>2389</v>
      </c>
      <c r="B546" s="70">
        <v>149</v>
      </c>
      <c r="C546" s="70">
        <v>13</v>
      </c>
      <c r="D546" s="70">
        <v>9</v>
      </c>
      <c r="E546" s="70">
        <v>2016</v>
      </c>
      <c r="F546" s="70" t="s">
        <v>155</v>
      </c>
      <c r="G546" s="70" t="s">
        <v>2376</v>
      </c>
      <c r="H546" s="70" t="s">
        <v>2377</v>
      </c>
      <c r="I546" s="148"/>
      <c r="J546" s="71">
        <v>13.240898056226072</v>
      </c>
      <c r="K546" s="71">
        <v>1.7730863535569026</v>
      </c>
      <c r="L546" s="71">
        <v>1.0787165266912342</v>
      </c>
      <c r="M546" s="71">
        <v>69.245938616627782</v>
      </c>
      <c r="N546" s="71">
        <v>111.91637947571284</v>
      </c>
      <c r="O546" s="71">
        <v>61.378830118661817</v>
      </c>
      <c r="P546" s="71">
        <v>24.419936440589172</v>
      </c>
      <c r="Q546" s="71">
        <v>5.5830380094786376</v>
      </c>
      <c r="R546" s="71">
        <v>0</v>
      </c>
      <c r="S546" s="71">
        <v>8.7875178129401856</v>
      </c>
      <c r="T546" s="72"/>
      <c r="U546" s="71">
        <v>2997268</v>
      </c>
      <c r="V546" s="71">
        <v>806</v>
      </c>
      <c r="W546" s="71">
        <v>22</v>
      </c>
      <c r="X546" s="71">
        <v>14951</v>
      </c>
      <c r="Y546" s="71">
        <v>30467</v>
      </c>
      <c r="Z546" s="71">
        <v>36099</v>
      </c>
      <c r="AA546" s="71">
        <v>5026</v>
      </c>
      <c r="AB546" s="71">
        <v>79044</v>
      </c>
      <c r="AC546" s="71">
        <v>0</v>
      </c>
      <c r="AD546" s="71">
        <v>8.7875178129401856</v>
      </c>
      <c r="AE546" s="72"/>
      <c r="AF546" s="71">
        <v>18426141.58427221</v>
      </c>
      <c r="AG546" s="71">
        <v>1261070.4479895229</v>
      </c>
      <c r="AH546" s="71">
        <v>179654.08233718149</v>
      </c>
      <c r="AI546" s="71">
        <v>102464118.9914986</v>
      </c>
      <c r="AJ546" s="71">
        <v>164402856.30355799</v>
      </c>
      <c r="AK546" s="71">
        <v>0</v>
      </c>
      <c r="AL546" s="71">
        <v>0</v>
      </c>
      <c r="AM546" s="71">
        <v>10841064.527980881</v>
      </c>
      <c r="AN546" s="71">
        <v>0</v>
      </c>
      <c r="AO546" s="71">
        <v>0</v>
      </c>
      <c r="AP546" s="71">
        <v>297574905.93763638</v>
      </c>
      <c r="AQ546" s="72"/>
      <c r="AR546" s="71">
        <v>2264</v>
      </c>
      <c r="AS546" s="71">
        <v>319</v>
      </c>
      <c r="AT546" s="71">
        <v>0</v>
      </c>
      <c r="AU546" s="71">
        <v>0</v>
      </c>
      <c r="AV546" s="71">
        <v>0</v>
      </c>
      <c r="AW546" s="71">
        <v>0</v>
      </c>
      <c r="AX546" s="71"/>
      <c r="AY546" s="72"/>
      <c r="AZ546" s="71">
        <v>9243.7000000000007</v>
      </c>
      <c r="BA546" s="71">
        <v>6597.9</v>
      </c>
      <c r="BB546" s="71">
        <v>0</v>
      </c>
      <c r="BC546" s="71">
        <v>0</v>
      </c>
      <c r="BD546" s="71">
        <v>0</v>
      </c>
      <c r="BE546" s="71">
        <v>0</v>
      </c>
      <c r="BF546" s="71"/>
      <c r="BG546" s="72"/>
      <c r="BH546" s="71">
        <v>0</v>
      </c>
      <c r="BI546" s="71">
        <v>0</v>
      </c>
      <c r="BJ546" s="71">
        <v>3.036</v>
      </c>
      <c r="BK546" s="71">
        <v>0</v>
      </c>
      <c r="BL546" s="71">
        <v>0</v>
      </c>
      <c r="BM546" s="71">
        <v>0</v>
      </c>
      <c r="BN546" s="72"/>
      <c r="BO546" s="71">
        <v>0</v>
      </c>
      <c r="BP546" s="71">
        <v>0</v>
      </c>
      <c r="BQ546" s="71">
        <v>1</v>
      </c>
      <c r="BR546" s="71">
        <v>0</v>
      </c>
      <c r="BS546" s="71">
        <v>0</v>
      </c>
      <c r="BT546" s="71">
        <v>0</v>
      </c>
      <c r="BU546"/>
      <c r="BV546" s="70">
        <v>3.036</v>
      </c>
      <c r="BW546" s="70">
        <v>0</v>
      </c>
      <c r="BX546" s="70">
        <v>0</v>
      </c>
      <c r="BY546" s="70">
        <v>0</v>
      </c>
      <c r="BZ546" s="70">
        <v>0</v>
      </c>
      <c r="CA546" s="70">
        <v>0</v>
      </c>
      <c r="CB546" s="70">
        <v>0</v>
      </c>
      <c r="CC546" s="70">
        <v>0</v>
      </c>
      <c r="CD546" s="70">
        <v>0</v>
      </c>
    </row>
    <row r="547" spans="1:82">
      <c r="A547" s="70" t="s">
        <v>2390</v>
      </c>
      <c r="B547" s="70">
        <v>150</v>
      </c>
      <c r="C547" s="70">
        <v>14</v>
      </c>
      <c r="D547" s="70">
        <v>9</v>
      </c>
      <c r="E547" s="70">
        <v>2017</v>
      </c>
      <c r="F547" s="70" t="s">
        <v>156</v>
      </c>
      <c r="G547" s="70" t="s">
        <v>2376</v>
      </c>
      <c r="H547" s="70" t="s">
        <v>2377</v>
      </c>
      <c r="I547" s="148"/>
      <c r="J547" s="71">
        <v>10.673690143963949</v>
      </c>
      <c r="K547" s="71">
        <v>1.7477863237868985</v>
      </c>
      <c r="L547" s="71">
        <v>0.92378323789361083</v>
      </c>
      <c r="M547" s="71">
        <v>62.320046861807711</v>
      </c>
      <c r="N547" s="71">
        <v>98.860663836509886</v>
      </c>
      <c r="O547" s="71">
        <v>61.029567188000577</v>
      </c>
      <c r="P547" s="71">
        <v>24.265244863282209</v>
      </c>
      <c r="Q547" s="71">
        <v>5.4190713372088304</v>
      </c>
      <c r="R547" s="71">
        <v>0</v>
      </c>
      <c r="S547" s="71">
        <v>9.4164245010164258</v>
      </c>
      <c r="T547" s="72"/>
      <c r="U547" s="71">
        <v>3082125</v>
      </c>
      <c r="V547" s="71">
        <v>806</v>
      </c>
      <c r="W547" s="71">
        <v>22</v>
      </c>
      <c r="X547" s="71">
        <v>14951</v>
      </c>
      <c r="Y547" s="71">
        <v>30855</v>
      </c>
      <c r="Z547" s="71">
        <v>36489</v>
      </c>
      <c r="AA547" s="71">
        <v>5026</v>
      </c>
      <c r="AB547" s="71">
        <v>79339</v>
      </c>
      <c r="AC547" s="71">
        <v>0</v>
      </c>
      <c r="AD547" s="71">
        <v>9.4164245010164258</v>
      </c>
      <c r="AE547" s="72"/>
      <c r="AF547" s="71">
        <v>16573351.758554179</v>
      </c>
      <c r="AG547" s="71">
        <v>1297363.5970752039</v>
      </c>
      <c r="AH547" s="71">
        <v>206936.43353202631</v>
      </c>
      <c r="AI547" s="71">
        <v>107552817.5995952</v>
      </c>
      <c r="AJ547" s="71">
        <v>166947689.24990761</v>
      </c>
      <c r="AK547" s="71">
        <v>0</v>
      </c>
      <c r="AL547" s="71">
        <v>0</v>
      </c>
      <c r="AM547" s="71">
        <v>10898551.06491637</v>
      </c>
      <c r="AN547" s="71">
        <v>0</v>
      </c>
      <c r="AO547" s="71">
        <v>0</v>
      </c>
      <c r="AP547" s="71">
        <v>303476709.70358062</v>
      </c>
      <c r="AQ547" s="72"/>
      <c r="AR547" s="71">
        <v>2378</v>
      </c>
      <c r="AS547" s="71">
        <v>365</v>
      </c>
      <c r="AT547" s="71">
        <v>0</v>
      </c>
      <c r="AU547" s="71">
        <v>0</v>
      </c>
      <c r="AV547" s="71">
        <v>0</v>
      </c>
      <c r="AW547" s="71">
        <v>0</v>
      </c>
      <c r="AX547" s="71"/>
      <c r="AY547" s="72"/>
      <c r="AZ547" s="71">
        <v>9786.5999999999985</v>
      </c>
      <c r="BA547" s="71">
        <v>8849.8000000000011</v>
      </c>
      <c r="BB547" s="71">
        <v>0</v>
      </c>
      <c r="BC547" s="71">
        <v>0</v>
      </c>
      <c r="BD547" s="71">
        <v>0</v>
      </c>
      <c r="BE547" s="71">
        <v>0</v>
      </c>
      <c r="BF547" s="71"/>
      <c r="BG547" s="72"/>
      <c r="BH547" s="71">
        <v>0</v>
      </c>
      <c r="BI547" s="71">
        <v>0</v>
      </c>
      <c r="BJ547" s="71">
        <v>3.488</v>
      </c>
      <c r="BK547" s="71">
        <v>0</v>
      </c>
      <c r="BL547" s="71">
        <v>0</v>
      </c>
      <c r="BM547" s="71">
        <v>0</v>
      </c>
      <c r="BN547" s="72"/>
      <c r="BO547" s="71">
        <v>0</v>
      </c>
      <c r="BP547" s="71">
        <v>0</v>
      </c>
      <c r="BQ547" s="71">
        <v>1</v>
      </c>
      <c r="BR547" s="71">
        <v>0</v>
      </c>
      <c r="BS547" s="71">
        <v>0</v>
      </c>
      <c r="BT547" s="71">
        <v>0</v>
      </c>
      <c r="BU547"/>
      <c r="BV547" s="70">
        <v>3.488</v>
      </c>
      <c r="BW547" s="70">
        <v>0</v>
      </c>
      <c r="BX547" s="70">
        <v>0</v>
      </c>
      <c r="BY547" s="70">
        <v>0</v>
      </c>
      <c r="BZ547" s="70">
        <v>0</v>
      </c>
      <c r="CA547" s="70">
        <v>0</v>
      </c>
      <c r="CB547" s="70">
        <v>0</v>
      </c>
      <c r="CC547" s="70">
        <v>0</v>
      </c>
      <c r="CD547" s="70">
        <v>0</v>
      </c>
    </row>
    <row r="548" spans="1:82">
      <c r="A548" s="70" t="s">
        <v>2391</v>
      </c>
      <c r="B548" s="70">
        <v>151</v>
      </c>
      <c r="C548" s="70">
        <v>15</v>
      </c>
      <c r="D548" s="70">
        <v>9</v>
      </c>
      <c r="E548" s="70">
        <v>2018</v>
      </c>
      <c r="F548" s="70" t="s">
        <v>183</v>
      </c>
      <c r="G548" s="70" t="s">
        <v>2376</v>
      </c>
      <c r="H548" s="70" t="s">
        <v>2377</v>
      </c>
      <c r="I548" s="148"/>
      <c r="J548" s="71">
        <v>9.2739060775508193</v>
      </c>
      <c r="K548" s="71">
        <v>1.5595183949933755</v>
      </c>
      <c r="L548" s="71">
        <v>0.81811498044115549</v>
      </c>
      <c r="M548" s="71">
        <v>55.189763334831952</v>
      </c>
      <c r="N548" s="71">
        <v>77.206741480272228</v>
      </c>
      <c r="O548" s="71">
        <v>60.651000604712763</v>
      </c>
      <c r="P548" s="71">
        <v>24.257917229641578</v>
      </c>
      <c r="Q548" s="71">
        <v>5.0368748287244296</v>
      </c>
      <c r="R548" s="71">
        <v>0</v>
      </c>
      <c r="S548" s="71">
        <v>9.5432948820198877</v>
      </c>
      <c r="T548" s="72"/>
      <c r="U548" s="71">
        <v>3110184</v>
      </c>
      <c r="V548" s="71">
        <v>806</v>
      </c>
      <c r="W548" s="71">
        <v>22</v>
      </c>
      <c r="X548" s="71">
        <v>14951</v>
      </c>
      <c r="Y548" s="71">
        <v>31225</v>
      </c>
      <c r="Z548" s="71">
        <v>36957</v>
      </c>
      <c r="AA548" s="71">
        <v>5075</v>
      </c>
      <c r="AB548" s="71">
        <v>79470</v>
      </c>
      <c r="AC548" s="71">
        <v>0</v>
      </c>
      <c r="AD548" s="71">
        <v>9.5432948820198877</v>
      </c>
      <c r="AE548" s="72"/>
      <c r="AF548" s="71">
        <v>16297222.87746455</v>
      </c>
      <c r="AG548" s="71">
        <v>1139256.9834441741</v>
      </c>
      <c r="AH548" s="71">
        <v>193421.68274079621</v>
      </c>
      <c r="AI548" s="71">
        <v>105708303.8524621</v>
      </c>
      <c r="AJ548" s="71">
        <v>145836588.95562729</v>
      </c>
      <c r="AK548" s="71">
        <v>0</v>
      </c>
      <c r="AL548" s="71">
        <v>0</v>
      </c>
      <c r="AM548" s="71">
        <v>10939133.768254731</v>
      </c>
      <c r="AN548" s="71">
        <v>0</v>
      </c>
      <c r="AO548" s="71">
        <v>0</v>
      </c>
      <c r="AP548" s="71">
        <v>280113928.11999369</v>
      </c>
      <c r="AQ548" s="72"/>
      <c r="AR548" s="71">
        <v>2508</v>
      </c>
      <c r="AS548" s="71">
        <v>388</v>
      </c>
      <c r="AT548" s="71">
        <v>0</v>
      </c>
      <c r="AU548" s="71">
        <v>0</v>
      </c>
      <c r="AV548" s="71">
        <v>0</v>
      </c>
      <c r="AW548" s="71">
        <v>0</v>
      </c>
      <c r="AX548" s="71"/>
      <c r="AY548" s="72"/>
      <c r="AZ548" s="71">
        <v>10424.699999999999</v>
      </c>
      <c r="BA548" s="71">
        <v>9138.5</v>
      </c>
      <c r="BB548" s="71">
        <v>0</v>
      </c>
      <c r="BC548" s="71">
        <v>0</v>
      </c>
      <c r="BD548" s="71">
        <v>0</v>
      </c>
      <c r="BE548" s="71">
        <v>0</v>
      </c>
      <c r="BF548" s="71"/>
      <c r="BG548" s="72"/>
      <c r="BH548" s="71">
        <v>0</v>
      </c>
      <c r="BI548" s="71">
        <v>0</v>
      </c>
      <c r="BJ548" s="71">
        <v>3.355</v>
      </c>
      <c r="BK548" s="71">
        <v>0</v>
      </c>
      <c r="BL548" s="71">
        <v>0</v>
      </c>
      <c r="BM548" s="71">
        <v>0</v>
      </c>
      <c r="BN548" s="72"/>
      <c r="BO548" s="71">
        <v>0</v>
      </c>
      <c r="BP548" s="71">
        <v>0</v>
      </c>
      <c r="BQ548" s="71">
        <v>1</v>
      </c>
      <c r="BR548" s="71">
        <v>0</v>
      </c>
      <c r="BS548" s="71">
        <v>0</v>
      </c>
      <c r="BT548" s="71">
        <v>0</v>
      </c>
      <c r="BU548"/>
      <c r="BV548" s="70">
        <v>3.355</v>
      </c>
      <c r="BW548" s="70">
        <v>0</v>
      </c>
      <c r="BX548" s="70">
        <v>0</v>
      </c>
      <c r="BY548" s="70">
        <v>0</v>
      </c>
      <c r="BZ548" s="70">
        <v>0</v>
      </c>
      <c r="CA548" s="70">
        <v>0</v>
      </c>
      <c r="CB548" s="70">
        <v>0</v>
      </c>
      <c r="CC548" s="70">
        <v>0</v>
      </c>
      <c r="CD548" s="70">
        <v>0</v>
      </c>
    </row>
    <row r="549" spans="1:82">
      <c r="A549" s="70" t="s">
        <v>2392</v>
      </c>
      <c r="B549" s="70">
        <v>152</v>
      </c>
      <c r="C549" s="70">
        <v>16</v>
      </c>
      <c r="D549" s="70">
        <v>9</v>
      </c>
      <c r="E549" s="70">
        <v>2019</v>
      </c>
      <c r="F549" s="70" t="s">
        <v>158</v>
      </c>
      <c r="G549" s="70" t="s">
        <v>2376</v>
      </c>
      <c r="H549" s="70" t="s">
        <v>2377</v>
      </c>
      <c r="I549" s="148"/>
      <c r="J549" s="71">
        <v>8.5928049154185651</v>
      </c>
      <c r="K549" s="71">
        <v>1.4472274869493416</v>
      </c>
      <c r="L549" s="71">
        <v>0.8249199577742854</v>
      </c>
      <c r="M549" s="71">
        <v>49.184752293270677</v>
      </c>
      <c r="N549" s="71">
        <v>82.009409015620491</v>
      </c>
      <c r="O549" s="71">
        <v>59.482450188384092</v>
      </c>
      <c r="P549" s="71">
        <v>24.667207610282173</v>
      </c>
      <c r="Q549" s="71">
        <v>4.89189252368993</v>
      </c>
      <c r="R549" s="71">
        <v>0</v>
      </c>
      <c r="S549" s="71">
        <v>9.7004970195058409</v>
      </c>
      <c r="T549" s="72"/>
      <c r="U549" s="71">
        <v>3029976</v>
      </c>
      <c r="V549" s="71">
        <v>806</v>
      </c>
      <c r="W549" s="71">
        <v>22</v>
      </c>
      <c r="X549" s="71">
        <v>14951</v>
      </c>
      <c r="Y549" s="71">
        <v>31470</v>
      </c>
      <c r="Z549" s="71">
        <v>37240</v>
      </c>
      <c r="AA549" s="71">
        <v>5122</v>
      </c>
      <c r="AB549" s="71">
        <v>79272</v>
      </c>
      <c r="AC549" s="71">
        <v>0</v>
      </c>
      <c r="AD549" s="71">
        <v>9.7004970195058409</v>
      </c>
      <c r="AE549" s="72"/>
      <c r="AF549" s="71">
        <v>15866492.2874675</v>
      </c>
      <c r="AG549" s="71">
        <v>1111540.718624023</v>
      </c>
      <c r="AH549" s="71">
        <v>207597.92836139261</v>
      </c>
      <c r="AI549" s="71">
        <v>98334742.368651614</v>
      </c>
      <c r="AJ549" s="71">
        <v>162019337.25445601</v>
      </c>
      <c r="AK549" s="71">
        <v>0</v>
      </c>
      <c r="AL549" s="71">
        <v>0</v>
      </c>
      <c r="AM549" s="71">
        <v>10796249.640703503</v>
      </c>
      <c r="AN549" s="71">
        <v>0</v>
      </c>
      <c r="AO549" s="71">
        <v>0</v>
      </c>
      <c r="AP549" s="71">
        <v>288335960.19826406</v>
      </c>
      <c r="AQ549" s="72"/>
      <c r="AR549" s="71">
        <v>2642</v>
      </c>
      <c r="AS549" s="71">
        <v>414</v>
      </c>
      <c r="AT549" s="71">
        <v>0</v>
      </c>
      <c r="AU549" s="71">
        <v>0</v>
      </c>
      <c r="AV549" s="71">
        <v>0</v>
      </c>
      <c r="AW549" s="71">
        <v>0</v>
      </c>
      <c r="AX549" s="71"/>
      <c r="AY549" s="72"/>
      <c r="AZ549" s="71">
        <v>11126.099999999989</v>
      </c>
      <c r="BA549" s="71">
        <v>9602.6999999999989</v>
      </c>
      <c r="BB549" s="71">
        <v>0</v>
      </c>
      <c r="BC549" s="71">
        <v>0</v>
      </c>
      <c r="BD549" s="71">
        <v>0</v>
      </c>
      <c r="BE549" s="71">
        <v>0</v>
      </c>
      <c r="BF549" s="71"/>
      <c r="BG549" s="72"/>
      <c r="BH549" s="71">
        <v>0</v>
      </c>
      <c r="BI549" s="71">
        <v>0</v>
      </c>
      <c r="BJ549" s="71">
        <v>2.71</v>
      </c>
      <c r="BK549" s="71">
        <v>0</v>
      </c>
      <c r="BL549" s="71">
        <v>0</v>
      </c>
      <c r="BM549" s="71">
        <v>0</v>
      </c>
      <c r="BN549" s="72"/>
      <c r="BO549" s="71">
        <v>0</v>
      </c>
      <c r="BP549" s="71">
        <v>0</v>
      </c>
      <c r="BQ549" s="71">
        <v>1</v>
      </c>
      <c r="BR549" s="71">
        <v>0</v>
      </c>
      <c r="BS549" s="71">
        <v>0</v>
      </c>
      <c r="BT549" s="71">
        <v>0</v>
      </c>
      <c r="BU549"/>
      <c r="BV549" s="70">
        <v>2.71</v>
      </c>
      <c r="BW549" s="70">
        <v>0</v>
      </c>
      <c r="BX549" s="70">
        <v>0</v>
      </c>
      <c r="BY549" s="70">
        <v>0</v>
      </c>
      <c r="BZ549" s="70">
        <v>0</v>
      </c>
      <c r="CA549" s="70">
        <v>0</v>
      </c>
      <c r="CB549" s="70">
        <v>0</v>
      </c>
      <c r="CC549" s="70">
        <v>0</v>
      </c>
      <c r="CD549" s="70">
        <v>0</v>
      </c>
    </row>
    <row r="550" spans="1:82">
      <c r="A550" s="70" t="s">
        <v>2393</v>
      </c>
      <c r="B550" s="70">
        <v>153</v>
      </c>
      <c r="C550" s="70">
        <v>17</v>
      </c>
      <c r="D550" s="70">
        <v>9</v>
      </c>
      <c r="E550" s="70">
        <v>2020</v>
      </c>
      <c r="F550" s="70" t="s">
        <v>159</v>
      </c>
      <c r="G550" s="70" t="s">
        <v>2376</v>
      </c>
      <c r="H550" s="70" t="s">
        <v>2377</v>
      </c>
      <c r="I550" s="148"/>
      <c r="J550" s="71">
        <v>10.676601516559829</v>
      </c>
      <c r="K550" s="71">
        <v>1.7416459093052179</v>
      </c>
      <c r="L550" s="71">
        <v>0.82571265576915565</v>
      </c>
      <c r="M550" s="71">
        <v>48.963132732242443</v>
      </c>
      <c r="N550" s="71">
        <v>75.356455590167002</v>
      </c>
      <c r="O550" s="71">
        <v>53.026069698519045</v>
      </c>
      <c r="P550" s="71">
        <v>23.184920070735821</v>
      </c>
      <c r="Q550" s="71">
        <v>4.6695124110242601</v>
      </c>
      <c r="R550" s="71">
        <v>0</v>
      </c>
      <c r="S550" s="71">
        <v>9.7673548181927003</v>
      </c>
      <c r="T550" s="72"/>
      <c r="U550" s="71">
        <v>2940484</v>
      </c>
      <c r="V550" s="71">
        <v>834</v>
      </c>
      <c r="W550" s="71">
        <v>32</v>
      </c>
      <c r="X550" s="71">
        <v>16758</v>
      </c>
      <c r="Y550" s="71">
        <v>31825</v>
      </c>
      <c r="Z550" s="71">
        <v>37891</v>
      </c>
      <c r="AA550" s="71">
        <v>5117</v>
      </c>
      <c r="AB550" s="71">
        <v>79197</v>
      </c>
      <c r="AC550" s="71">
        <v>0</v>
      </c>
      <c r="AD550" s="71">
        <v>9.7673548181927003</v>
      </c>
      <c r="AE550" s="72"/>
      <c r="AF550" s="71">
        <v>18297568.381912839</v>
      </c>
      <c r="AG550" s="71">
        <v>1229626.6082068984</v>
      </c>
      <c r="AH550" s="71">
        <v>229427.7766837657</v>
      </c>
      <c r="AI550" s="71">
        <v>94390949.48276642</v>
      </c>
      <c r="AJ550" s="71">
        <v>144057651.92784229</v>
      </c>
      <c r="AK550" s="71"/>
      <c r="AL550" s="71"/>
      <c r="AM550" s="71">
        <v>10336088.397022054</v>
      </c>
      <c r="AN550" s="71"/>
      <c r="AO550" s="71"/>
      <c r="AP550" s="71">
        <v>268541312.57443428</v>
      </c>
      <c r="AQ550" s="72"/>
      <c r="AR550" s="71">
        <v>2768</v>
      </c>
      <c r="AS550" s="71">
        <v>430</v>
      </c>
      <c r="AT550" s="71">
        <v>0</v>
      </c>
      <c r="AU550" s="71">
        <v>0</v>
      </c>
      <c r="AV550" s="71">
        <v>0</v>
      </c>
      <c r="AW550" s="71">
        <v>0</v>
      </c>
      <c r="AX550" s="71"/>
      <c r="AY550" s="72"/>
      <c r="AZ550" s="71">
        <v>11859.599999999989</v>
      </c>
      <c r="BA550" s="71">
        <v>9985.5999999999985</v>
      </c>
      <c r="BB550" s="71">
        <v>0</v>
      </c>
      <c r="BC550" s="71">
        <v>0</v>
      </c>
      <c r="BD550" s="71">
        <v>0</v>
      </c>
      <c r="BE550" s="71">
        <v>0</v>
      </c>
      <c r="BF550" s="71"/>
      <c r="BG550" s="72"/>
      <c r="BH550" s="71">
        <v>0</v>
      </c>
      <c r="BI550" s="71">
        <v>0</v>
      </c>
      <c r="BJ550" s="71">
        <v>2.1549999999999998</v>
      </c>
      <c r="BK550" s="71">
        <v>0</v>
      </c>
      <c r="BL550" s="71">
        <v>0</v>
      </c>
      <c r="BM550" s="71">
        <v>0</v>
      </c>
      <c r="BN550" s="72"/>
      <c r="BO550" s="71">
        <v>0</v>
      </c>
      <c r="BP550" s="71">
        <v>0</v>
      </c>
      <c r="BQ550" s="71">
        <v>1</v>
      </c>
      <c r="BR550" s="71">
        <v>0</v>
      </c>
      <c r="BS550" s="71">
        <v>0</v>
      </c>
      <c r="BT550" s="71">
        <v>0</v>
      </c>
      <c r="BU550"/>
      <c r="BV550" s="70">
        <v>2.1549999999999998</v>
      </c>
      <c r="BW550" s="70">
        <v>0</v>
      </c>
      <c r="BX550" s="70">
        <v>0</v>
      </c>
      <c r="BY550" s="70">
        <v>0</v>
      </c>
      <c r="BZ550" s="70">
        <v>0</v>
      </c>
      <c r="CA550" s="70">
        <v>0</v>
      </c>
      <c r="CB550" s="70">
        <v>0</v>
      </c>
      <c r="CC550" s="70">
        <v>0</v>
      </c>
      <c r="CD550" s="70">
        <v>0</v>
      </c>
    </row>
    <row r="551" spans="1:82">
      <c r="A551" s="70" t="s">
        <v>2394</v>
      </c>
      <c r="B551" s="70">
        <v>153</v>
      </c>
      <c r="C551" s="70">
        <v>18</v>
      </c>
      <c r="D551" s="70">
        <v>9</v>
      </c>
      <c r="E551" s="70">
        <v>2021</v>
      </c>
      <c r="F551" s="70" t="s">
        <v>160</v>
      </c>
      <c r="G551" s="70" t="s">
        <v>2376</v>
      </c>
      <c r="H551" s="70" t="s">
        <v>2377</v>
      </c>
      <c r="I551" s="148"/>
      <c r="J551" s="71">
        <v>8.1645588964389955</v>
      </c>
      <c r="K551" s="71">
        <v>1.8272072393603498</v>
      </c>
      <c r="L551" s="71">
        <v>0.92217626660715857</v>
      </c>
      <c r="M551" s="71">
        <v>49.360679836378388</v>
      </c>
      <c r="N551" s="71">
        <v>75.996551022618064</v>
      </c>
      <c r="O551" s="71">
        <v>51.622690913400163</v>
      </c>
      <c r="P551" s="71">
        <v>24.185604537973461</v>
      </c>
      <c r="Q551" s="71">
        <v>4.6114721293568897</v>
      </c>
      <c r="R551" s="71">
        <v>0</v>
      </c>
      <c r="S551" s="71">
        <v>10.73712226049356</v>
      </c>
      <c r="T551" s="72"/>
      <c r="U551" s="71">
        <v>2955706</v>
      </c>
      <c r="V551" s="71">
        <v>834</v>
      </c>
      <c r="W551" s="71">
        <v>32</v>
      </c>
      <c r="X551" s="71">
        <v>16758</v>
      </c>
      <c r="Y551" s="71">
        <v>32122</v>
      </c>
      <c r="Z551" s="71">
        <v>37982</v>
      </c>
      <c r="AA551" s="71">
        <v>5205</v>
      </c>
      <c r="AB551" s="71">
        <v>78981</v>
      </c>
      <c r="AC551" s="71">
        <v>0</v>
      </c>
      <c r="AD551" s="71">
        <v>10.73712226049356</v>
      </c>
      <c r="AE551" s="72"/>
      <c r="AF551" s="71">
        <v>17158696.752328817</v>
      </c>
      <c r="AG551" s="71">
        <v>1337875.7836284013</v>
      </c>
      <c r="AH551" s="71">
        <v>247447.41013597202</v>
      </c>
      <c r="AI551" s="71">
        <v>109395949.28007095</v>
      </c>
      <c r="AJ551" s="71">
        <v>154626076.4086608</v>
      </c>
      <c r="AK551" s="71">
        <v>0</v>
      </c>
      <c r="AL551" s="71">
        <v>0</v>
      </c>
      <c r="AM551" s="71">
        <v>10367353.122948084</v>
      </c>
      <c r="AN551" s="71">
        <v>0</v>
      </c>
      <c r="AO551" s="71">
        <v>0</v>
      </c>
      <c r="AP551" s="71">
        <v>293133398.75777304</v>
      </c>
      <c r="AQ551" s="72"/>
      <c r="AR551" s="71">
        <v>2924</v>
      </c>
      <c r="AS551" s="71">
        <v>430</v>
      </c>
      <c r="AT551" s="71">
        <v>0</v>
      </c>
      <c r="AU551" s="71">
        <v>1</v>
      </c>
      <c r="AV551" s="71">
        <v>0</v>
      </c>
      <c r="AW551" s="71">
        <v>0</v>
      </c>
      <c r="AX551" s="71"/>
      <c r="AY551" s="72"/>
      <c r="AZ551" s="71">
        <v>12793.19999999999</v>
      </c>
      <c r="BA551" s="71">
        <v>9985.5999999999985</v>
      </c>
      <c r="BB551" s="71">
        <v>0</v>
      </c>
      <c r="BC551" s="71">
        <v>49.9</v>
      </c>
      <c r="BD551" s="71">
        <v>0</v>
      </c>
      <c r="BE551" s="71">
        <v>0</v>
      </c>
      <c r="BF551" s="71"/>
      <c r="BG551" s="72"/>
      <c r="BH551" s="71">
        <v>0</v>
      </c>
      <c r="BI551" s="71">
        <v>0</v>
      </c>
      <c r="BJ551" s="71">
        <v>2.4089999999999998</v>
      </c>
      <c r="BK551" s="71">
        <v>0</v>
      </c>
      <c r="BL551" s="71">
        <v>0</v>
      </c>
      <c r="BM551" s="71">
        <v>0</v>
      </c>
      <c r="BN551" s="72"/>
      <c r="BO551" s="71">
        <v>0</v>
      </c>
      <c r="BP551" s="71">
        <v>0</v>
      </c>
      <c r="BQ551" s="71">
        <v>1</v>
      </c>
      <c r="BR551" s="71">
        <v>0</v>
      </c>
      <c r="BS551" s="71">
        <v>0</v>
      </c>
      <c r="BT551" s="71">
        <v>0</v>
      </c>
      <c r="BU551"/>
      <c r="BV551" s="70">
        <v>2.4089999999999998</v>
      </c>
      <c r="BW551" s="70">
        <v>0</v>
      </c>
      <c r="BX551" s="70">
        <v>0</v>
      </c>
      <c r="BY551" s="70">
        <v>0</v>
      </c>
      <c r="BZ551" s="70">
        <v>0</v>
      </c>
      <c r="CA551" s="70">
        <v>0</v>
      </c>
      <c r="CB551" s="70">
        <v>0</v>
      </c>
      <c r="CC551" s="70">
        <v>0</v>
      </c>
      <c r="CD551" s="70">
        <v>0</v>
      </c>
    </row>
    <row r="552" spans="1:82">
      <c r="A552" s="70" t="s">
        <v>2395</v>
      </c>
      <c r="B552" s="70">
        <v>153</v>
      </c>
      <c r="C552" s="70">
        <v>19</v>
      </c>
      <c r="D552" s="70">
        <v>9</v>
      </c>
      <c r="E552" s="70">
        <v>2022</v>
      </c>
      <c r="F552" s="70" t="s">
        <v>161</v>
      </c>
      <c r="G552" s="70" t="s">
        <v>2376</v>
      </c>
      <c r="H552" s="70" t="s">
        <v>2377</v>
      </c>
      <c r="I552" s="148"/>
      <c r="J552" s="71">
        <v>9.9912349792157205</v>
      </c>
      <c r="K552" s="71">
        <v>1.6445984594085126</v>
      </c>
      <c r="L552" s="71">
        <v>0.78508682247790584</v>
      </c>
      <c r="M552" s="71">
        <v>56.660983081533388</v>
      </c>
      <c r="N552" s="71">
        <v>82.844748335503368</v>
      </c>
      <c r="O552" s="71">
        <v>55.141741985925044</v>
      </c>
      <c r="P552" s="71">
        <v>24.229783788678574</v>
      </c>
      <c r="Q552" s="71">
        <v>4.6378839323931125</v>
      </c>
      <c r="R552" s="71">
        <v>0</v>
      </c>
      <c r="S552" s="71">
        <v>10.34061258738331</v>
      </c>
      <c r="T552" s="72"/>
      <c r="U552" s="71">
        <v>3335299</v>
      </c>
      <c r="V552" s="71">
        <v>834</v>
      </c>
      <c r="W552" s="71">
        <v>32</v>
      </c>
      <c r="X552" s="71">
        <v>16758</v>
      </c>
      <c r="Y552" s="71">
        <v>32563</v>
      </c>
      <c r="Z552" s="71">
        <v>38547</v>
      </c>
      <c r="AA552" s="71">
        <v>5294</v>
      </c>
      <c r="AB552" s="71">
        <v>78782</v>
      </c>
      <c r="AC552" s="71">
        <v>0</v>
      </c>
      <c r="AD552" s="71">
        <v>10.34061258738331</v>
      </c>
      <c r="AE552" s="72"/>
      <c r="AF552" s="71">
        <v>17017323.840826459</v>
      </c>
      <c r="AG552" s="71">
        <v>1291379.507436261</v>
      </c>
      <c r="AH552" s="71">
        <v>242615.64341175687</v>
      </c>
      <c r="AI552" s="71">
        <v>108688301.34849721</v>
      </c>
      <c r="AJ552" s="71">
        <v>160524549.45981908</v>
      </c>
      <c r="AK552" s="71">
        <v>0</v>
      </c>
      <c r="AL552" s="71">
        <v>0</v>
      </c>
      <c r="AM552" s="71">
        <v>10172906.507981379</v>
      </c>
      <c r="AN552" s="71">
        <v>0</v>
      </c>
      <c r="AO552" s="71">
        <v>0</v>
      </c>
      <c r="AP552" s="71">
        <v>297937076.30797213</v>
      </c>
      <c r="AQ552" s="72"/>
      <c r="AR552" s="71">
        <v>3094</v>
      </c>
      <c r="AS552" s="71">
        <v>441</v>
      </c>
      <c r="AT552" s="71">
        <v>0</v>
      </c>
      <c r="AU552" s="71">
        <v>1</v>
      </c>
      <c r="AV552" s="71">
        <v>0</v>
      </c>
      <c r="AW552" s="71">
        <v>0</v>
      </c>
      <c r="AX552" s="71"/>
      <c r="AY552" s="72"/>
      <c r="AZ552" s="71">
        <v>13769.399999999976</v>
      </c>
      <c r="BA552" s="71">
        <v>10448.9</v>
      </c>
      <c r="BB552" s="71">
        <v>0</v>
      </c>
      <c r="BC552" s="71">
        <v>49.9</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2396</v>
      </c>
      <c r="B553" s="70">
        <v>153</v>
      </c>
      <c r="C553" s="70">
        <v>20</v>
      </c>
      <c r="D553" s="70">
        <v>9</v>
      </c>
      <c r="E553" s="70">
        <v>2023</v>
      </c>
      <c r="F553" s="70" t="s">
        <v>1539</v>
      </c>
      <c r="G553" s="70" t="s">
        <v>2376</v>
      </c>
      <c r="H553" s="70" t="s">
        <v>2377</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3258</v>
      </c>
      <c r="AS553" s="71">
        <v>444</v>
      </c>
      <c r="AT553" s="71">
        <v>0</v>
      </c>
      <c r="AU553" s="71">
        <v>1</v>
      </c>
      <c r="AV553" s="71">
        <v>0</v>
      </c>
      <c r="AW553" s="71">
        <v>0</v>
      </c>
      <c r="AX553" s="71"/>
      <c r="AY553" s="72"/>
      <c r="AZ553" s="71">
        <v>14728.999999999956</v>
      </c>
      <c r="BA553" s="71">
        <v>10650.9</v>
      </c>
      <c r="BB553" s="71">
        <v>0</v>
      </c>
      <c r="BC553" s="71">
        <v>49.9</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2397</v>
      </c>
      <c r="B554" s="70">
        <v>153</v>
      </c>
      <c r="C554" s="70">
        <v>21</v>
      </c>
      <c r="D554" s="70">
        <v>9</v>
      </c>
      <c r="E554" s="70">
        <v>2024</v>
      </c>
      <c r="F554" s="70" t="s">
        <v>1554</v>
      </c>
      <c r="G554" s="70" t="s">
        <v>2376</v>
      </c>
      <c r="H554" s="70" t="s">
        <v>2377</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2398</v>
      </c>
      <c r="B555" s="70">
        <v>120</v>
      </c>
      <c r="C555" s="70">
        <v>1</v>
      </c>
      <c r="D555" s="70">
        <v>8</v>
      </c>
      <c r="E555" s="70">
        <v>1990</v>
      </c>
      <c r="F555" s="70" t="s">
        <v>787</v>
      </c>
      <c r="G555" s="70" t="s">
        <v>2399</v>
      </c>
      <c r="H555" s="70" t="s">
        <v>2400</v>
      </c>
      <c r="I555" s="148"/>
      <c r="J555" s="71">
        <v>116.69933480000449</v>
      </c>
      <c r="K555" s="71">
        <v>6.5234376659475064</v>
      </c>
      <c r="L555" s="71">
        <v>2.765196870539909</v>
      </c>
      <c r="M555" s="71">
        <v>50.720005666948381</v>
      </c>
      <c r="N555" s="71">
        <v>57.210278889019477</v>
      </c>
      <c r="O555" s="71">
        <v>60.460230959548568</v>
      </c>
      <c r="P555" s="71">
        <v>47.02832905758077</v>
      </c>
      <c r="Q555" s="71">
        <v>4.6680932316421799</v>
      </c>
      <c r="R555" s="71">
        <v>0</v>
      </c>
      <c r="S555" s="71">
        <v>5.4078811845967394</v>
      </c>
      <c r="T555" s="72"/>
      <c r="U555" s="71">
        <v>19295616</v>
      </c>
      <c r="V555" s="71">
        <v>2343</v>
      </c>
      <c r="W555" s="71">
        <v>29</v>
      </c>
      <c r="X555" s="71">
        <v>17382</v>
      </c>
      <c r="Y555" s="71">
        <v>22257</v>
      </c>
      <c r="Z555" s="71">
        <v>24868</v>
      </c>
      <c r="AA555" s="71">
        <v>11419</v>
      </c>
      <c r="AB555" s="71">
        <v>75794</v>
      </c>
      <c r="AC555" s="71">
        <v>0</v>
      </c>
      <c r="AD555" s="71">
        <v>5.4078811845967394</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2401</v>
      </c>
      <c r="B556" s="70">
        <v>121</v>
      </c>
      <c r="C556" s="70">
        <v>2</v>
      </c>
      <c r="D556" s="70">
        <v>8</v>
      </c>
      <c r="E556" s="70">
        <v>2005</v>
      </c>
      <c r="F556" s="70" t="s">
        <v>789</v>
      </c>
      <c r="G556" s="70" t="s">
        <v>2399</v>
      </c>
      <c r="H556" s="70" t="s">
        <v>2400</v>
      </c>
      <c r="I556" s="148"/>
      <c r="J556" s="71">
        <v>119.7845491976026</v>
      </c>
      <c r="K556" s="71">
        <v>4.4229988598933883</v>
      </c>
      <c r="L556" s="71">
        <v>1.7950846101818441</v>
      </c>
      <c r="M556" s="71">
        <v>102.901982790516</v>
      </c>
      <c r="N556" s="71">
        <v>92.271496961580169</v>
      </c>
      <c r="O556" s="71">
        <v>89.434949391181277</v>
      </c>
      <c r="P556" s="71">
        <v>51.327568426505287</v>
      </c>
      <c r="Q556" s="71">
        <v>4.92293923786319</v>
      </c>
      <c r="R556" s="71">
        <v>0</v>
      </c>
      <c r="S556" s="71">
        <v>9.3435429821200007</v>
      </c>
      <c r="T556" s="72"/>
      <c r="U556" s="71">
        <v>18149150</v>
      </c>
      <c r="V556" s="71">
        <v>1874</v>
      </c>
      <c r="W556" s="71">
        <v>24</v>
      </c>
      <c r="X556" s="71">
        <v>19048</v>
      </c>
      <c r="Y556" s="71">
        <v>30960</v>
      </c>
      <c r="Z556" s="71">
        <v>42568</v>
      </c>
      <c r="AA556" s="71">
        <v>10207</v>
      </c>
      <c r="AB556" s="71">
        <v>83561</v>
      </c>
      <c r="AC556" s="71">
        <v>0</v>
      </c>
      <c r="AD556" s="71">
        <v>9.3435429821200007</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2402</v>
      </c>
      <c r="B557" s="70">
        <v>122</v>
      </c>
      <c r="C557" s="70">
        <v>3</v>
      </c>
      <c r="D557" s="70">
        <v>8</v>
      </c>
      <c r="E557" s="70">
        <v>2006</v>
      </c>
      <c r="F557" s="70" t="s">
        <v>790</v>
      </c>
      <c r="G557" s="70" t="s">
        <v>2399</v>
      </c>
      <c r="H557" s="70" t="s">
        <v>2400</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2403</v>
      </c>
      <c r="B558" s="70">
        <v>123</v>
      </c>
      <c r="C558" s="70">
        <v>4</v>
      </c>
      <c r="D558" s="70">
        <v>8</v>
      </c>
      <c r="E558" s="70">
        <v>2007</v>
      </c>
      <c r="F558" s="70" t="s">
        <v>791</v>
      </c>
      <c r="G558" s="1064" t="s">
        <v>2399</v>
      </c>
      <c r="H558" s="70" t="s">
        <v>2400</v>
      </c>
      <c r="I558" s="148"/>
      <c r="J558" s="71">
        <v>139.90404428870431</v>
      </c>
      <c r="K558" s="71">
        <v>4.1806068214980048</v>
      </c>
      <c r="L558" s="71">
        <v>1.415616851705839</v>
      </c>
      <c r="M558" s="71">
        <v>92.692633074121744</v>
      </c>
      <c r="N558" s="71">
        <v>99.548009755070936</v>
      </c>
      <c r="O558" s="71">
        <v>86.996278524943222</v>
      </c>
      <c r="P558" s="71">
        <v>52.91867411584861</v>
      </c>
      <c r="Q558" s="71">
        <v>5.1484074830618196</v>
      </c>
      <c r="R558" s="71">
        <v>0</v>
      </c>
      <c r="S558" s="71">
        <v>3.9128256839999991</v>
      </c>
      <c r="T558" s="72"/>
      <c r="U558" s="71">
        <v>21733304</v>
      </c>
      <c r="V558" s="71">
        <v>1817</v>
      </c>
      <c r="W558" s="71">
        <v>18</v>
      </c>
      <c r="X558" s="71">
        <v>21625</v>
      </c>
      <c r="Y558" s="71">
        <v>31582</v>
      </c>
      <c r="Z558" s="71">
        <v>43045</v>
      </c>
      <c r="AA558" s="71">
        <v>10363</v>
      </c>
      <c r="AB558" s="71">
        <v>82767</v>
      </c>
      <c r="AC558" s="71">
        <v>0</v>
      </c>
      <c r="AD558" s="71">
        <v>3.9128256839999991</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2404</v>
      </c>
      <c r="B559" s="70">
        <v>124</v>
      </c>
      <c r="C559" s="70">
        <v>5</v>
      </c>
      <c r="D559" s="70">
        <v>8</v>
      </c>
      <c r="E559" s="70">
        <v>2008</v>
      </c>
      <c r="F559" s="70" t="s">
        <v>792</v>
      </c>
      <c r="G559" s="1064" t="s">
        <v>2399</v>
      </c>
      <c r="H559" s="70" t="s">
        <v>2400</v>
      </c>
      <c r="I559" s="148"/>
      <c r="J559" s="71">
        <v>128.97592546639041</v>
      </c>
      <c r="K559" s="71">
        <v>3.335782383258703</v>
      </c>
      <c r="L559" s="71">
        <v>1.280836241236053</v>
      </c>
      <c r="M559" s="71">
        <v>97.795461917617914</v>
      </c>
      <c r="N559" s="71">
        <v>100.9900255112214</v>
      </c>
      <c r="O559" s="71">
        <v>84.218219386042762</v>
      </c>
      <c r="P559" s="71">
        <v>51.705611367690089</v>
      </c>
      <c r="Q559" s="71">
        <v>5.0479622538335498</v>
      </c>
      <c r="R559" s="71">
        <v>0</v>
      </c>
      <c r="S559" s="71">
        <v>6.2343286840000003</v>
      </c>
      <c r="T559" s="72"/>
      <c r="U559" s="71">
        <v>21989041</v>
      </c>
      <c r="V559" s="71">
        <v>1817</v>
      </c>
      <c r="W559" s="71">
        <v>18</v>
      </c>
      <c r="X559" s="71">
        <v>21625</v>
      </c>
      <c r="Y559" s="71">
        <v>31915</v>
      </c>
      <c r="Z559" s="71">
        <v>43133</v>
      </c>
      <c r="AA559" s="71">
        <v>10137</v>
      </c>
      <c r="AB559" s="71">
        <v>82487</v>
      </c>
      <c r="AC559" s="71">
        <v>0</v>
      </c>
      <c r="AD559" s="71">
        <v>6.2343286840000003</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2405</v>
      </c>
      <c r="B560" s="70">
        <v>125</v>
      </c>
      <c r="C560" s="70">
        <v>6</v>
      </c>
      <c r="D560" s="70">
        <v>8</v>
      </c>
      <c r="E560" s="70">
        <v>2009</v>
      </c>
      <c r="F560" s="70" t="s">
        <v>176</v>
      </c>
      <c r="G560" s="70" t="s">
        <v>2399</v>
      </c>
      <c r="H560" s="70" t="s">
        <v>2400</v>
      </c>
      <c r="I560" s="148"/>
      <c r="J560" s="71">
        <v>106.5893685226808</v>
      </c>
      <c r="K560" s="71">
        <v>3.0410299329848161</v>
      </c>
      <c r="L560" s="71">
        <v>0.71657008896002228</v>
      </c>
      <c r="M560" s="71">
        <v>89.843957310101601</v>
      </c>
      <c r="N560" s="71">
        <v>94.353557797663683</v>
      </c>
      <c r="O560" s="71">
        <v>85.803965017635392</v>
      </c>
      <c r="P560" s="71">
        <v>49.828654033262723</v>
      </c>
      <c r="Q560" s="71">
        <v>4.7939666697378298</v>
      </c>
      <c r="R560" s="71">
        <v>0</v>
      </c>
      <c r="S560" s="71">
        <v>4.869007439999999</v>
      </c>
      <c r="T560" s="72"/>
      <c r="U560" s="71">
        <v>16223005</v>
      </c>
      <c r="V560" s="71">
        <v>1932</v>
      </c>
      <c r="W560" s="71">
        <v>11</v>
      </c>
      <c r="X560" s="71">
        <v>23435</v>
      </c>
      <c r="Y560" s="71">
        <v>32094</v>
      </c>
      <c r="Z560" s="71">
        <v>43376</v>
      </c>
      <c r="AA560" s="71">
        <v>10029</v>
      </c>
      <c r="AB560" s="71">
        <v>82233</v>
      </c>
      <c r="AC560" s="71">
        <v>0</v>
      </c>
      <c r="AD560" s="71">
        <v>4.869007439999999</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34.21</v>
      </c>
      <c r="BK560" s="71">
        <v>0</v>
      </c>
      <c r="BL560" s="71">
        <v>8.2189999999999994</v>
      </c>
      <c r="BM560" s="71">
        <v>0</v>
      </c>
      <c r="BN560" s="72"/>
      <c r="BO560" s="71">
        <v>0</v>
      </c>
      <c r="BP560" s="71">
        <v>0</v>
      </c>
      <c r="BQ560" s="71">
        <v>2</v>
      </c>
      <c r="BR560" s="71">
        <v>0</v>
      </c>
      <c r="BS560" s="71">
        <v>2</v>
      </c>
      <c r="BT560" s="71">
        <v>0</v>
      </c>
      <c r="BU560"/>
      <c r="BV560" s="70">
        <v>42.429000000000002</v>
      </c>
      <c r="BW560" s="70">
        <v>0</v>
      </c>
      <c r="BX560" s="70">
        <v>0</v>
      </c>
      <c r="BY560" s="70">
        <v>0</v>
      </c>
      <c r="BZ560" s="70">
        <v>0</v>
      </c>
      <c r="CA560" s="70">
        <v>0</v>
      </c>
      <c r="CB560" s="70">
        <v>0</v>
      </c>
      <c r="CC560" s="70">
        <v>0</v>
      </c>
      <c r="CD560" s="70">
        <v>0</v>
      </c>
    </row>
    <row r="561" spans="1:82">
      <c r="A561" s="70" t="s">
        <v>2406</v>
      </c>
      <c r="B561" s="70">
        <v>126</v>
      </c>
      <c r="C561" s="70">
        <v>7</v>
      </c>
      <c r="D561" s="70">
        <v>8</v>
      </c>
      <c r="E561" s="70">
        <v>2010</v>
      </c>
      <c r="F561" s="70" t="s">
        <v>177</v>
      </c>
      <c r="G561" s="70" t="s">
        <v>2399</v>
      </c>
      <c r="H561" s="70" t="s">
        <v>2400</v>
      </c>
      <c r="I561" s="148"/>
      <c r="J561" s="71">
        <v>109.583932498678</v>
      </c>
      <c r="K561" s="71">
        <v>3.1866485245860452</v>
      </c>
      <c r="L561" s="71">
        <v>0.79970560875912955</v>
      </c>
      <c r="M561" s="71">
        <v>91.554824635447261</v>
      </c>
      <c r="N561" s="71">
        <v>103.9381877014909</v>
      </c>
      <c r="O561" s="71">
        <v>85.647312667464504</v>
      </c>
      <c r="P561" s="71">
        <v>49.759663811307178</v>
      </c>
      <c r="Q561" s="71">
        <v>4.98027777321703</v>
      </c>
      <c r="R561" s="71">
        <v>0</v>
      </c>
      <c r="S561" s="71">
        <v>4.4082414954000004</v>
      </c>
      <c r="T561" s="72"/>
      <c r="U561" s="71">
        <v>18004634</v>
      </c>
      <c r="V561" s="71">
        <v>1932</v>
      </c>
      <c r="W561" s="71">
        <v>11</v>
      </c>
      <c r="X561" s="71">
        <v>23435</v>
      </c>
      <c r="Y561" s="71">
        <v>32295</v>
      </c>
      <c r="Z561" s="71">
        <v>43498</v>
      </c>
      <c r="AA561" s="71">
        <v>9765</v>
      </c>
      <c r="AB561" s="71">
        <v>81860</v>
      </c>
      <c r="AC561" s="71">
        <v>0</v>
      </c>
      <c r="AD561" s="71">
        <v>4.4082414954000004</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34.305</v>
      </c>
      <c r="BK561" s="71">
        <v>0</v>
      </c>
      <c r="BL561" s="71">
        <v>10.538</v>
      </c>
      <c r="BM561" s="71">
        <v>0</v>
      </c>
      <c r="BN561" s="72"/>
      <c r="BO561" s="71">
        <v>0</v>
      </c>
      <c r="BP561" s="71">
        <v>0</v>
      </c>
      <c r="BQ561" s="71">
        <v>2</v>
      </c>
      <c r="BR561" s="71">
        <v>0</v>
      </c>
      <c r="BS561" s="71">
        <v>3</v>
      </c>
      <c r="BT561" s="71">
        <v>0</v>
      </c>
      <c r="BU561"/>
      <c r="BV561" s="70">
        <v>44.843000000000004</v>
      </c>
      <c r="BW561" s="70">
        <v>0</v>
      </c>
      <c r="BX561" s="70">
        <v>0</v>
      </c>
      <c r="BY561" s="70">
        <v>0</v>
      </c>
      <c r="BZ561" s="70">
        <v>0</v>
      </c>
      <c r="CA561" s="70">
        <v>0</v>
      </c>
      <c r="CB561" s="70">
        <v>0</v>
      </c>
      <c r="CC561" s="70">
        <v>0</v>
      </c>
      <c r="CD561" s="70">
        <v>0</v>
      </c>
    </row>
    <row r="562" spans="1:82">
      <c r="A562" s="70" t="s">
        <v>2407</v>
      </c>
      <c r="B562" s="70">
        <v>127</v>
      </c>
      <c r="C562" s="70">
        <v>8</v>
      </c>
      <c r="D562" s="70">
        <v>8</v>
      </c>
      <c r="E562" s="70">
        <v>2011</v>
      </c>
      <c r="F562" s="70" t="s">
        <v>178</v>
      </c>
      <c r="G562" s="70" t="s">
        <v>2399</v>
      </c>
      <c r="H562" s="70" t="s">
        <v>2400</v>
      </c>
      <c r="I562" s="148"/>
      <c r="J562" s="71">
        <v>62.230780440063207</v>
      </c>
      <c r="K562" s="71">
        <v>4.6342788557140926</v>
      </c>
      <c r="L562" s="71">
        <v>0.45322709099360969</v>
      </c>
      <c r="M562" s="71">
        <v>116.17299340119339</v>
      </c>
      <c r="N562" s="71">
        <v>112.071312655524</v>
      </c>
      <c r="O562" s="71">
        <v>84.402399944543177</v>
      </c>
      <c r="P562" s="71">
        <v>48.094060757499605</v>
      </c>
      <c r="Q562" s="71">
        <v>5.7161305860323202</v>
      </c>
      <c r="R562" s="71">
        <v>0</v>
      </c>
      <c r="S562" s="71">
        <v>6.7984232846999992</v>
      </c>
      <c r="T562" s="72"/>
      <c r="U562" s="71">
        <v>8881696</v>
      </c>
      <c r="V562" s="71">
        <v>1932</v>
      </c>
      <c r="W562" s="71">
        <v>11</v>
      </c>
      <c r="X562" s="71">
        <v>23435</v>
      </c>
      <c r="Y562" s="71">
        <v>32579</v>
      </c>
      <c r="Z562" s="71">
        <v>43797</v>
      </c>
      <c r="AA562" s="71">
        <v>9719</v>
      </c>
      <c r="AB562" s="71">
        <v>81453</v>
      </c>
      <c r="AC562" s="71">
        <v>0</v>
      </c>
      <c r="AD562" s="71">
        <v>6.7984232846999992</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33.496000000000002</v>
      </c>
      <c r="BK562" s="71">
        <v>0</v>
      </c>
      <c r="BL562" s="71">
        <v>3.5250000000000004</v>
      </c>
      <c r="BM562" s="71">
        <v>0</v>
      </c>
      <c r="BN562" s="72"/>
      <c r="BO562" s="71">
        <v>0</v>
      </c>
      <c r="BP562" s="71">
        <v>0</v>
      </c>
      <c r="BQ562" s="71">
        <v>2</v>
      </c>
      <c r="BR562" s="71">
        <v>0</v>
      </c>
      <c r="BS562" s="71">
        <v>2</v>
      </c>
      <c r="BT562" s="71">
        <v>0</v>
      </c>
      <c r="BU562"/>
      <c r="BV562" s="70">
        <v>37.021000000000001</v>
      </c>
      <c r="BW562" s="70">
        <v>0</v>
      </c>
      <c r="BX562" s="70">
        <v>0</v>
      </c>
      <c r="BY562" s="70">
        <v>0</v>
      </c>
      <c r="BZ562" s="70">
        <v>0</v>
      </c>
      <c r="CA562" s="70">
        <v>0</v>
      </c>
      <c r="CB562" s="70">
        <v>0</v>
      </c>
      <c r="CC562" s="70">
        <v>0</v>
      </c>
      <c r="CD562" s="70">
        <v>0</v>
      </c>
    </row>
    <row r="563" spans="1:82">
      <c r="A563" s="70" t="s">
        <v>2408</v>
      </c>
      <c r="B563" s="70">
        <v>128</v>
      </c>
      <c r="C563" s="70">
        <v>9</v>
      </c>
      <c r="D563" s="70">
        <v>8</v>
      </c>
      <c r="E563" s="70">
        <v>2012</v>
      </c>
      <c r="F563" s="70" t="s">
        <v>179</v>
      </c>
      <c r="G563" s="70" t="s">
        <v>2399</v>
      </c>
      <c r="H563" s="70" t="s">
        <v>2400</v>
      </c>
      <c r="I563" s="148"/>
      <c r="J563" s="71">
        <v>121.1975585564125</v>
      </c>
      <c r="K563" s="71">
        <v>4.519044666709604</v>
      </c>
      <c r="L563" s="71">
        <v>0.44993352989691182</v>
      </c>
      <c r="M563" s="71">
        <v>120.0956049668154</v>
      </c>
      <c r="N563" s="71">
        <v>119.91553882628951</v>
      </c>
      <c r="O563" s="71">
        <v>84.418883203172172</v>
      </c>
      <c r="P563" s="71">
        <v>47.203164912424455</v>
      </c>
      <c r="Q563" s="71">
        <v>6.2231175281007802</v>
      </c>
      <c r="R563" s="71">
        <v>0</v>
      </c>
      <c r="S563" s="71">
        <v>5.697429800530001</v>
      </c>
      <c r="T563" s="72"/>
      <c r="U563" s="71">
        <v>16540971</v>
      </c>
      <c r="V563" s="71">
        <v>1932</v>
      </c>
      <c r="W563" s="71">
        <v>11</v>
      </c>
      <c r="X563" s="71">
        <v>23435</v>
      </c>
      <c r="Y563" s="71">
        <v>33116</v>
      </c>
      <c r="Z563" s="71">
        <v>44153</v>
      </c>
      <c r="AA563" s="71">
        <v>9485</v>
      </c>
      <c r="AB563" s="71">
        <v>81619</v>
      </c>
      <c r="AC563" s="71">
        <v>0</v>
      </c>
      <c r="AD563" s="71">
        <v>5.697429800530001</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40.042999999999999</v>
      </c>
      <c r="BK563" s="71">
        <v>0</v>
      </c>
      <c r="BL563" s="71">
        <v>7.2380000000000004</v>
      </c>
      <c r="BM563" s="71">
        <v>0</v>
      </c>
      <c r="BN563" s="72"/>
      <c r="BO563" s="71">
        <v>0</v>
      </c>
      <c r="BP563" s="71">
        <v>0</v>
      </c>
      <c r="BQ563" s="71">
        <v>2</v>
      </c>
      <c r="BR563" s="71">
        <v>0</v>
      </c>
      <c r="BS563" s="71">
        <v>2</v>
      </c>
      <c r="BT563" s="71">
        <v>0</v>
      </c>
      <c r="BU563"/>
      <c r="BV563" s="70">
        <v>47.280999999999999</v>
      </c>
      <c r="BW563" s="70">
        <v>0</v>
      </c>
      <c r="BX563" s="70">
        <v>0</v>
      </c>
      <c r="BY563" s="70">
        <v>0</v>
      </c>
      <c r="BZ563" s="70">
        <v>0</v>
      </c>
      <c r="CA563" s="70">
        <v>0</v>
      </c>
      <c r="CB563" s="70">
        <v>0</v>
      </c>
      <c r="CC563" s="70">
        <v>0</v>
      </c>
      <c r="CD563" s="70">
        <v>0</v>
      </c>
    </row>
    <row r="564" spans="1:82">
      <c r="A564" s="70" t="s">
        <v>2409</v>
      </c>
      <c r="B564" s="70">
        <v>129</v>
      </c>
      <c r="C564" s="70">
        <v>10</v>
      </c>
      <c r="D564" s="70">
        <v>8</v>
      </c>
      <c r="E564" s="70">
        <v>2013</v>
      </c>
      <c r="F564" s="70" t="s">
        <v>180</v>
      </c>
      <c r="G564" s="70" t="s">
        <v>2399</v>
      </c>
      <c r="H564" s="70" t="s">
        <v>2400</v>
      </c>
      <c r="I564" s="148"/>
      <c r="J564" s="71">
        <v>141.55666428592949</v>
      </c>
      <c r="K564" s="71">
        <v>3.895612863319772</v>
      </c>
      <c r="L564" s="71">
        <v>0.46402667928786101</v>
      </c>
      <c r="M564" s="71">
        <v>115.70239568297259</v>
      </c>
      <c r="N564" s="71">
        <v>120.4187771427916</v>
      </c>
      <c r="O564" s="71">
        <v>81.932769119619351</v>
      </c>
      <c r="P564" s="71">
        <v>47.291110229573356</v>
      </c>
      <c r="Q564" s="71">
        <v>6.2863227993883797</v>
      </c>
      <c r="R564" s="71">
        <v>0</v>
      </c>
      <c r="S564" s="71">
        <v>5.9417093415400002</v>
      </c>
      <c r="T564" s="72"/>
      <c r="U564" s="71">
        <v>17877776</v>
      </c>
      <c r="V564" s="71">
        <v>1932</v>
      </c>
      <c r="W564" s="71">
        <v>11</v>
      </c>
      <c r="X564" s="71">
        <v>23435</v>
      </c>
      <c r="Y564" s="71">
        <v>33299</v>
      </c>
      <c r="Z564" s="71">
        <v>44766</v>
      </c>
      <c r="AA564" s="71">
        <v>9467</v>
      </c>
      <c r="AB564" s="71">
        <v>81266</v>
      </c>
      <c r="AC564" s="71">
        <v>0</v>
      </c>
      <c r="AD564" s="71">
        <v>5.9417093415400002</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42.247999999999998</v>
      </c>
      <c r="BK564" s="71">
        <v>0</v>
      </c>
      <c r="BL564" s="71">
        <v>7.7939999999999996</v>
      </c>
      <c r="BM564" s="71">
        <v>0</v>
      </c>
      <c r="BN564" s="72"/>
      <c r="BO564" s="71">
        <v>0</v>
      </c>
      <c r="BP564" s="71">
        <v>0</v>
      </c>
      <c r="BQ564" s="71">
        <v>2</v>
      </c>
      <c r="BR564" s="71">
        <v>0</v>
      </c>
      <c r="BS564" s="71">
        <v>2</v>
      </c>
      <c r="BT564" s="71">
        <v>0</v>
      </c>
      <c r="BU564"/>
      <c r="BV564" s="70">
        <v>50.042000000000002</v>
      </c>
      <c r="BW564" s="70">
        <v>0</v>
      </c>
      <c r="BX564" s="70">
        <v>0</v>
      </c>
      <c r="BY564" s="70">
        <v>0</v>
      </c>
      <c r="BZ564" s="70">
        <v>0</v>
      </c>
      <c r="CA564" s="70">
        <v>0</v>
      </c>
      <c r="CB564" s="70">
        <v>0</v>
      </c>
      <c r="CC564" s="70">
        <v>0</v>
      </c>
      <c r="CD564" s="70">
        <v>0</v>
      </c>
    </row>
    <row r="565" spans="1:82">
      <c r="A565" s="70" t="s">
        <v>2410</v>
      </c>
      <c r="B565" s="70">
        <v>130</v>
      </c>
      <c r="C565" s="70">
        <v>11</v>
      </c>
      <c r="D565" s="70">
        <v>8</v>
      </c>
      <c r="E565" s="70">
        <v>2014</v>
      </c>
      <c r="F565" s="70" t="s">
        <v>181</v>
      </c>
      <c r="G565" s="70" t="s">
        <v>2399</v>
      </c>
      <c r="H565" s="70" t="s">
        <v>2400</v>
      </c>
      <c r="I565" s="148"/>
      <c r="J565" s="71">
        <v>155.915748279246</v>
      </c>
      <c r="K565" s="71">
        <v>3.8189070794023201</v>
      </c>
      <c r="L565" s="71">
        <v>1.7510253596207259</v>
      </c>
      <c r="M565" s="71">
        <v>101.951112123104</v>
      </c>
      <c r="N565" s="71">
        <v>105.2432520587768</v>
      </c>
      <c r="O565" s="71">
        <v>77.863704467637461</v>
      </c>
      <c r="P565" s="71">
        <v>47.572071501230511</v>
      </c>
      <c r="Q565" s="71">
        <v>5.9984739778569303</v>
      </c>
      <c r="R565" s="71">
        <v>0</v>
      </c>
      <c r="S565" s="71">
        <v>5.3719639318200008</v>
      </c>
      <c r="T565" s="72"/>
      <c r="U565" s="71">
        <v>21881823</v>
      </c>
      <c r="V565" s="71">
        <v>1666</v>
      </c>
      <c r="W565" s="71">
        <v>39</v>
      </c>
      <c r="X565" s="71">
        <v>22618</v>
      </c>
      <c r="Y565" s="71">
        <v>33497</v>
      </c>
      <c r="Z565" s="71">
        <v>44807</v>
      </c>
      <c r="AA565" s="71">
        <v>9474</v>
      </c>
      <c r="AB565" s="71">
        <v>80823</v>
      </c>
      <c r="AC565" s="71">
        <v>0</v>
      </c>
      <c r="AD565" s="71">
        <v>5.3719639318200008</v>
      </c>
      <c r="AE565" s="72"/>
      <c r="AF565" s="71"/>
      <c r="AG565" s="71"/>
      <c r="AH565" s="71"/>
      <c r="AI565" s="71"/>
      <c r="AJ565" s="71"/>
      <c r="AK565" s="71"/>
      <c r="AL565" s="71"/>
      <c r="AM565" s="71"/>
      <c r="AN565" s="71"/>
      <c r="AO565" s="71"/>
      <c r="AP565" s="71"/>
      <c r="AQ565" s="72"/>
      <c r="AR565" s="71">
        <v>1255</v>
      </c>
      <c r="AS565" s="71">
        <v>104</v>
      </c>
      <c r="AT565" s="71">
        <v>0</v>
      </c>
      <c r="AU565" s="71">
        <v>0</v>
      </c>
      <c r="AV565" s="71">
        <v>0</v>
      </c>
      <c r="AW565" s="71">
        <v>0</v>
      </c>
      <c r="AX565" s="71"/>
      <c r="AY565" s="72"/>
      <c r="AZ565" s="71">
        <v>4845.2</v>
      </c>
      <c r="BA565" s="71">
        <v>4243.3</v>
      </c>
      <c r="BB565" s="71">
        <v>0</v>
      </c>
      <c r="BC565" s="71">
        <v>0</v>
      </c>
      <c r="BD565" s="71">
        <v>0</v>
      </c>
      <c r="BE565" s="71">
        <v>0</v>
      </c>
      <c r="BF565" s="71"/>
      <c r="BG565" s="72"/>
      <c r="BH565" s="71">
        <v>0</v>
      </c>
      <c r="BI565" s="71">
        <v>0</v>
      </c>
      <c r="BJ565" s="71">
        <v>44.206000000000003</v>
      </c>
      <c r="BK565" s="71">
        <v>0</v>
      </c>
      <c r="BL565" s="71">
        <v>7.7060000000000004</v>
      </c>
      <c r="BM565" s="71">
        <v>0</v>
      </c>
      <c r="BN565" s="72"/>
      <c r="BO565" s="71">
        <v>0</v>
      </c>
      <c r="BP565" s="71">
        <v>0</v>
      </c>
      <c r="BQ565" s="71">
        <v>2</v>
      </c>
      <c r="BR565" s="71">
        <v>0</v>
      </c>
      <c r="BS565" s="71">
        <v>2</v>
      </c>
      <c r="BT565" s="71">
        <v>0</v>
      </c>
      <c r="BU565"/>
      <c r="BV565" s="70">
        <v>51.911999999999999</v>
      </c>
      <c r="BW565" s="70">
        <v>0</v>
      </c>
      <c r="BX565" s="70">
        <v>0</v>
      </c>
      <c r="BY565" s="70">
        <v>0</v>
      </c>
      <c r="BZ565" s="70">
        <v>0</v>
      </c>
      <c r="CA565" s="70">
        <v>0</v>
      </c>
      <c r="CB565" s="70">
        <v>0</v>
      </c>
      <c r="CC565" s="70">
        <v>0</v>
      </c>
      <c r="CD565" s="70">
        <v>0</v>
      </c>
    </row>
    <row r="566" spans="1:82">
      <c r="A566" s="70" t="s">
        <v>2411</v>
      </c>
      <c r="B566" s="70">
        <v>131</v>
      </c>
      <c r="C566" s="70">
        <v>12</v>
      </c>
      <c r="D566" s="70">
        <v>8</v>
      </c>
      <c r="E566" s="70">
        <v>2015</v>
      </c>
      <c r="F566" s="70" t="s">
        <v>182</v>
      </c>
      <c r="G566" s="70" t="s">
        <v>2399</v>
      </c>
      <c r="H566" s="70" t="s">
        <v>2400</v>
      </c>
      <c r="I566" s="148"/>
      <c r="J566" s="71">
        <v>128.18540238608659</v>
      </c>
      <c r="K566" s="71">
        <v>3.6475452096082379</v>
      </c>
      <c r="L566" s="71">
        <v>1.930569604830471</v>
      </c>
      <c r="M566" s="71">
        <v>106.8356595451305</v>
      </c>
      <c r="N566" s="71">
        <v>105.22160332477969</v>
      </c>
      <c r="O566" s="71">
        <v>77.180014217286882</v>
      </c>
      <c r="P566" s="71">
        <v>46.976468896195911</v>
      </c>
      <c r="Q566" s="71">
        <v>5.8495966698223896</v>
      </c>
      <c r="R566" s="71">
        <v>0</v>
      </c>
      <c r="S566" s="71">
        <v>6.7146155791200011</v>
      </c>
      <c r="T566" s="72"/>
      <c r="U566" s="71">
        <v>19319181</v>
      </c>
      <c r="V566" s="71">
        <v>1666</v>
      </c>
      <c r="W566" s="71">
        <v>39</v>
      </c>
      <c r="X566" s="71">
        <v>22618</v>
      </c>
      <c r="Y566" s="71">
        <v>33811</v>
      </c>
      <c r="Z566" s="71">
        <v>44841</v>
      </c>
      <c r="AA566" s="71">
        <v>9348</v>
      </c>
      <c r="AB566" s="71">
        <v>80513</v>
      </c>
      <c r="AC566" s="71">
        <v>0</v>
      </c>
      <c r="AD566" s="71">
        <v>6.7146155791200011</v>
      </c>
      <c r="AE566" s="72"/>
      <c r="AF566" s="71">
        <v>146301662.6617741</v>
      </c>
      <c r="AG566" s="71">
        <v>3012347.614041104</v>
      </c>
      <c r="AH566" s="71">
        <v>406633.11693159363</v>
      </c>
      <c r="AI566" s="71">
        <v>159942262.5712004</v>
      </c>
      <c r="AJ566" s="71">
        <v>159103863.36077559</v>
      </c>
      <c r="AK566" s="71">
        <v>0</v>
      </c>
      <c r="AL566" s="71">
        <v>0</v>
      </c>
      <c r="AM566" s="71">
        <v>11033968.910667621</v>
      </c>
      <c r="AN566" s="71">
        <v>0</v>
      </c>
      <c r="AO566" s="71">
        <v>0</v>
      </c>
      <c r="AP566" s="71">
        <v>479800738.23539037</v>
      </c>
      <c r="AQ566" s="72"/>
      <c r="AR566" s="71">
        <v>1407</v>
      </c>
      <c r="AS566" s="71">
        <v>146</v>
      </c>
      <c r="AT566" s="71">
        <v>0</v>
      </c>
      <c r="AU566" s="71">
        <v>0</v>
      </c>
      <c r="AV566" s="71">
        <v>0</v>
      </c>
      <c r="AW566" s="71">
        <v>0</v>
      </c>
      <c r="AX566" s="71"/>
      <c r="AY566" s="72"/>
      <c r="AZ566" s="71">
        <v>5547</v>
      </c>
      <c r="BA566" s="71">
        <v>9148.4</v>
      </c>
      <c r="BB566" s="71">
        <v>0</v>
      </c>
      <c r="BC566" s="71">
        <v>0</v>
      </c>
      <c r="BD566" s="71">
        <v>0</v>
      </c>
      <c r="BE566" s="71">
        <v>0</v>
      </c>
      <c r="BF566" s="71"/>
      <c r="BG566" s="72"/>
      <c r="BH566" s="71">
        <v>0</v>
      </c>
      <c r="BI566" s="71">
        <v>0</v>
      </c>
      <c r="BJ566" s="71">
        <v>43.470999999999997</v>
      </c>
      <c r="BK566" s="71">
        <v>0</v>
      </c>
      <c r="BL566" s="71">
        <v>11.940000000000001</v>
      </c>
      <c r="BM566" s="71">
        <v>0</v>
      </c>
      <c r="BN566" s="72"/>
      <c r="BO566" s="71">
        <v>0</v>
      </c>
      <c r="BP566" s="71">
        <v>0</v>
      </c>
      <c r="BQ566" s="71">
        <v>2</v>
      </c>
      <c r="BR566" s="71">
        <v>0</v>
      </c>
      <c r="BS566" s="71">
        <v>3</v>
      </c>
      <c r="BT566" s="71">
        <v>0</v>
      </c>
      <c r="BU566"/>
      <c r="BV566" s="70">
        <v>55.411000000000001</v>
      </c>
      <c r="BW566" s="70">
        <v>0</v>
      </c>
      <c r="BX566" s="70">
        <v>0</v>
      </c>
      <c r="BY566" s="70">
        <v>0</v>
      </c>
      <c r="BZ566" s="70">
        <v>0</v>
      </c>
      <c r="CA566" s="70">
        <v>0</v>
      </c>
      <c r="CB566" s="70">
        <v>0</v>
      </c>
      <c r="CC566" s="70">
        <v>0</v>
      </c>
      <c r="CD566" s="70">
        <v>0</v>
      </c>
    </row>
    <row r="567" spans="1:82">
      <c r="A567" s="70" t="s">
        <v>2412</v>
      </c>
      <c r="B567" s="70">
        <v>132</v>
      </c>
      <c r="C567" s="70">
        <v>13</v>
      </c>
      <c r="D567" s="70">
        <v>8</v>
      </c>
      <c r="E567" s="70">
        <v>2016</v>
      </c>
      <c r="F567" s="70" t="s">
        <v>155</v>
      </c>
      <c r="G567" s="70" t="s">
        <v>2399</v>
      </c>
      <c r="H567" s="70" t="s">
        <v>2400</v>
      </c>
      <c r="I567" s="148"/>
      <c r="J567" s="71">
        <v>164.18921513708537</v>
      </c>
      <c r="K567" s="71">
        <v>3.6431326736152303</v>
      </c>
      <c r="L567" s="71">
        <v>2.2619915233468015</v>
      </c>
      <c r="M567" s="71">
        <v>93.49879573903732</v>
      </c>
      <c r="N567" s="71">
        <v>93.539673932675939</v>
      </c>
      <c r="O567" s="71">
        <v>76.695057762333548</v>
      </c>
      <c r="P567" s="71">
        <v>45.803171672390391</v>
      </c>
      <c r="Q567" s="71">
        <v>5.6712574122649189</v>
      </c>
      <c r="R567" s="71">
        <v>0</v>
      </c>
      <c r="S567" s="71">
        <v>8.5336376589</v>
      </c>
      <c r="T567" s="72"/>
      <c r="U567" s="71">
        <v>25870520</v>
      </c>
      <c r="V567" s="71">
        <v>1666</v>
      </c>
      <c r="W567" s="71">
        <v>39</v>
      </c>
      <c r="X567" s="71">
        <v>22618</v>
      </c>
      <c r="Y567" s="71">
        <v>34172</v>
      </c>
      <c r="Z567" s="71">
        <v>45107</v>
      </c>
      <c r="AA567" s="71">
        <v>9427</v>
      </c>
      <c r="AB567" s="71">
        <v>80293</v>
      </c>
      <c r="AC567" s="71">
        <v>0</v>
      </c>
      <c r="AD567" s="71">
        <v>8.5336376589</v>
      </c>
      <c r="AE567" s="72"/>
      <c r="AF567" s="71">
        <v>190952445.4855738</v>
      </c>
      <c r="AG567" s="71">
        <v>2895871.1541349082</v>
      </c>
      <c r="AH567" s="71">
        <v>354051.99309410492</v>
      </c>
      <c r="AI567" s="71">
        <v>149393158.27324349</v>
      </c>
      <c r="AJ567" s="71">
        <v>137087704.81208059</v>
      </c>
      <c r="AK567" s="71">
        <v>0</v>
      </c>
      <c r="AL567" s="71">
        <v>0</v>
      </c>
      <c r="AM567" s="71">
        <v>11012367.72108154</v>
      </c>
      <c r="AN567" s="71">
        <v>0</v>
      </c>
      <c r="AO567" s="71">
        <v>0</v>
      </c>
      <c r="AP567" s="71">
        <v>491695599.43920845</v>
      </c>
      <c r="AQ567" s="72"/>
      <c r="AR567" s="71">
        <v>1535</v>
      </c>
      <c r="AS567" s="71">
        <v>163</v>
      </c>
      <c r="AT567" s="71">
        <v>0</v>
      </c>
      <c r="AU567" s="71">
        <v>0</v>
      </c>
      <c r="AV567" s="71">
        <v>0</v>
      </c>
      <c r="AW567" s="71">
        <v>0</v>
      </c>
      <c r="AX567" s="71"/>
      <c r="AY567" s="72"/>
      <c r="AZ567" s="71">
        <v>6161.6</v>
      </c>
      <c r="BA567" s="71">
        <v>9451.1</v>
      </c>
      <c r="BB567" s="71">
        <v>0</v>
      </c>
      <c r="BC567" s="71">
        <v>0</v>
      </c>
      <c r="BD567" s="71">
        <v>0</v>
      </c>
      <c r="BE567" s="71">
        <v>0</v>
      </c>
      <c r="BF567" s="71"/>
      <c r="BG567" s="72"/>
      <c r="BH567" s="71">
        <v>0</v>
      </c>
      <c r="BI567" s="71">
        <v>0</v>
      </c>
      <c r="BJ567" s="71">
        <v>47.395000000000003</v>
      </c>
      <c r="BK567" s="71">
        <v>0</v>
      </c>
      <c r="BL567" s="71">
        <v>7.6379999999999999</v>
      </c>
      <c r="BM567" s="71">
        <v>0</v>
      </c>
      <c r="BN567" s="72"/>
      <c r="BO567" s="71">
        <v>0</v>
      </c>
      <c r="BP567" s="71">
        <v>0</v>
      </c>
      <c r="BQ567" s="71">
        <v>3</v>
      </c>
      <c r="BR567" s="71">
        <v>0</v>
      </c>
      <c r="BS567" s="71">
        <v>3</v>
      </c>
      <c r="BT567" s="71">
        <v>0</v>
      </c>
      <c r="BU567"/>
      <c r="BV567" s="70">
        <v>55.033000000000001</v>
      </c>
      <c r="BW567" s="70">
        <v>0</v>
      </c>
      <c r="BX567" s="70">
        <v>0</v>
      </c>
      <c r="BY567" s="70">
        <v>0</v>
      </c>
      <c r="BZ567" s="70">
        <v>0</v>
      </c>
      <c r="CA567" s="70">
        <v>0</v>
      </c>
      <c r="CB567" s="70">
        <v>0</v>
      </c>
      <c r="CC567" s="70">
        <v>0</v>
      </c>
      <c r="CD567" s="70">
        <v>0</v>
      </c>
    </row>
    <row r="568" spans="1:82">
      <c r="A568" s="70" t="s">
        <v>2413</v>
      </c>
      <c r="B568" s="70">
        <v>133</v>
      </c>
      <c r="C568" s="70">
        <v>14</v>
      </c>
      <c r="D568" s="70">
        <v>8</v>
      </c>
      <c r="E568" s="70">
        <v>2017</v>
      </c>
      <c r="F568" s="70" t="s">
        <v>156</v>
      </c>
      <c r="G568" s="70" t="s">
        <v>2399</v>
      </c>
      <c r="H568" s="70" t="s">
        <v>2400</v>
      </c>
      <c r="I568" s="148"/>
      <c r="J568" s="71">
        <v>166.14480580385811</v>
      </c>
      <c r="K568" s="71">
        <v>3.7948944078742421</v>
      </c>
      <c r="L568" s="71">
        <v>1.9789337881859568</v>
      </c>
      <c r="M568" s="71">
        <v>90.183691286338856</v>
      </c>
      <c r="N568" s="71">
        <v>102.29868578953935</v>
      </c>
      <c r="O568" s="71">
        <v>75.336534156844806</v>
      </c>
      <c r="P568" s="71">
        <v>45.706142682191143</v>
      </c>
      <c r="Q568" s="71">
        <v>5.4690006424370203</v>
      </c>
      <c r="R568" s="71">
        <v>0</v>
      </c>
      <c r="S568" s="71">
        <v>5.5418740131400011</v>
      </c>
      <c r="T568" s="72"/>
      <c r="U568" s="71">
        <v>28455690</v>
      </c>
      <c r="V568" s="71">
        <v>1666</v>
      </c>
      <c r="W568" s="71">
        <v>39</v>
      </c>
      <c r="X568" s="71">
        <v>22618</v>
      </c>
      <c r="Y568" s="71">
        <v>34538</v>
      </c>
      <c r="Z568" s="71">
        <v>45043</v>
      </c>
      <c r="AA568" s="71">
        <v>9467</v>
      </c>
      <c r="AB568" s="71">
        <v>80070</v>
      </c>
      <c r="AC568" s="71">
        <v>0</v>
      </c>
      <c r="AD568" s="71">
        <v>5.5418740131400011</v>
      </c>
      <c r="AE568" s="72"/>
      <c r="AF568" s="71">
        <v>197953426.94310641</v>
      </c>
      <c r="AG568" s="71">
        <v>3004781.1999320011</v>
      </c>
      <c r="AH568" s="71">
        <v>423177.09095581021</v>
      </c>
      <c r="AI568" s="71">
        <v>149742056.62965149</v>
      </c>
      <c r="AJ568" s="71">
        <v>150565634.74614781</v>
      </c>
      <c r="AK568" s="71">
        <v>0</v>
      </c>
      <c r="AL568" s="71">
        <v>0</v>
      </c>
      <c r="AM568" s="71">
        <v>10998966.255786611</v>
      </c>
      <c r="AN568" s="71">
        <v>0</v>
      </c>
      <c r="AO568" s="71">
        <v>0</v>
      </c>
      <c r="AP568" s="71">
        <v>512688042.86558008</v>
      </c>
      <c r="AQ568" s="72"/>
      <c r="AR568" s="71">
        <v>1659</v>
      </c>
      <c r="AS568" s="71">
        <v>188</v>
      </c>
      <c r="AT568" s="71">
        <v>0</v>
      </c>
      <c r="AU568" s="71">
        <v>0</v>
      </c>
      <c r="AV568" s="71">
        <v>0</v>
      </c>
      <c r="AW568" s="71">
        <v>1</v>
      </c>
      <c r="AX568" s="71"/>
      <c r="AY568" s="72"/>
      <c r="AZ568" s="71">
        <v>6746.1</v>
      </c>
      <c r="BA568" s="71">
        <v>9816.7999999999993</v>
      </c>
      <c r="BB568" s="71">
        <v>0</v>
      </c>
      <c r="BC568" s="71">
        <v>0</v>
      </c>
      <c r="BD568" s="71">
        <v>0</v>
      </c>
      <c r="BE568" s="71">
        <v>415</v>
      </c>
      <c r="BF568" s="71"/>
      <c r="BG568" s="72"/>
      <c r="BH568" s="71">
        <v>0</v>
      </c>
      <c r="BI568" s="71">
        <v>0</v>
      </c>
      <c r="BJ568" s="71">
        <v>50.203000000000003</v>
      </c>
      <c r="BK568" s="71">
        <v>0</v>
      </c>
      <c r="BL568" s="71">
        <v>12.893000000000001</v>
      </c>
      <c r="BM568" s="71">
        <v>0</v>
      </c>
      <c r="BN568" s="72"/>
      <c r="BO568" s="71">
        <v>0</v>
      </c>
      <c r="BP568" s="71">
        <v>0</v>
      </c>
      <c r="BQ568" s="71">
        <v>4</v>
      </c>
      <c r="BR568" s="71">
        <v>0</v>
      </c>
      <c r="BS568" s="71">
        <v>3</v>
      </c>
      <c r="BT568" s="71">
        <v>0</v>
      </c>
      <c r="BU568"/>
      <c r="BV568" s="70">
        <v>63.095999999999997</v>
      </c>
      <c r="BW568" s="70">
        <v>0</v>
      </c>
      <c r="BX568" s="70">
        <v>0</v>
      </c>
      <c r="BY568" s="70">
        <v>0</v>
      </c>
      <c r="BZ568" s="70">
        <v>0</v>
      </c>
      <c r="CA568" s="70">
        <v>0</v>
      </c>
      <c r="CB568" s="70">
        <v>0</v>
      </c>
      <c r="CC568" s="70">
        <v>0</v>
      </c>
      <c r="CD568" s="70">
        <v>0</v>
      </c>
    </row>
    <row r="569" spans="1:82">
      <c r="A569" s="70" t="s">
        <v>2414</v>
      </c>
      <c r="B569" s="70">
        <v>134</v>
      </c>
      <c r="C569" s="70">
        <v>15</v>
      </c>
      <c r="D569" s="70">
        <v>8</v>
      </c>
      <c r="E569" s="70">
        <v>2018</v>
      </c>
      <c r="F569" s="70" t="s">
        <v>183</v>
      </c>
      <c r="G569" s="70" t="s">
        <v>2399</v>
      </c>
      <c r="H569" s="70" t="s">
        <v>2400</v>
      </c>
      <c r="I569" s="148"/>
      <c r="J569" s="71">
        <v>168.60469811195614</v>
      </c>
      <c r="K569" s="71">
        <v>3.5681644204056289</v>
      </c>
      <c r="L569" s="71">
        <v>1.8538988704894672</v>
      </c>
      <c r="M569" s="71">
        <v>89.16224459989418</v>
      </c>
      <c r="N569" s="71">
        <v>97.314993057377777</v>
      </c>
      <c r="O569" s="71">
        <v>73.922766221248523</v>
      </c>
      <c r="P569" s="71">
        <v>45.361110248137649</v>
      </c>
      <c r="Q569" s="71">
        <v>5.0519594670689196</v>
      </c>
      <c r="R569" s="71">
        <v>0</v>
      </c>
      <c r="S569" s="71">
        <v>6.3155595015856436</v>
      </c>
      <c r="T569" s="72"/>
      <c r="U569" s="71">
        <v>30724157</v>
      </c>
      <c r="V569" s="71">
        <v>1666</v>
      </c>
      <c r="W569" s="71">
        <v>39</v>
      </c>
      <c r="X569" s="71">
        <v>22618</v>
      </c>
      <c r="Y569" s="71">
        <v>34869</v>
      </c>
      <c r="Z569" s="71">
        <v>45044</v>
      </c>
      <c r="AA569" s="71">
        <v>9490</v>
      </c>
      <c r="AB569" s="71">
        <v>79708</v>
      </c>
      <c r="AC569" s="71">
        <v>0</v>
      </c>
      <c r="AD569" s="71">
        <v>6.3155595015856436</v>
      </c>
      <c r="AE569" s="72"/>
      <c r="AF569" s="71">
        <v>204510310.7126098</v>
      </c>
      <c r="AG569" s="71">
        <v>2713496.5864141262</v>
      </c>
      <c r="AH569" s="71">
        <v>403891.33925501478</v>
      </c>
      <c r="AI569" s="71">
        <v>145920173.0127672</v>
      </c>
      <c r="AJ569" s="71">
        <v>152770902.44375849</v>
      </c>
      <c r="AK569" s="71">
        <v>0</v>
      </c>
      <c r="AL569" s="71">
        <v>0</v>
      </c>
      <c r="AM569" s="71">
        <v>10971894.732604111</v>
      </c>
      <c r="AN569" s="71">
        <v>0</v>
      </c>
      <c r="AO569" s="71">
        <v>0</v>
      </c>
      <c r="AP569" s="71">
        <v>517290668.82740873</v>
      </c>
      <c r="AQ569" s="72"/>
      <c r="AR569" s="71">
        <v>1783</v>
      </c>
      <c r="AS569" s="71">
        <v>214</v>
      </c>
      <c r="AT569" s="71">
        <v>0</v>
      </c>
      <c r="AU569" s="71">
        <v>0</v>
      </c>
      <c r="AV569" s="71">
        <v>0</v>
      </c>
      <c r="AW569" s="71">
        <v>1</v>
      </c>
      <c r="AX569" s="71"/>
      <c r="AY569" s="72"/>
      <c r="AZ569" s="71">
        <v>7348.8999999999987</v>
      </c>
      <c r="BA569" s="71">
        <v>10163</v>
      </c>
      <c r="BB569" s="71">
        <v>0</v>
      </c>
      <c r="BC569" s="71">
        <v>0</v>
      </c>
      <c r="BD569" s="71">
        <v>0</v>
      </c>
      <c r="BE569" s="71">
        <v>415</v>
      </c>
      <c r="BF569" s="71"/>
      <c r="BG569" s="72"/>
      <c r="BH569" s="71">
        <v>0</v>
      </c>
      <c r="BI569" s="71">
        <v>0</v>
      </c>
      <c r="BJ569" s="71">
        <v>46.892000000000003</v>
      </c>
      <c r="BK569" s="71">
        <v>0</v>
      </c>
      <c r="BL569" s="71">
        <v>12.731999999999999</v>
      </c>
      <c r="BM569" s="71">
        <v>0</v>
      </c>
      <c r="BN569" s="72"/>
      <c r="BO569" s="71">
        <v>0</v>
      </c>
      <c r="BP569" s="71">
        <v>0</v>
      </c>
      <c r="BQ569" s="71">
        <v>4</v>
      </c>
      <c r="BR569" s="71">
        <v>0</v>
      </c>
      <c r="BS569" s="71">
        <v>3</v>
      </c>
      <c r="BT569" s="71">
        <v>0</v>
      </c>
      <c r="BU569"/>
      <c r="BV569" s="70">
        <v>59.624000000000002</v>
      </c>
      <c r="BW569" s="70">
        <v>0</v>
      </c>
      <c r="BX569" s="70">
        <v>0</v>
      </c>
      <c r="BY569" s="70">
        <v>0</v>
      </c>
      <c r="BZ569" s="70">
        <v>0</v>
      </c>
      <c r="CA569" s="70">
        <v>0</v>
      </c>
      <c r="CB569" s="70">
        <v>0</v>
      </c>
      <c r="CC569" s="70">
        <v>0</v>
      </c>
      <c r="CD569" s="70">
        <v>0</v>
      </c>
    </row>
    <row r="570" spans="1:82">
      <c r="A570" s="70" t="s">
        <v>2415</v>
      </c>
      <c r="B570" s="70">
        <v>135</v>
      </c>
      <c r="C570" s="70">
        <v>16</v>
      </c>
      <c r="D570" s="70">
        <v>8</v>
      </c>
      <c r="E570" s="70">
        <v>2019</v>
      </c>
      <c r="F570" s="70" t="s">
        <v>158</v>
      </c>
      <c r="G570" s="70" t="s">
        <v>2399</v>
      </c>
      <c r="H570" s="70" t="s">
        <v>2400</v>
      </c>
      <c r="I570" s="148"/>
      <c r="J570" s="71">
        <v>157.48382931610641</v>
      </c>
      <c r="K570" s="71">
        <v>3.1501050932818409</v>
      </c>
      <c r="L570" s="71">
        <v>1.8695051002907219</v>
      </c>
      <c r="M570" s="71">
        <v>84.423540460242478</v>
      </c>
      <c r="N570" s="71">
        <v>85.523350065491726</v>
      </c>
      <c r="O570" s="71">
        <v>71.739923946323387</v>
      </c>
      <c r="P570" s="71">
        <v>45.033787263519834</v>
      </c>
      <c r="Q570" s="71">
        <v>4.90923309538179</v>
      </c>
      <c r="R570" s="71">
        <v>0</v>
      </c>
      <c r="S570" s="71">
        <v>7.6460169743134001</v>
      </c>
      <c r="T570" s="72"/>
      <c r="U570" s="71">
        <v>29992366</v>
      </c>
      <c r="V570" s="71">
        <v>1666</v>
      </c>
      <c r="W570" s="71">
        <v>39</v>
      </c>
      <c r="X570" s="71">
        <v>22618</v>
      </c>
      <c r="Y570" s="71">
        <v>35250</v>
      </c>
      <c r="Z570" s="71">
        <v>44914</v>
      </c>
      <c r="AA570" s="71">
        <v>9351</v>
      </c>
      <c r="AB570" s="71">
        <v>79553</v>
      </c>
      <c r="AC570" s="71">
        <v>0</v>
      </c>
      <c r="AD570" s="71">
        <v>7.6460169743134001</v>
      </c>
      <c r="AE570" s="72"/>
      <c r="AF570" s="71">
        <v>195275327.27915749</v>
      </c>
      <c r="AG570" s="71">
        <v>2533947.4216385749</v>
      </c>
      <c r="AH570" s="71">
        <v>428250.70739473472</v>
      </c>
      <c r="AI570" s="71">
        <v>143927696.60756901</v>
      </c>
      <c r="AJ570" s="71">
        <v>135817757.06721729</v>
      </c>
      <c r="AK570" s="71">
        <v>0</v>
      </c>
      <c r="AL570" s="71">
        <v>0</v>
      </c>
      <c r="AM570" s="71">
        <v>10834519.725336635</v>
      </c>
      <c r="AN570" s="71">
        <v>0</v>
      </c>
      <c r="AO570" s="71">
        <v>0</v>
      </c>
      <c r="AP570" s="71">
        <v>488817498.80831373</v>
      </c>
      <c r="AQ570" s="72"/>
      <c r="AR570" s="71">
        <v>1892</v>
      </c>
      <c r="AS570" s="71">
        <v>230</v>
      </c>
      <c r="AT570" s="71">
        <v>0</v>
      </c>
      <c r="AU570" s="71">
        <v>0</v>
      </c>
      <c r="AV570" s="71">
        <v>0</v>
      </c>
      <c r="AW570" s="71">
        <v>1</v>
      </c>
      <c r="AX570" s="71"/>
      <c r="AY570" s="72"/>
      <c r="AZ570" s="71">
        <v>7904.2999999999956</v>
      </c>
      <c r="BA570" s="71">
        <v>10673.5</v>
      </c>
      <c r="BB570" s="71">
        <v>0</v>
      </c>
      <c r="BC570" s="71">
        <v>0</v>
      </c>
      <c r="BD570" s="71">
        <v>0</v>
      </c>
      <c r="BE570" s="71">
        <v>415</v>
      </c>
      <c r="BF570" s="71"/>
      <c r="BG570" s="72"/>
      <c r="BH570" s="71">
        <v>0</v>
      </c>
      <c r="BI570" s="71">
        <v>0</v>
      </c>
      <c r="BJ570" s="71">
        <v>43.737000000000002</v>
      </c>
      <c r="BK570" s="71">
        <v>0</v>
      </c>
      <c r="BL570" s="71">
        <v>10.249000000000001</v>
      </c>
      <c r="BM570" s="71">
        <v>0</v>
      </c>
      <c r="BN570" s="72"/>
      <c r="BO570" s="71">
        <v>0</v>
      </c>
      <c r="BP570" s="71">
        <v>0</v>
      </c>
      <c r="BQ570" s="71">
        <v>4</v>
      </c>
      <c r="BR570" s="71">
        <v>0</v>
      </c>
      <c r="BS570" s="71">
        <v>3</v>
      </c>
      <c r="BT570" s="71">
        <v>0</v>
      </c>
      <c r="BU570"/>
      <c r="BV570" s="70">
        <v>53.985999999999997</v>
      </c>
      <c r="BW570" s="70">
        <v>0</v>
      </c>
      <c r="BX570" s="70">
        <v>0</v>
      </c>
      <c r="BY570" s="70">
        <v>0</v>
      </c>
      <c r="BZ570" s="70">
        <v>0</v>
      </c>
      <c r="CA570" s="70">
        <v>0</v>
      </c>
      <c r="CB570" s="70">
        <v>0</v>
      </c>
      <c r="CC570" s="70">
        <v>0</v>
      </c>
      <c r="CD570" s="70">
        <v>0</v>
      </c>
    </row>
    <row r="571" spans="1:82">
      <c r="A571" s="70" t="s">
        <v>2416</v>
      </c>
      <c r="B571" s="70">
        <v>136</v>
      </c>
      <c r="C571" s="70">
        <v>17</v>
      </c>
      <c r="D571" s="70">
        <v>8</v>
      </c>
      <c r="E571" s="70">
        <v>2020</v>
      </c>
      <c r="F571" s="70" t="s">
        <v>159</v>
      </c>
      <c r="G571" s="70" t="s">
        <v>2399</v>
      </c>
      <c r="H571" s="70" t="s">
        <v>2400</v>
      </c>
      <c r="I571" s="148"/>
      <c r="J571" s="71">
        <v>86.098098032723172</v>
      </c>
      <c r="K571" s="71">
        <v>3.3632489275390043</v>
      </c>
      <c r="L571" s="71">
        <v>3.3865800261371959</v>
      </c>
      <c r="M571" s="71">
        <v>73.525962665636996</v>
      </c>
      <c r="N571" s="71">
        <v>89.541292464059524</v>
      </c>
      <c r="O571" s="71">
        <v>62.964871709521184</v>
      </c>
      <c r="P571" s="71">
        <v>42.622736584993518</v>
      </c>
      <c r="Q571" s="71">
        <v>4.6651493174927401</v>
      </c>
      <c r="R571" s="71">
        <v>0</v>
      </c>
      <c r="S571" s="71">
        <v>6.5976778860494596</v>
      </c>
      <c r="T571" s="72"/>
      <c r="U571" s="71">
        <v>15414216</v>
      </c>
      <c r="V571" s="71">
        <v>1624</v>
      </c>
      <c r="W571" s="71">
        <v>72</v>
      </c>
      <c r="X571" s="71">
        <v>21741</v>
      </c>
      <c r="Y571" s="71">
        <v>35440</v>
      </c>
      <c r="Z571" s="71">
        <v>44993</v>
      </c>
      <c r="AA571" s="71">
        <v>9407</v>
      </c>
      <c r="AB571" s="71">
        <v>79123</v>
      </c>
      <c r="AC571" s="71">
        <v>0</v>
      </c>
      <c r="AD571" s="71">
        <v>6.5976778860494596</v>
      </c>
      <c r="AE571" s="72"/>
      <c r="AF571" s="71">
        <v>108029988.2569602</v>
      </c>
      <c r="AG571" s="71">
        <v>2565086.4006784479</v>
      </c>
      <c r="AH571" s="71">
        <v>798651.95402298681</v>
      </c>
      <c r="AI571" s="71">
        <v>125537004.33779304</v>
      </c>
      <c r="AJ571" s="71">
        <v>154083144.26340529</v>
      </c>
      <c r="AK571" s="71"/>
      <c r="AL571" s="71"/>
      <c r="AM571" s="71">
        <v>10326430.574864903</v>
      </c>
      <c r="AN571" s="71"/>
      <c r="AO571" s="71"/>
      <c r="AP571" s="71">
        <v>401340305.78772491</v>
      </c>
      <c r="AQ571" s="72"/>
      <c r="AR571" s="71">
        <v>1985</v>
      </c>
      <c r="AS571" s="71">
        <v>235</v>
      </c>
      <c r="AT571" s="71">
        <v>0</v>
      </c>
      <c r="AU571" s="71">
        <v>0</v>
      </c>
      <c r="AV571" s="71">
        <v>0</v>
      </c>
      <c r="AW571" s="71">
        <v>1</v>
      </c>
      <c r="AX571" s="71"/>
      <c r="AY571" s="72"/>
      <c r="AZ571" s="71">
        <v>8415.7999999999956</v>
      </c>
      <c r="BA571" s="71">
        <v>11256.2</v>
      </c>
      <c r="BB571" s="71">
        <v>0</v>
      </c>
      <c r="BC571" s="71">
        <v>0</v>
      </c>
      <c r="BD571" s="71">
        <v>0</v>
      </c>
      <c r="BE571" s="71">
        <v>415</v>
      </c>
      <c r="BF571" s="71"/>
      <c r="BG571" s="72"/>
      <c r="BH571" s="71">
        <v>0</v>
      </c>
      <c r="BI571" s="71">
        <v>0</v>
      </c>
      <c r="BJ571" s="71">
        <v>39.136000000000003</v>
      </c>
      <c r="BK571" s="71">
        <v>0</v>
      </c>
      <c r="BL571" s="71">
        <v>6.202</v>
      </c>
      <c r="BM571" s="71">
        <v>0</v>
      </c>
      <c r="BN571" s="72"/>
      <c r="BO571" s="71">
        <v>0</v>
      </c>
      <c r="BP571" s="71">
        <v>0</v>
      </c>
      <c r="BQ571" s="71">
        <v>4</v>
      </c>
      <c r="BR571" s="71">
        <v>0</v>
      </c>
      <c r="BS571" s="71">
        <v>2</v>
      </c>
      <c r="BT571" s="71">
        <v>0</v>
      </c>
      <c r="BU571"/>
      <c r="BV571" s="70">
        <v>45.338000000000001</v>
      </c>
      <c r="BW571" s="70">
        <v>0</v>
      </c>
      <c r="BX571" s="70">
        <v>0</v>
      </c>
      <c r="BY571" s="70">
        <v>0</v>
      </c>
      <c r="BZ571" s="70">
        <v>0</v>
      </c>
      <c r="CA571" s="70">
        <v>0</v>
      </c>
      <c r="CB571" s="70">
        <v>0</v>
      </c>
      <c r="CC571" s="70">
        <v>0</v>
      </c>
      <c r="CD571" s="70">
        <v>0</v>
      </c>
    </row>
    <row r="572" spans="1:82">
      <c r="A572" s="70" t="s">
        <v>2417</v>
      </c>
      <c r="B572" s="70">
        <v>136</v>
      </c>
      <c r="C572" s="70">
        <v>18</v>
      </c>
      <c r="D572" s="70">
        <v>8</v>
      </c>
      <c r="E572" s="70">
        <v>2021</v>
      </c>
      <c r="F572" s="70" t="s">
        <v>160</v>
      </c>
      <c r="G572" s="70" t="s">
        <v>2399</v>
      </c>
      <c r="H572" s="70" t="s">
        <v>2400</v>
      </c>
      <c r="I572" s="148"/>
      <c r="J572" s="71">
        <v>88.183464614503123</v>
      </c>
      <c r="K572" s="71">
        <v>3.74477934400069</v>
      </c>
      <c r="L572" s="71">
        <v>3.1137542908965088</v>
      </c>
      <c r="M572" s="71">
        <v>83.343334182797506</v>
      </c>
      <c r="N572" s="71">
        <v>88.777123544496675</v>
      </c>
      <c r="O572" s="71">
        <v>61.252167115849744</v>
      </c>
      <c r="P572" s="71">
        <v>43.185592425730135</v>
      </c>
      <c r="Q572" s="71">
        <v>4.5909782546603903</v>
      </c>
      <c r="R572" s="71">
        <v>0</v>
      </c>
      <c r="S572" s="71">
        <v>7.0645876506144996</v>
      </c>
      <c r="T572" s="72"/>
      <c r="U572" s="71">
        <v>18238684</v>
      </c>
      <c r="V572" s="71">
        <v>1624</v>
      </c>
      <c r="W572" s="71">
        <v>72</v>
      </c>
      <c r="X572" s="71">
        <v>21741</v>
      </c>
      <c r="Y572" s="71">
        <v>35632</v>
      </c>
      <c r="Z572" s="71">
        <v>45067</v>
      </c>
      <c r="AA572" s="71">
        <v>9294</v>
      </c>
      <c r="AB572" s="71">
        <v>78630</v>
      </c>
      <c r="AC572" s="71">
        <v>0</v>
      </c>
      <c r="AD572" s="71">
        <v>7.0645876506144996</v>
      </c>
      <c r="AE572" s="72"/>
      <c r="AF572" s="71">
        <v>111444583.7072617</v>
      </c>
      <c r="AG572" s="71">
        <v>2887290.9708575765</v>
      </c>
      <c r="AH572" s="71">
        <v>703271.25485490495</v>
      </c>
      <c r="AI572" s="71">
        <v>140572548.47426832</v>
      </c>
      <c r="AJ572" s="71">
        <v>136000155.24408859</v>
      </c>
      <c r="AK572" s="71">
        <v>0</v>
      </c>
      <c r="AL572" s="71">
        <v>0</v>
      </c>
      <c r="AM572" s="71">
        <v>10321279.498327544</v>
      </c>
      <c r="AN572" s="71">
        <v>0</v>
      </c>
      <c r="AO572" s="71">
        <v>0</v>
      </c>
      <c r="AP572" s="71">
        <v>401929129.14965862</v>
      </c>
      <c r="AQ572" s="72"/>
      <c r="AR572" s="71">
        <v>2086</v>
      </c>
      <c r="AS572" s="71">
        <v>235</v>
      </c>
      <c r="AT572" s="71">
        <v>0</v>
      </c>
      <c r="AU572" s="71">
        <v>0</v>
      </c>
      <c r="AV572" s="71">
        <v>0</v>
      </c>
      <c r="AW572" s="71">
        <v>1</v>
      </c>
      <c r="AX572" s="71"/>
      <c r="AY572" s="72"/>
      <c r="AZ572" s="71">
        <v>9009.7999999999884</v>
      </c>
      <c r="BA572" s="71">
        <v>11256.2</v>
      </c>
      <c r="BB572" s="71">
        <v>0</v>
      </c>
      <c r="BC572" s="71">
        <v>0</v>
      </c>
      <c r="BD572" s="71">
        <v>0</v>
      </c>
      <c r="BE572" s="71">
        <v>415</v>
      </c>
      <c r="BF572" s="71"/>
      <c r="BG572" s="72"/>
      <c r="BH572" s="71">
        <v>0</v>
      </c>
      <c r="BI572" s="71">
        <v>0</v>
      </c>
      <c r="BJ572" s="71">
        <v>39.762</v>
      </c>
      <c r="BK572" s="71">
        <v>0</v>
      </c>
      <c r="BL572" s="71">
        <v>6.3819999999999997</v>
      </c>
      <c r="BM572" s="71">
        <v>0</v>
      </c>
      <c r="BN572" s="72"/>
      <c r="BO572" s="71">
        <v>0</v>
      </c>
      <c r="BP572" s="71">
        <v>0</v>
      </c>
      <c r="BQ572" s="71">
        <v>5</v>
      </c>
      <c r="BR572" s="71">
        <v>0</v>
      </c>
      <c r="BS572" s="71">
        <v>2</v>
      </c>
      <c r="BT572" s="71">
        <v>0</v>
      </c>
      <c r="BU572"/>
      <c r="BV572" s="70">
        <v>46.143999999999998</v>
      </c>
      <c r="BW572" s="70">
        <v>0</v>
      </c>
      <c r="BX572" s="70">
        <v>0</v>
      </c>
      <c r="BY572" s="70">
        <v>0</v>
      </c>
      <c r="BZ572" s="70">
        <v>0</v>
      </c>
      <c r="CA572" s="70">
        <v>0</v>
      </c>
      <c r="CB572" s="70">
        <v>0</v>
      </c>
      <c r="CC572" s="70">
        <v>0</v>
      </c>
      <c r="CD572" s="70">
        <v>0</v>
      </c>
    </row>
    <row r="573" spans="1:82">
      <c r="A573" s="70" t="s">
        <v>2418</v>
      </c>
      <c r="B573" s="70">
        <v>136</v>
      </c>
      <c r="C573" s="70">
        <v>19</v>
      </c>
      <c r="D573" s="70">
        <v>8</v>
      </c>
      <c r="E573" s="70">
        <v>2022</v>
      </c>
      <c r="F573" s="70" t="s">
        <v>161</v>
      </c>
      <c r="G573" s="70" t="s">
        <v>2399</v>
      </c>
      <c r="H573" s="70" t="s">
        <v>2400</v>
      </c>
      <c r="I573" s="148"/>
      <c r="J573" s="71">
        <v>61.283142484695475</v>
      </c>
      <c r="K573" s="71">
        <v>3.615755781918081</v>
      </c>
      <c r="L573" s="71">
        <v>2.5615793591700795</v>
      </c>
      <c r="M573" s="71">
        <v>80.274988955931491</v>
      </c>
      <c r="N573" s="71">
        <v>90.956108068843733</v>
      </c>
      <c r="O573" s="71">
        <v>64.563059149888574</v>
      </c>
      <c r="P573" s="71">
        <v>42.610367788552615</v>
      </c>
      <c r="Q573" s="71">
        <v>4.6180447954682258</v>
      </c>
      <c r="R573" s="71">
        <v>0</v>
      </c>
      <c r="S573" s="71">
        <v>6.7466531751344601</v>
      </c>
      <c r="T573" s="72"/>
      <c r="U573" s="71">
        <v>13646212</v>
      </c>
      <c r="V573" s="71">
        <v>1624</v>
      </c>
      <c r="W573" s="71">
        <v>72</v>
      </c>
      <c r="X573" s="71">
        <v>21741</v>
      </c>
      <c r="Y573" s="71">
        <v>36065</v>
      </c>
      <c r="Z573" s="71">
        <v>45133</v>
      </c>
      <c r="AA573" s="71">
        <v>9310</v>
      </c>
      <c r="AB573" s="71">
        <v>78445</v>
      </c>
      <c r="AC573" s="71">
        <v>0</v>
      </c>
      <c r="AD573" s="71">
        <v>6.7466531751344601</v>
      </c>
      <c r="AE573" s="72"/>
      <c r="AF573" s="71">
        <v>75852845.307005525</v>
      </c>
      <c r="AG573" s="71">
        <v>2895582.4993390571</v>
      </c>
      <c r="AH573" s="71">
        <v>696130.72894546913</v>
      </c>
      <c r="AI573" s="71">
        <v>132954419.16792271</v>
      </c>
      <c r="AJ573" s="71">
        <v>151312991.41967446</v>
      </c>
      <c r="AK573" s="71">
        <v>0</v>
      </c>
      <c r="AL573" s="71">
        <v>0</v>
      </c>
      <c r="AM573" s="71">
        <v>10129390.60976618</v>
      </c>
      <c r="AN573" s="71">
        <v>0</v>
      </c>
      <c r="AO573" s="71">
        <v>0</v>
      </c>
      <c r="AP573" s="71">
        <v>373841359.73265338</v>
      </c>
      <c r="AQ573" s="72"/>
      <c r="AR573" s="71">
        <v>2259</v>
      </c>
      <c r="AS573" s="71">
        <v>240</v>
      </c>
      <c r="AT573" s="71">
        <v>0</v>
      </c>
      <c r="AU573" s="71">
        <v>0</v>
      </c>
      <c r="AV573" s="71">
        <v>0</v>
      </c>
      <c r="AW573" s="71">
        <v>1</v>
      </c>
      <c r="AX573" s="71"/>
      <c r="AY573" s="72"/>
      <c r="AZ573" s="71">
        <v>10018.999999999976</v>
      </c>
      <c r="BA573" s="71">
        <v>17646.200000000004</v>
      </c>
      <c r="BB573" s="71">
        <v>0</v>
      </c>
      <c r="BC573" s="71">
        <v>0</v>
      </c>
      <c r="BD573" s="71">
        <v>0</v>
      </c>
      <c r="BE573" s="71">
        <v>415</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2419</v>
      </c>
      <c r="B574" s="70">
        <v>136</v>
      </c>
      <c r="C574" s="70">
        <v>20</v>
      </c>
      <c r="D574" s="70">
        <v>8</v>
      </c>
      <c r="E574" s="70">
        <v>2023</v>
      </c>
      <c r="F574" s="70" t="s">
        <v>1539</v>
      </c>
      <c r="G574" s="70" t="s">
        <v>2399</v>
      </c>
      <c r="H574" s="70" t="s">
        <v>2400</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2396</v>
      </c>
      <c r="AS574" s="71">
        <v>243</v>
      </c>
      <c r="AT574" s="71">
        <v>0</v>
      </c>
      <c r="AU574" s="71">
        <v>0</v>
      </c>
      <c r="AV574" s="71">
        <v>0</v>
      </c>
      <c r="AW574" s="71">
        <v>1</v>
      </c>
      <c r="AX574" s="71"/>
      <c r="AY574" s="72"/>
      <c r="AZ574" s="71">
        <v>10819.999999999964</v>
      </c>
      <c r="BA574" s="71">
        <v>19710.100000000002</v>
      </c>
      <c r="BB574" s="71">
        <v>0</v>
      </c>
      <c r="BC574" s="71">
        <v>0</v>
      </c>
      <c r="BD574" s="71">
        <v>0</v>
      </c>
      <c r="BE574" s="71">
        <v>415</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2420</v>
      </c>
      <c r="B575" s="70">
        <v>136</v>
      </c>
      <c r="C575" s="70">
        <v>21</v>
      </c>
      <c r="D575" s="70">
        <v>8</v>
      </c>
      <c r="E575" s="70">
        <v>2024</v>
      </c>
      <c r="F575" s="70" t="s">
        <v>1554</v>
      </c>
      <c r="G575" s="70" t="s">
        <v>2399</v>
      </c>
      <c r="H575" s="70" t="s">
        <v>2400</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2421</v>
      </c>
      <c r="B576" s="70">
        <v>460</v>
      </c>
      <c r="C576" s="70">
        <v>1</v>
      </c>
      <c r="D576" s="70">
        <v>28</v>
      </c>
      <c r="E576" s="70">
        <v>1990</v>
      </c>
      <c r="F576" s="70" t="s">
        <v>787</v>
      </c>
      <c r="G576" s="70" t="s">
        <v>2422</v>
      </c>
      <c r="H576" s="70" t="s">
        <v>2423</v>
      </c>
      <c r="I576" s="148"/>
      <c r="J576" s="71">
        <v>215.04034859496781</v>
      </c>
      <c r="K576" s="71">
        <v>6.6877069029474647</v>
      </c>
      <c r="L576" s="71">
        <v>4.8629324275012191</v>
      </c>
      <c r="M576" s="71">
        <v>53.141913658178787</v>
      </c>
      <c r="N576" s="71">
        <v>63.901133718876061</v>
      </c>
      <c r="O576" s="71">
        <v>77.131286279221442</v>
      </c>
      <c r="P576" s="71">
        <v>63.794449347747268</v>
      </c>
      <c r="Q576" s="71">
        <v>5.3591242639010002</v>
      </c>
      <c r="R576" s="71">
        <v>0</v>
      </c>
      <c r="S576" s="71">
        <v>6.2084251180370567</v>
      </c>
      <c r="T576" s="72"/>
      <c r="U576" s="71">
        <v>35555781</v>
      </c>
      <c r="V576" s="71">
        <v>2402</v>
      </c>
      <c r="W576" s="71">
        <v>51</v>
      </c>
      <c r="X576" s="71">
        <v>18212</v>
      </c>
      <c r="Y576" s="71">
        <v>24860</v>
      </c>
      <c r="Z576" s="71">
        <v>31725</v>
      </c>
      <c r="AA576" s="71">
        <v>15490</v>
      </c>
      <c r="AB576" s="71">
        <v>87014</v>
      </c>
      <c r="AC576" s="71">
        <v>0</v>
      </c>
      <c r="AD576" s="71">
        <v>6.2084251180370567</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2424</v>
      </c>
      <c r="B577" s="70">
        <v>461</v>
      </c>
      <c r="C577" s="70">
        <v>2</v>
      </c>
      <c r="D577" s="70">
        <v>28</v>
      </c>
      <c r="E577" s="70">
        <v>2005</v>
      </c>
      <c r="F577" s="70" t="s">
        <v>789</v>
      </c>
      <c r="G577" s="1064" t="s">
        <v>2422</v>
      </c>
      <c r="H577" s="70" t="s">
        <v>2423</v>
      </c>
      <c r="I577" s="148"/>
      <c r="J577" s="71">
        <v>185.48293071291079</v>
      </c>
      <c r="K577" s="71">
        <v>5.6337770963529969</v>
      </c>
      <c r="L577" s="71">
        <v>8.9754230509092228</v>
      </c>
      <c r="M577" s="71">
        <v>97.024339086395827</v>
      </c>
      <c r="N577" s="71">
        <v>93.991156320327974</v>
      </c>
      <c r="O577" s="71">
        <v>108.364870787877</v>
      </c>
      <c r="P577" s="71">
        <v>59.423716674440392</v>
      </c>
      <c r="Q577" s="71">
        <v>5.21597905032512</v>
      </c>
      <c r="R577" s="71">
        <v>0</v>
      </c>
      <c r="S577" s="71">
        <v>13.13070431215432</v>
      </c>
      <c r="T577" s="72"/>
      <c r="U577" s="71">
        <v>28103437</v>
      </c>
      <c r="V577" s="71">
        <v>2387</v>
      </c>
      <c r="W577" s="71">
        <v>120</v>
      </c>
      <c r="X577" s="71">
        <v>17960</v>
      </c>
      <c r="Y577" s="71">
        <v>31537</v>
      </c>
      <c r="Z577" s="71">
        <v>51578</v>
      </c>
      <c r="AA577" s="71">
        <v>11817</v>
      </c>
      <c r="AB577" s="71">
        <v>88535</v>
      </c>
      <c r="AC577" s="71">
        <v>0</v>
      </c>
      <c r="AD577" s="71">
        <v>13.13070431215432</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2425</v>
      </c>
      <c r="B578" s="70">
        <v>462</v>
      </c>
      <c r="C578" s="70">
        <v>3</v>
      </c>
      <c r="D578" s="70">
        <v>28</v>
      </c>
      <c r="E578" s="70">
        <v>2006</v>
      </c>
      <c r="F578" s="70" t="s">
        <v>790</v>
      </c>
      <c r="G578" s="1064" t="s">
        <v>2422</v>
      </c>
      <c r="H578" s="70" t="s">
        <v>2423</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2426</v>
      </c>
      <c r="B579" s="70">
        <v>463</v>
      </c>
      <c r="C579" s="70">
        <v>4</v>
      </c>
      <c r="D579" s="70">
        <v>28</v>
      </c>
      <c r="E579" s="70">
        <v>2007</v>
      </c>
      <c r="F579" s="70" t="s">
        <v>791</v>
      </c>
      <c r="G579" s="70" t="s">
        <v>2422</v>
      </c>
      <c r="H579" s="70" t="s">
        <v>2423</v>
      </c>
      <c r="I579" s="148"/>
      <c r="J579" s="71">
        <v>211.25654857619119</v>
      </c>
      <c r="K579" s="71">
        <v>5.4299571264365953</v>
      </c>
      <c r="L579" s="71">
        <v>7.0780842585291968</v>
      </c>
      <c r="M579" s="71">
        <v>97.18045674249656</v>
      </c>
      <c r="N579" s="71">
        <v>101.2469641359836</v>
      </c>
      <c r="O579" s="71">
        <v>104.9351557043461</v>
      </c>
      <c r="P579" s="71">
        <v>59.516273938069617</v>
      </c>
      <c r="Q579" s="71">
        <v>5.4379031567744098</v>
      </c>
      <c r="R579" s="71">
        <v>0</v>
      </c>
      <c r="S579" s="71">
        <v>9.9816876328273043</v>
      </c>
      <c r="T579" s="72"/>
      <c r="U579" s="71">
        <v>32817513</v>
      </c>
      <c r="V579" s="71">
        <v>2360</v>
      </c>
      <c r="W579" s="71">
        <v>90</v>
      </c>
      <c r="X579" s="71">
        <v>22672</v>
      </c>
      <c r="Y579" s="71">
        <v>32121</v>
      </c>
      <c r="Z579" s="71">
        <v>51921</v>
      </c>
      <c r="AA579" s="71">
        <v>11655</v>
      </c>
      <c r="AB579" s="71">
        <v>87421</v>
      </c>
      <c r="AC579" s="71">
        <v>0</v>
      </c>
      <c r="AD579" s="71">
        <v>9.9816876328273043</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2427</v>
      </c>
      <c r="B580" s="70">
        <v>464</v>
      </c>
      <c r="C580" s="70">
        <v>5</v>
      </c>
      <c r="D580" s="70">
        <v>28</v>
      </c>
      <c r="E580" s="70">
        <v>2008</v>
      </c>
      <c r="F580" s="70" t="s">
        <v>792</v>
      </c>
      <c r="G580" s="70" t="s">
        <v>2422</v>
      </c>
      <c r="H580" s="70" t="s">
        <v>2423</v>
      </c>
      <c r="I580" s="148"/>
      <c r="J580" s="71">
        <v>179.27230745748881</v>
      </c>
      <c r="K580" s="71">
        <v>4.332661763616148</v>
      </c>
      <c r="L580" s="71">
        <v>6.4041812061802652</v>
      </c>
      <c r="M580" s="71">
        <v>102.5303450911553</v>
      </c>
      <c r="N580" s="71">
        <v>102.220955165737</v>
      </c>
      <c r="O580" s="71">
        <v>101.8397488404984</v>
      </c>
      <c r="P580" s="71">
        <v>58.826163155131667</v>
      </c>
      <c r="Q580" s="71">
        <v>5.3133127252123398</v>
      </c>
      <c r="R580" s="71">
        <v>0</v>
      </c>
      <c r="S580" s="71">
        <v>10.22591382843351</v>
      </c>
      <c r="T580" s="72"/>
      <c r="U580" s="71">
        <v>30564046</v>
      </c>
      <c r="V580" s="71">
        <v>2360</v>
      </c>
      <c r="W580" s="71">
        <v>90</v>
      </c>
      <c r="X580" s="71">
        <v>22672</v>
      </c>
      <c r="Y580" s="71">
        <v>32304</v>
      </c>
      <c r="Z580" s="71">
        <v>52158</v>
      </c>
      <c r="AA580" s="71">
        <v>11533</v>
      </c>
      <c r="AB580" s="71">
        <v>86823</v>
      </c>
      <c r="AC580" s="71">
        <v>0</v>
      </c>
      <c r="AD580" s="71">
        <v>10.22591382843351</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2428</v>
      </c>
      <c r="B581" s="70">
        <v>465</v>
      </c>
      <c r="C581" s="70">
        <v>6</v>
      </c>
      <c r="D581" s="70">
        <v>28</v>
      </c>
      <c r="E581" s="70">
        <v>2009</v>
      </c>
      <c r="F581" s="70" t="s">
        <v>176</v>
      </c>
      <c r="G581" s="70" t="s">
        <v>2422</v>
      </c>
      <c r="H581" s="70" t="s">
        <v>2423</v>
      </c>
      <c r="I581" s="148"/>
      <c r="J581" s="71">
        <v>157.88707138987101</v>
      </c>
      <c r="K581" s="71">
        <v>3.911469660179745</v>
      </c>
      <c r="L581" s="71">
        <v>6.2537025945601936</v>
      </c>
      <c r="M581" s="71">
        <v>89.855458563437637</v>
      </c>
      <c r="N581" s="71">
        <v>95.494243920474602</v>
      </c>
      <c r="O581" s="71">
        <v>103.3046031242155</v>
      </c>
      <c r="P581" s="71">
        <v>56.317458716425662</v>
      </c>
      <c r="Q581" s="71">
        <v>5.0331024337165804</v>
      </c>
      <c r="R581" s="71">
        <v>0</v>
      </c>
      <c r="S581" s="71">
        <v>10.524855322684679</v>
      </c>
      <c r="T581" s="72"/>
      <c r="U581" s="71">
        <v>24030565</v>
      </c>
      <c r="V581" s="71">
        <v>2485</v>
      </c>
      <c r="W581" s="71">
        <v>96</v>
      </c>
      <c r="X581" s="71">
        <v>23438</v>
      </c>
      <c r="Y581" s="71">
        <v>32482</v>
      </c>
      <c r="Z581" s="71">
        <v>52223</v>
      </c>
      <c r="AA581" s="71">
        <v>11335</v>
      </c>
      <c r="AB581" s="71">
        <v>86335</v>
      </c>
      <c r="AC581" s="71">
        <v>0</v>
      </c>
      <c r="AD581" s="71">
        <v>10.524855322684679</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63.01</v>
      </c>
      <c r="BK581" s="71">
        <v>0</v>
      </c>
      <c r="BL581" s="71">
        <v>0</v>
      </c>
      <c r="BM581" s="71">
        <v>0</v>
      </c>
      <c r="BN581" s="72"/>
      <c r="BO581" s="71">
        <v>0</v>
      </c>
      <c r="BP581" s="71">
        <v>0</v>
      </c>
      <c r="BQ581" s="71">
        <v>10</v>
      </c>
      <c r="BR581" s="71">
        <v>0</v>
      </c>
      <c r="BS581" s="71">
        <v>0</v>
      </c>
      <c r="BT581" s="71">
        <v>0</v>
      </c>
      <c r="BU581"/>
      <c r="BV581" s="70">
        <v>63.01</v>
      </c>
      <c r="BW581" s="70">
        <v>0</v>
      </c>
      <c r="BX581" s="70">
        <v>0</v>
      </c>
      <c r="BY581" s="70">
        <v>0</v>
      </c>
      <c r="BZ581" s="70">
        <v>0</v>
      </c>
      <c r="CA581" s="70">
        <v>0</v>
      </c>
      <c r="CB581" s="70">
        <v>0</v>
      </c>
      <c r="CC581" s="70">
        <v>0</v>
      </c>
      <c r="CD581" s="70">
        <v>0</v>
      </c>
    </row>
    <row r="582" spans="1:82">
      <c r="A582" s="70" t="s">
        <v>2429</v>
      </c>
      <c r="B582" s="70">
        <v>466</v>
      </c>
      <c r="C582" s="70">
        <v>7</v>
      </c>
      <c r="D582" s="70">
        <v>28</v>
      </c>
      <c r="E582" s="70">
        <v>2010</v>
      </c>
      <c r="F582" s="70" t="s">
        <v>177</v>
      </c>
      <c r="G582" s="70" t="s">
        <v>2422</v>
      </c>
      <c r="H582" s="70" t="s">
        <v>2423</v>
      </c>
      <c r="I582" s="148"/>
      <c r="J582" s="71">
        <v>156.6502357491014</v>
      </c>
      <c r="K582" s="71">
        <v>4.0987689356088621</v>
      </c>
      <c r="L582" s="71">
        <v>6.9792489491705849</v>
      </c>
      <c r="M582" s="71">
        <v>91.566544903162495</v>
      </c>
      <c r="N582" s="71">
        <v>105.2706047848914</v>
      </c>
      <c r="O582" s="71">
        <v>103.01974909362291</v>
      </c>
      <c r="P582" s="71">
        <v>57.224887311928278</v>
      </c>
      <c r="Q582" s="71">
        <v>5.2150553437868403</v>
      </c>
      <c r="R582" s="71">
        <v>0</v>
      </c>
      <c r="S582" s="71">
        <v>9.9273178385082375</v>
      </c>
      <c r="T582" s="72"/>
      <c r="U582" s="71">
        <v>25737625</v>
      </c>
      <c r="V582" s="71">
        <v>2485</v>
      </c>
      <c r="W582" s="71">
        <v>96</v>
      </c>
      <c r="X582" s="71">
        <v>23438</v>
      </c>
      <c r="Y582" s="71">
        <v>32709</v>
      </c>
      <c r="Z582" s="71">
        <v>52321</v>
      </c>
      <c r="AA582" s="71">
        <v>11230</v>
      </c>
      <c r="AB582" s="71">
        <v>85719</v>
      </c>
      <c r="AC582" s="71">
        <v>0</v>
      </c>
      <c r="AD582" s="71">
        <v>9.9273178385082375</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79.668999999999997</v>
      </c>
      <c r="BK582" s="71">
        <v>0</v>
      </c>
      <c r="BL582" s="71">
        <v>11.256</v>
      </c>
      <c r="BM582" s="71">
        <v>0</v>
      </c>
      <c r="BN582" s="72"/>
      <c r="BO582" s="71">
        <v>0</v>
      </c>
      <c r="BP582" s="71">
        <v>0</v>
      </c>
      <c r="BQ582" s="71">
        <v>11</v>
      </c>
      <c r="BR582" s="71">
        <v>0</v>
      </c>
      <c r="BS582" s="71">
        <v>1</v>
      </c>
      <c r="BT582" s="71">
        <v>0</v>
      </c>
      <c r="BU582"/>
      <c r="BV582" s="70">
        <v>90.924999999999997</v>
      </c>
      <c r="BW582" s="70">
        <v>0</v>
      </c>
      <c r="BX582" s="70">
        <v>0</v>
      </c>
      <c r="BY582" s="70">
        <v>0</v>
      </c>
      <c r="BZ582" s="70">
        <v>0</v>
      </c>
      <c r="CA582" s="70">
        <v>0</v>
      </c>
      <c r="CB582" s="70">
        <v>0</v>
      </c>
      <c r="CC582" s="70">
        <v>0</v>
      </c>
      <c r="CD582" s="70">
        <v>0</v>
      </c>
    </row>
    <row r="583" spans="1:82">
      <c r="A583" s="70" t="s">
        <v>2430</v>
      </c>
      <c r="B583" s="70">
        <v>467</v>
      </c>
      <c r="C583" s="70">
        <v>8</v>
      </c>
      <c r="D583" s="70">
        <v>28</v>
      </c>
      <c r="E583" s="70">
        <v>2011</v>
      </c>
      <c r="F583" s="70" t="s">
        <v>178</v>
      </c>
      <c r="G583" s="70" t="s">
        <v>2422</v>
      </c>
      <c r="H583" s="70" t="s">
        <v>2423</v>
      </c>
      <c r="I583" s="148"/>
      <c r="J583" s="71">
        <v>189.55998787050919</v>
      </c>
      <c r="K583" s="71">
        <v>5.9607572238351558</v>
      </c>
      <c r="L583" s="71">
        <v>3.955436430489685</v>
      </c>
      <c r="M583" s="71">
        <v>116.18786513066649</v>
      </c>
      <c r="N583" s="71">
        <v>113.3097077123394</v>
      </c>
      <c r="O583" s="71">
        <v>101.44976916867793</v>
      </c>
      <c r="P583" s="71">
        <v>55.976953934441354</v>
      </c>
      <c r="Q583" s="71">
        <v>5.9786628994197599</v>
      </c>
      <c r="R583" s="71">
        <v>0</v>
      </c>
      <c r="S583" s="71">
        <v>9.5766707672999996</v>
      </c>
      <c r="T583" s="72"/>
      <c r="U583" s="71">
        <v>27054364</v>
      </c>
      <c r="V583" s="71">
        <v>2485</v>
      </c>
      <c r="W583" s="71">
        <v>96</v>
      </c>
      <c r="X583" s="71">
        <v>23438</v>
      </c>
      <c r="Y583" s="71">
        <v>32939</v>
      </c>
      <c r="Z583" s="71">
        <v>52643</v>
      </c>
      <c r="AA583" s="71">
        <v>11312</v>
      </c>
      <c r="AB583" s="71">
        <v>85194</v>
      </c>
      <c r="AC583" s="71">
        <v>0</v>
      </c>
      <c r="AD583" s="71">
        <v>9.5766707672999996</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69.975999999999999</v>
      </c>
      <c r="BK583" s="71">
        <v>0</v>
      </c>
      <c r="BL583" s="71">
        <v>10.712999999999999</v>
      </c>
      <c r="BM583" s="71">
        <v>0</v>
      </c>
      <c r="BN583" s="72"/>
      <c r="BO583" s="71">
        <v>0</v>
      </c>
      <c r="BP583" s="71">
        <v>0</v>
      </c>
      <c r="BQ583" s="71">
        <v>10</v>
      </c>
      <c r="BR583" s="71">
        <v>0</v>
      </c>
      <c r="BS583" s="71">
        <v>1</v>
      </c>
      <c r="BT583" s="71">
        <v>0</v>
      </c>
      <c r="BU583"/>
      <c r="BV583" s="70">
        <v>80.688999999999993</v>
      </c>
      <c r="BW583" s="70">
        <v>0</v>
      </c>
      <c r="BX583" s="70">
        <v>0</v>
      </c>
      <c r="BY583" s="70">
        <v>0</v>
      </c>
      <c r="BZ583" s="70">
        <v>0</v>
      </c>
      <c r="CA583" s="70">
        <v>0</v>
      </c>
      <c r="CB583" s="70">
        <v>0</v>
      </c>
      <c r="CC583" s="70">
        <v>0</v>
      </c>
      <c r="CD583" s="70">
        <v>0</v>
      </c>
    </row>
    <row r="584" spans="1:82">
      <c r="A584" s="70" t="s">
        <v>2431</v>
      </c>
      <c r="B584" s="70">
        <v>468</v>
      </c>
      <c r="C584" s="70">
        <v>9</v>
      </c>
      <c r="D584" s="70">
        <v>28</v>
      </c>
      <c r="E584" s="70">
        <v>2012</v>
      </c>
      <c r="F584" s="70" t="s">
        <v>179</v>
      </c>
      <c r="G584" s="70" t="s">
        <v>2422</v>
      </c>
      <c r="H584" s="70" t="s">
        <v>2423</v>
      </c>
      <c r="I584" s="148"/>
      <c r="J584" s="71">
        <v>165.62596064692079</v>
      </c>
      <c r="K584" s="71">
        <v>5.8125393358040194</v>
      </c>
      <c r="L584" s="71">
        <v>3.9266926245548661</v>
      </c>
      <c r="M584" s="71">
        <v>120.1109788441314</v>
      </c>
      <c r="N584" s="71">
        <v>121.3856955107766</v>
      </c>
      <c r="O584" s="71">
        <v>101.43343808336218</v>
      </c>
      <c r="P584" s="71">
        <v>55.738054509135878</v>
      </c>
      <c r="Q584" s="71">
        <v>6.5303124278265496</v>
      </c>
      <c r="R584" s="71">
        <v>0</v>
      </c>
      <c r="S584" s="71">
        <v>9.9369671100719028</v>
      </c>
      <c r="T584" s="72"/>
      <c r="U584" s="71">
        <v>22604533</v>
      </c>
      <c r="V584" s="71">
        <v>2485</v>
      </c>
      <c r="W584" s="71">
        <v>96</v>
      </c>
      <c r="X584" s="71">
        <v>23438</v>
      </c>
      <c r="Y584" s="71">
        <v>33522</v>
      </c>
      <c r="Z584" s="71">
        <v>53052</v>
      </c>
      <c r="AA584" s="71">
        <v>11200</v>
      </c>
      <c r="AB584" s="71">
        <v>85648</v>
      </c>
      <c r="AC584" s="71">
        <v>0</v>
      </c>
      <c r="AD584" s="71">
        <v>9.9369671100719028</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77.311000000000007</v>
      </c>
      <c r="BK584" s="71">
        <v>0</v>
      </c>
      <c r="BL584" s="71">
        <v>12.311</v>
      </c>
      <c r="BM584" s="71">
        <v>0</v>
      </c>
      <c r="BN584" s="72"/>
      <c r="BO584" s="71">
        <v>0</v>
      </c>
      <c r="BP584" s="71">
        <v>0</v>
      </c>
      <c r="BQ584" s="71">
        <v>10</v>
      </c>
      <c r="BR584" s="71">
        <v>0</v>
      </c>
      <c r="BS584" s="71">
        <v>1</v>
      </c>
      <c r="BT584" s="71">
        <v>0</v>
      </c>
      <c r="BU584"/>
      <c r="BV584" s="70">
        <v>89.622</v>
      </c>
      <c r="BW584" s="70">
        <v>0</v>
      </c>
      <c r="BX584" s="70">
        <v>0</v>
      </c>
      <c r="BY584" s="70">
        <v>0</v>
      </c>
      <c r="BZ584" s="70">
        <v>0</v>
      </c>
      <c r="CA584" s="70">
        <v>0</v>
      </c>
      <c r="CB584" s="70">
        <v>0</v>
      </c>
      <c r="CC584" s="70">
        <v>0</v>
      </c>
      <c r="CD584" s="70">
        <v>0</v>
      </c>
    </row>
    <row r="585" spans="1:82">
      <c r="A585" s="70" t="s">
        <v>2432</v>
      </c>
      <c r="B585" s="70">
        <v>469</v>
      </c>
      <c r="C585" s="70">
        <v>10</v>
      </c>
      <c r="D585" s="70">
        <v>28</v>
      </c>
      <c r="E585" s="70">
        <v>2013</v>
      </c>
      <c r="F585" s="70" t="s">
        <v>180</v>
      </c>
      <c r="G585" s="70" t="s">
        <v>2422</v>
      </c>
      <c r="H585" s="70" t="s">
        <v>2423</v>
      </c>
      <c r="I585" s="148"/>
      <c r="J585" s="71">
        <v>185.94107015879271</v>
      </c>
      <c r="K585" s="71">
        <v>5.010661472748259</v>
      </c>
      <c r="L585" s="71">
        <v>4.0496873828758773</v>
      </c>
      <c r="M585" s="71">
        <v>115.71720716951189</v>
      </c>
      <c r="N585" s="71">
        <v>122.17267686693501</v>
      </c>
      <c r="O585" s="71">
        <v>98.743573845610143</v>
      </c>
      <c r="P585" s="71">
        <v>55.913108355298888</v>
      </c>
      <c r="Q585" s="71">
        <v>6.5939632120230396</v>
      </c>
      <c r="R585" s="71">
        <v>0</v>
      </c>
      <c r="S585" s="71">
        <v>9.7388436732805985</v>
      </c>
      <c r="T585" s="72"/>
      <c r="U585" s="71">
        <v>23483266</v>
      </c>
      <c r="V585" s="71">
        <v>2485</v>
      </c>
      <c r="W585" s="71">
        <v>96</v>
      </c>
      <c r="X585" s="71">
        <v>23438</v>
      </c>
      <c r="Y585" s="71">
        <v>33784</v>
      </c>
      <c r="Z585" s="71">
        <v>53951</v>
      </c>
      <c r="AA585" s="71">
        <v>11193</v>
      </c>
      <c r="AB585" s="71">
        <v>85243</v>
      </c>
      <c r="AC585" s="71">
        <v>0</v>
      </c>
      <c r="AD585" s="71">
        <v>9.7388436732805985</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68.858999999999995</v>
      </c>
      <c r="BK585" s="71">
        <v>0</v>
      </c>
      <c r="BL585" s="71">
        <v>14.792</v>
      </c>
      <c r="BM585" s="71">
        <v>0</v>
      </c>
      <c r="BN585" s="72"/>
      <c r="BO585" s="71">
        <v>0</v>
      </c>
      <c r="BP585" s="71">
        <v>0</v>
      </c>
      <c r="BQ585" s="71">
        <v>9</v>
      </c>
      <c r="BR585" s="71">
        <v>0</v>
      </c>
      <c r="BS585" s="71">
        <v>1</v>
      </c>
      <c r="BT585" s="71">
        <v>0</v>
      </c>
      <c r="BU585"/>
      <c r="BV585" s="70">
        <v>83.650999999999996</v>
      </c>
      <c r="BW585" s="70">
        <v>0</v>
      </c>
      <c r="BX585" s="70">
        <v>0</v>
      </c>
      <c r="BY585" s="70">
        <v>0</v>
      </c>
      <c r="BZ585" s="70">
        <v>0</v>
      </c>
      <c r="CA585" s="70">
        <v>0</v>
      </c>
      <c r="CB585" s="70">
        <v>0</v>
      </c>
      <c r="CC585" s="70">
        <v>0</v>
      </c>
      <c r="CD585" s="70">
        <v>0</v>
      </c>
    </row>
    <row r="586" spans="1:82">
      <c r="A586" s="70" t="s">
        <v>2433</v>
      </c>
      <c r="B586" s="70">
        <v>470</v>
      </c>
      <c r="C586" s="70">
        <v>11</v>
      </c>
      <c r="D586" s="70">
        <v>28</v>
      </c>
      <c r="E586" s="70">
        <v>2014</v>
      </c>
      <c r="F586" s="70" t="s">
        <v>181</v>
      </c>
      <c r="G586" s="70" t="s">
        <v>2422</v>
      </c>
      <c r="H586" s="70" t="s">
        <v>2423</v>
      </c>
      <c r="I586" s="148"/>
      <c r="J586" s="71">
        <v>192.1335053406325</v>
      </c>
      <c r="K586" s="71">
        <v>5.1828024649031494</v>
      </c>
      <c r="L586" s="71">
        <v>5.2530760788621782</v>
      </c>
      <c r="M586" s="71">
        <v>109.8527966023595</v>
      </c>
      <c r="N586" s="71">
        <v>106.4874329649855</v>
      </c>
      <c r="O586" s="71">
        <v>95.458500096330056</v>
      </c>
      <c r="P586" s="71">
        <v>56.535143870841701</v>
      </c>
      <c r="Q586" s="71">
        <v>6.2612036201816803</v>
      </c>
      <c r="R586" s="71">
        <v>0</v>
      </c>
      <c r="S586" s="71">
        <v>8.4094993739900321</v>
      </c>
      <c r="T586" s="72"/>
      <c r="U586" s="71">
        <v>26964764</v>
      </c>
      <c r="V586" s="71">
        <v>2261</v>
      </c>
      <c r="W586" s="71">
        <v>117</v>
      </c>
      <c r="X586" s="71">
        <v>24371</v>
      </c>
      <c r="Y586" s="71">
        <v>33893</v>
      </c>
      <c r="Z586" s="71">
        <v>54932</v>
      </c>
      <c r="AA586" s="71">
        <v>11259</v>
      </c>
      <c r="AB586" s="71">
        <v>84363</v>
      </c>
      <c r="AC586" s="71">
        <v>0</v>
      </c>
      <c r="AD586" s="71">
        <v>8.4094993739900321</v>
      </c>
      <c r="AE586" s="72"/>
      <c r="AF586" s="71"/>
      <c r="AG586" s="71"/>
      <c r="AH586" s="71"/>
      <c r="AI586" s="71"/>
      <c r="AJ586" s="71"/>
      <c r="AK586" s="71"/>
      <c r="AL586" s="71"/>
      <c r="AM586" s="71"/>
      <c r="AN586" s="71"/>
      <c r="AO586" s="71"/>
      <c r="AP586" s="71"/>
      <c r="AQ586" s="72"/>
      <c r="AR586" s="71">
        <v>1819</v>
      </c>
      <c r="AS586" s="71">
        <v>244</v>
      </c>
      <c r="AT586" s="71">
        <v>0</v>
      </c>
      <c r="AU586" s="71">
        <v>0</v>
      </c>
      <c r="AV586" s="71">
        <v>0</v>
      </c>
      <c r="AW586" s="71">
        <v>0</v>
      </c>
      <c r="AX586" s="71"/>
      <c r="AY586" s="72"/>
      <c r="AZ586" s="71">
        <v>7177.4</v>
      </c>
      <c r="BA586" s="71">
        <v>12395.6</v>
      </c>
      <c r="BB586" s="71">
        <v>0</v>
      </c>
      <c r="BC586" s="71">
        <v>0</v>
      </c>
      <c r="BD586" s="71">
        <v>0</v>
      </c>
      <c r="BE586" s="71">
        <v>0</v>
      </c>
      <c r="BF586" s="71"/>
      <c r="BG586" s="72"/>
      <c r="BH586" s="71">
        <v>0</v>
      </c>
      <c r="BI586" s="71">
        <v>0</v>
      </c>
      <c r="BJ586" s="71">
        <v>71.233999999999995</v>
      </c>
      <c r="BK586" s="71">
        <v>0</v>
      </c>
      <c r="BL586" s="71">
        <v>14.89</v>
      </c>
      <c r="BM586" s="71">
        <v>0</v>
      </c>
      <c r="BN586" s="72"/>
      <c r="BO586" s="71">
        <v>0</v>
      </c>
      <c r="BP586" s="71">
        <v>0</v>
      </c>
      <c r="BQ586" s="71">
        <v>10</v>
      </c>
      <c r="BR586" s="71">
        <v>0</v>
      </c>
      <c r="BS586" s="71">
        <v>1</v>
      </c>
      <c r="BT586" s="71">
        <v>0</v>
      </c>
      <c r="BU586"/>
      <c r="BV586" s="70">
        <v>86.123999999999995</v>
      </c>
      <c r="BW586" s="70">
        <v>0</v>
      </c>
      <c r="BX586" s="70">
        <v>0</v>
      </c>
      <c r="BY586" s="70">
        <v>0</v>
      </c>
      <c r="BZ586" s="70">
        <v>0</v>
      </c>
      <c r="CA586" s="70">
        <v>0</v>
      </c>
      <c r="CB586" s="70">
        <v>0</v>
      </c>
      <c r="CC586" s="70">
        <v>0</v>
      </c>
      <c r="CD586" s="70">
        <v>0</v>
      </c>
    </row>
    <row r="587" spans="1:82">
      <c r="A587" s="70" t="s">
        <v>2434</v>
      </c>
      <c r="B587" s="70">
        <v>471</v>
      </c>
      <c r="C587" s="70">
        <v>12</v>
      </c>
      <c r="D587" s="70">
        <v>28</v>
      </c>
      <c r="E587" s="70">
        <v>2015</v>
      </c>
      <c r="F587" s="70" t="s">
        <v>182</v>
      </c>
      <c r="G587" s="70" t="s">
        <v>2422</v>
      </c>
      <c r="H587" s="70" t="s">
        <v>2423</v>
      </c>
      <c r="I587" s="148"/>
      <c r="J587" s="71">
        <v>175.1076874743882</v>
      </c>
      <c r="K587" s="71">
        <v>4.9502399273254669</v>
      </c>
      <c r="L587" s="71">
        <v>5.7917088144914128</v>
      </c>
      <c r="M587" s="71">
        <v>115.1159191252266</v>
      </c>
      <c r="N587" s="71">
        <v>105.8751343264716</v>
      </c>
      <c r="O587" s="71">
        <v>93.751660186021709</v>
      </c>
      <c r="P587" s="71">
        <v>55.921496135736859</v>
      </c>
      <c r="Q587" s="71">
        <v>6.0727899550023503</v>
      </c>
      <c r="R587" s="71">
        <v>0</v>
      </c>
      <c r="S587" s="71">
        <v>8.9907804047427415</v>
      </c>
      <c r="T587" s="72"/>
      <c r="U587" s="71">
        <v>26390970</v>
      </c>
      <c r="V587" s="71">
        <v>2261</v>
      </c>
      <c r="W587" s="71">
        <v>117</v>
      </c>
      <c r="X587" s="71">
        <v>24371</v>
      </c>
      <c r="Y587" s="71">
        <v>34021</v>
      </c>
      <c r="Z587" s="71">
        <v>54469</v>
      </c>
      <c r="AA587" s="71">
        <v>11128</v>
      </c>
      <c r="AB587" s="71">
        <v>83585</v>
      </c>
      <c r="AC587" s="71">
        <v>0</v>
      </c>
      <c r="AD587" s="71">
        <v>8.9907804047427415</v>
      </c>
      <c r="AE587" s="72"/>
      <c r="AF587" s="71">
        <v>199855407.4449119</v>
      </c>
      <c r="AG587" s="71">
        <v>4088186.047627212</v>
      </c>
      <c r="AH587" s="71">
        <v>1219899.350794781</v>
      </c>
      <c r="AI587" s="71">
        <v>172338530.423677</v>
      </c>
      <c r="AJ587" s="71">
        <v>160092056.8867217</v>
      </c>
      <c r="AK587" s="71">
        <v>0</v>
      </c>
      <c r="AL587" s="71">
        <v>0</v>
      </c>
      <c r="AM587" s="71">
        <v>11454973.624112289</v>
      </c>
      <c r="AN587" s="71">
        <v>0</v>
      </c>
      <c r="AO587" s="71">
        <v>0</v>
      </c>
      <c r="AP587" s="71">
        <v>549049053.77784491</v>
      </c>
      <c r="AQ587" s="72"/>
      <c r="AR587" s="71">
        <v>2018</v>
      </c>
      <c r="AS587" s="71">
        <v>366</v>
      </c>
      <c r="AT587" s="71">
        <v>0</v>
      </c>
      <c r="AU587" s="71">
        <v>1</v>
      </c>
      <c r="AV587" s="71">
        <v>0</v>
      </c>
      <c r="AW587" s="71">
        <v>0</v>
      </c>
      <c r="AX587" s="71"/>
      <c r="AY587" s="72"/>
      <c r="AZ587" s="71">
        <v>8084.5</v>
      </c>
      <c r="BA587" s="71">
        <v>19163.900000000001</v>
      </c>
      <c r="BB587" s="71">
        <v>0</v>
      </c>
      <c r="BC587" s="71">
        <v>8.9</v>
      </c>
      <c r="BD587" s="71">
        <v>0</v>
      </c>
      <c r="BE587" s="71">
        <v>0</v>
      </c>
      <c r="BF587" s="71"/>
      <c r="BG587" s="72"/>
      <c r="BH587" s="71">
        <v>0</v>
      </c>
      <c r="BI587" s="71">
        <v>0</v>
      </c>
      <c r="BJ587" s="71">
        <v>83.638999999999996</v>
      </c>
      <c r="BK587" s="71">
        <v>0</v>
      </c>
      <c r="BL587" s="71">
        <v>13.385999999999999</v>
      </c>
      <c r="BM587" s="71">
        <v>0</v>
      </c>
      <c r="BN587" s="72"/>
      <c r="BO587" s="71">
        <v>0</v>
      </c>
      <c r="BP587" s="71">
        <v>0</v>
      </c>
      <c r="BQ587" s="71">
        <v>11</v>
      </c>
      <c r="BR587" s="71">
        <v>0</v>
      </c>
      <c r="BS587" s="71">
        <v>1</v>
      </c>
      <c r="BT587" s="71">
        <v>0</v>
      </c>
      <c r="BU587"/>
      <c r="BV587" s="70">
        <v>97.025000000000006</v>
      </c>
      <c r="BW587" s="70">
        <v>0</v>
      </c>
      <c r="BX587" s="70">
        <v>0</v>
      </c>
      <c r="BY587" s="70">
        <v>0</v>
      </c>
      <c r="BZ587" s="70">
        <v>0</v>
      </c>
      <c r="CA587" s="70">
        <v>0</v>
      </c>
      <c r="CB587" s="70">
        <v>0</v>
      </c>
      <c r="CC587" s="70">
        <v>0</v>
      </c>
      <c r="CD587" s="70">
        <v>0</v>
      </c>
    </row>
    <row r="588" spans="1:82">
      <c r="A588" s="70" t="s">
        <v>2435</v>
      </c>
      <c r="B588" s="70">
        <v>472</v>
      </c>
      <c r="C588" s="70">
        <v>13</v>
      </c>
      <c r="D588" s="70">
        <v>28</v>
      </c>
      <c r="E588" s="70">
        <v>2016</v>
      </c>
      <c r="F588" s="70" t="s">
        <v>155</v>
      </c>
      <c r="G588" s="70" t="s">
        <v>2422</v>
      </c>
      <c r="H588" s="70" t="s">
        <v>2423</v>
      </c>
      <c r="I588" s="148"/>
      <c r="J588" s="71">
        <v>170.49113004371134</v>
      </c>
      <c r="K588" s="71">
        <v>4.9442514856206694</v>
      </c>
      <c r="L588" s="71">
        <v>6.7859745700404046</v>
      </c>
      <c r="M588" s="71">
        <v>100.74538646016794</v>
      </c>
      <c r="N588" s="71">
        <v>93.572521763859143</v>
      </c>
      <c r="O588" s="71">
        <v>93.284803890142712</v>
      </c>
      <c r="P588" s="71">
        <v>54.743220031062116</v>
      </c>
      <c r="Q588" s="71">
        <v>5.8508746590907901</v>
      </c>
      <c r="R588" s="71">
        <v>0</v>
      </c>
      <c r="S588" s="71">
        <v>8.7295810085658694</v>
      </c>
      <c r="T588" s="72"/>
      <c r="U588" s="71">
        <v>26863483</v>
      </c>
      <c r="V588" s="71">
        <v>2261</v>
      </c>
      <c r="W588" s="71">
        <v>117</v>
      </c>
      <c r="X588" s="71">
        <v>24371</v>
      </c>
      <c r="Y588" s="71">
        <v>34184</v>
      </c>
      <c r="Z588" s="71">
        <v>54864</v>
      </c>
      <c r="AA588" s="71">
        <v>11267</v>
      </c>
      <c r="AB588" s="71">
        <v>82836</v>
      </c>
      <c r="AC588" s="71">
        <v>0</v>
      </c>
      <c r="AD588" s="71">
        <v>8.7295810085658694</v>
      </c>
      <c r="AE588" s="72"/>
      <c r="AF588" s="71">
        <v>198281587.42499721</v>
      </c>
      <c r="AG588" s="71">
        <v>3930110.8520402331</v>
      </c>
      <c r="AH588" s="71">
        <v>1062155.9792823149</v>
      </c>
      <c r="AI588" s="71">
        <v>160971821.57030761</v>
      </c>
      <c r="AJ588" s="71">
        <v>137135845.1742996</v>
      </c>
      <c r="AK588" s="71">
        <v>0</v>
      </c>
      <c r="AL588" s="71">
        <v>0</v>
      </c>
      <c r="AM588" s="71">
        <v>11361145.959716421</v>
      </c>
      <c r="AN588" s="71">
        <v>0</v>
      </c>
      <c r="AO588" s="71">
        <v>0</v>
      </c>
      <c r="AP588" s="71">
        <v>512742666.96064341</v>
      </c>
      <c r="AQ588" s="72"/>
      <c r="AR588" s="71">
        <v>2156</v>
      </c>
      <c r="AS588" s="71">
        <v>426</v>
      </c>
      <c r="AT588" s="71">
        <v>0</v>
      </c>
      <c r="AU588" s="71">
        <v>1</v>
      </c>
      <c r="AV588" s="71">
        <v>0</v>
      </c>
      <c r="AW588" s="71">
        <v>0</v>
      </c>
      <c r="AX588" s="71"/>
      <c r="AY588" s="72"/>
      <c r="AZ588" s="71">
        <v>8742.6</v>
      </c>
      <c r="BA588" s="71">
        <v>21671</v>
      </c>
      <c r="BB588" s="71">
        <v>0</v>
      </c>
      <c r="BC588" s="71">
        <v>8.9</v>
      </c>
      <c r="BD588" s="71">
        <v>0</v>
      </c>
      <c r="BE588" s="71">
        <v>0</v>
      </c>
      <c r="BF588" s="71"/>
      <c r="BG588" s="72"/>
      <c r="BH588" s="71">
        <v>0</v>
      </c>
      <c r="BI588" s="71">
        <v>0</v>
      </c>
      <c r="BJ588" s="71">
        <v>87.022999999999996</v>
      </c>
      <c r="BK588" s="71">
        <v>0</v>
      </c>
      <c r="BL588" s="71">
        <v>13.077</v>
      </c>
      <c r="BM588" s="71">
        <v>0</v>
      </c>
      <c r="BN588" s="72"/>
      <c r="BO588" s="71">
        <v>0</v>
      </c>
      <c r="BP588" s="71">
        <v>0</v>
      </c>
      <c r="BQ588" s="71">
        <v>12</v>
      </c>
      <c r="BR588" s="71">
        <v>0</v>
      </c>
      <c r="BS588" s="71">
        <v>1</v>
      </c>
      <c r="BT588" s="71">
        <v>0</v>
      </c>
      <c r="BU588"/>
      <c r="BV588" s="70">
        <v>100.1</v>
      </c>
      <c r="BW588" s="70">
        <v>0</v>
      </c>
      <c r="BX588" s="70">
        <v>0</v>
      </c>
      <c r="BY588" s="70">
        <v>0</v>
      </c>
      <c r="BZ588" s="70">
        <v>0</v>
      </c>
      <c r="CA588" s="70">
        <v>0</v>
      </c>
      <c r="CB588" s="70">
        <v>0</v>
      </c>
      <c r="CC588" s="70">
        <v>0</v>
      </c>
      <c r="CD588" s="70">
        <v>0</v>
      </c>
    </row>
    <row r="589" spans="1:82">
      <c r="A589" s="70" t="s">
        <v>2436</v>
      </c>
      <c r="B589" s="70">
        <v>473</v>
      </c>
      <c r="C589" s="70">
        <v>14</v>
      </c>
      <c r="D589" s="70">
        <v>28</v>
      </c>
      <c r="E589" s="70">
        <v>2017</v>
      </c>
      <c r="F589" s="70" t="s">
        <v>156</v>
      </c>
      <c r="G589" s="70" t="s">
        <v>2422</v>
      </c>
      <c r="H589" s="70" t="s">
        <v>2423</v>
      </c>
      <c r="I589" s="148"/>
      <c r="J589" s="71">
        <v>163.77217771326312</v>
      </c>
      <c r="K589" s="71">
        <v>5.1502138392579004</v>
      </c>
      <c r="L589" s="71">
        <v>5.9368013645578701</v>
      </c>
      <c r="M589" s="71">
        <v>97.17334602260874</v>
      </c>
      <c r="N589" s="71">
        <v>101.94917959569008</v>
      </c>
      <c r="O589" s="71">
        <v>91.632159499076423</v>
      </c>
      <c r="P589" s="71">
        <v>54.304710350616453</v>
      </c>
      <c r="Q589" s="71">
        <v>5.6043083765779897</v>
      </c>
      <c r="R589" s="71">
        <v>0</v>
      </c>
      <c r="S589" s="71">
        <v>8.5770315990312316</v>
      </c>
      <c r="T589" s="72"/>
      <c r="U589" s="71">
        <v>28049329</v>
      </c>
      <c r="V589" s="71">
        <v>2261</v>
      </c>
      <c r="W589" s="71">
        <v>117</v>
      </c>
      <c r="X589" s="71">
        <v>24371</v>
      </c>
      <c r="Y589" s="71">
        <v>34420</v>
      </c>
      <c r="Z589" s="71">
        <v>54786</v>
      </c>
      <c r="AA589" s="71">
        <v>11248</v>
      </c>
      <c r="AB589" s="71">
        <v>82051</v>
      </c>
      <c r="AC589" s="71">
        <v>0</v>
      </c>
      <c r="AD589" s="71">
        <v>8.5770315990312316</v>
      </c>
      <c r="AE589" s="72"/>
      <c r="AF589" s="71">
        <v>195126556.37605891</v>
      </c>
      <c r="AG589" s="71">
        <v>4077917.3427648591</v>
      </c>
      <c r="AH589" s="71">
        <v>1269531.27286743</v>
      </c>
      <c r="AI589" s="71">
        <v>161347761.16903511</v>
      </c>
      <c r="AJ589" s="71">
        <v>150051223.23129329</v>
      </c>
      <c r="AK589" s="71">
        <v>0</v>
      </c>
      <c r="AL589" s="71">
        <v>0</v>
      </c>
      <c r="AM589" s="71">
        <v>11271090.04937613</v>
      </c>
      <c r="AN589" s="71">
        <v>0</v>
      </c>
      <c r="AO589" s="71">
        <v>0</v>
      </c>
      <c r="AP589" s="71">
        <v>523144079.44139576</v>
      </c>
      <c r="AQ589" s="72"/>
      <c r="AR589" s="71">
        <v>2245</v>
      </c>
      <c r="AS589" s="71">
        <v>475</v>
      </c>
      <c r="AT589" s="71">
        <v>0</v>
      </c>
      <c r="AU589" s="71">
        <v>1</v>
      </c>
      <c r="AV589" s="71">
        <v>0</v>
      </c>
      <c r="AW589" s="71">
        <v>0</v>
      </c>
      <c r="AX589" s="71"/>
      <c r="AY589" s="72"/>
      <c r="AZ589" s="71">
        <v>9195.1999999999989</v>
      </c>
      <c r="BA589" s="71">
        <v>24536.2</v>
      </c>
      <c r="BB589" s="71">
        <v>0</v>
      </c>
      <c r="BC589" s="71">
        <v>8.9</v>
      </c>
      <c r="BD589" s="71">
        <v>0</v>
      </c>
      <c r="BE589" s="71">
        <v>0</v>
      </c>
      <c r="BF589" s="71"/>
      <c r="BG589" s="72"/>
      <c r="BH589" s="71">
        <v>0</v>
      </c>
      <c r="BI589" s="71">
        <v>0</v>
      </c>
      <c r="BJ589" s="71">
        <v>85.899000000000001</v>
      </c>
      <c r="BK589" s="71">
        <v>0</v>
      </c>
      <c r="BL589" s="71">
        <v>12.815</v>
      </c>
      <c r="BM589" s="71">
        <v>0</v>
      </c>
      <c r="BN589" s="72"/>
      <c r="BO589" s="71">
        <v>0</v>
      </c>
      <c r="BP589" s="71">
        <v>0</v>
      </c>
      <c r="BQ589" s="71">
        <v>12</v>
      </c>
      <c r="BR589" s="71">
        <v>0</v>
      </c>
      <c r="BS589" s="71">
        <v>1</v>
      </c>
      <c r="BT589" s="71">
        <v>0</v>
      </c>
      <c r="BU589"/>
      <c r="BV589" s="70">
        <v>98.713999999999999</v>
      </c>
      <c r="BW589" s="70">
        <v>0</v>
      </c>
      <c r="BX589" s="70">
        <v>0</v>
      </c>
      <c r="BY589" s="70">
        <v>0</v>
      </c>
      <c r="BZ589" s="70">
        <v>0</v>
      </c>
      <c r="CA589" s="70">
        <v>0</v>
      </c>
      <c r="CB589" s="70">
        <v>0</v>
      </c>
      <c r="CC589" s="70">
        <v>0</v>
      </c>
      <c r="CD589" s="70">
        <v>0</v>
      </c>
    </row>
    <row r="590" spans="1:82">
      <c r="A590" s="70" t="s">
        <v>2437</v>
      </c>
      <c r="B590" s="70">
        <v>474</v>
      </c>
      <c r="C590" s="70">
        <v>15</v>
      </c>
      <c r="D590" s="70">
        <v>28</v>
      </c>
      <c r="E590" s="70">
        <v>2018</v>
      </c>
      <c r="F590" s="70" t="s">
        <v>183</v>
      </c>
      <c r="G590" s="70" t="s">
        <v>2422</v>
      </c>
      <c r="H590" s="70" t="s">
        <v>2423</v>
      </c>
      <c r="I590" s="148"/>
      <c r="J590" s="71">
        <v>163.6512881712448</v>
      </c>
      <c r="K590" s="71">
        <v>4.8425088562647822</v>
      </c>
      <c r="L590" s="71">
        <v>5.5616966114684017</v>
      </c>
      <c r="M590" s="71">
        <v>96.07273247608191</v>
      </c>
      <c r="N590" s="71">
        <v>96.759609088281508</v>
      </c>
      <c r="O590" s="71">
        <v>89.52656830879917</v>
      </c>
      <c r="P590" s="71">
        <v>53.563393197115964</v>
      </c>
      <c r="Q590" s="71">
        <v>5.1607209771493396</v>
      </c>
      <c r="R590" s="71">
        <v>0</v>
      </c>
      <c r="S590" s="71">
        <v>9.0560205121033395</v>
      </c>
      <c r="T590" s="72"/>
      <c r="U590" s="71">
        <v>29821517</v>
      </c>
      <c r="V590" s="71">
        <v>2261</v>
      </c>
      <c r="W590" s="71">
        <v>117</v>
      </c>
      <c r="X590" s="71">
        <v>24371</v>
      </c>
      <c r="Y590" s="71">
        <v>34670</v>
      </c>
      <c r="Z590" s="71">
        <v>54552</v>
      </c>
      <c r="AA590" s="71">
        <v>11206</v>
      </c>
      <c r="AB590" s="71">
        <v>81424</v>
      </c>
      <c r="AC590" s="71">
        <v>0</v>
      </c>
      <c r="AD590" s="71">
        <v>9.0560205121033395</v>
      </c>
      <c r="AE590" s="72"/>
      <c r="AF590" s="71">
        <v>198502035.63246259</v>
      </c>
      <c r="AG590" s="71">
        <v>3682602.510133456</v>
      </c>
      <c r="AH590" s="71">
        <v>1211674.017765044</v>
      </c>
      <c r="AI590" s="71">
        <v>157229663.8294346</v>
      </c>
      <c r="AJ590" s="71">
        <v>151899027.43769839</v>
      </c>
      <c r="AK590" s="71">
        <v>0</v>
      </c>
      <c r="AL590" s="71">
        <v>0</v>
      </c>
      <c r="AM590" s="71">
        <v>11208104.0385853</v>
      </c>
      <c r="AN590" s="71">
        <v>0</v>
      </c>
      <c r="AO590" s="71">
        <v>0</v>
      </c>
      <c r="AP590" s="71">
        <v>523733107.46607935</v>
      </c>
      <c r="AQ590" s="72"/>
      <c r="AR590" s="71">
        <v>2374</v>
      </c>
      <c r="AS590" s="71">
        <v>518</v>
      </c>
      <c r="AT590" s="71">
        <v>0</v>
      </c>
      <c r="AU590" s="71">
        <v>1</v>
      </c>
      <c r="AV590" s="71">
        <v>0</v>
      </c>
      <c r="AW590" s="71">
        <v>0</v>
      </c>
      <c r="AX590" s="71"/>
      <c r="AY590" s="72"/>
      <c r="AZ590" s="71">
        <v>9857.7000000000007</v>
      </c>
      <c r="BA590" s="71">
        <v>25522.3</v>
      </c>
      <c r="BB590" s="71">
        <v>0</v>
      </c>
      <c r="BC590" s="71">
        <v>9</v>
      </c>
      <c r="BD590" s="71">
        <v>0</v>
      </c>
      <c r="BE590" s="71">
        <v>0</v>
      </c>
      <c r="BF590" s="71"/>
      <c r="BG590" s="72"/>
      <c r="BH590" s="71">
        <v>0</v>
      </c>
      <c r="BI590" s="71">
        <v>0</v>
      </c>
      <c r="BJ590" s="71">
        <v>73.86</v>
      </c>
      <c r="BK590" s="71">
        <v>0</v>
      </c>
      <c r="BL590" s="71">
        <v>12.595000000000001</v>
      </c>
      <c r="BM590" s="71">
        <v>0</v>
      </c>
      <c r="BN590" s="72"/>
      <c r="BO590" s="71">
        <v>0</v>
      </c>
      <c r="BP590" s="71">
        <v>0</v>
      </c>
      <c r="BQ590" s="71">
        <v>11</v>
      </c>
      <c r="BR590" s="71">
        <v>0</v>
      </c>
      <c r="BS590" s="71">
        <v>1</v>
      </c>
      <c r="BT590" s="71">
        <v>0</v>
      </c>
      <c r="BU590"/>
      <c r="BV590" s="70">
        <v>86.454999999999998</v>
      </c>
      <c r="BW590" s="70">
        <v>0</v>
      </c>
      <c r="BX590" s="70">
        <v>0</v>
      </c>
      <c r="BY590" s="70">
        <v>0</v>
      </c>
      <c r="BZ590" s="70">
        <v>0</v>
      </c>
      <c r="CA590" s="70">
        <v>0</v>
      </c>
      <c r="CB590" s="70">
        <v>0</v>
      </c>
      <c r="CC590" s="70">
        <v>0</v>
      </c>
      <c r="CD590" s="70">
        <v>0</v>
      </c>
    </row>
    <row r="591" spans="1:82">
      <c r="A591" s="70" t="s">
        <v>2438</v>
      </c>
      <c r="B591" s="70">
        <v>475</v>
      </c>
      <c r="C591" s="70">
        <v>16</v>
      </c>
      <c r="D591" s="70">
        <v>28</v>
      </c>
      <c r="E591" s="70">
        <v>2019</v>
      </c>
      <c r="F591" s="70" t="s">
        <v>158</v>
      </c>
      <c r="G591" s="70" t="s">
        <v>2422</v>
      </c>
      <c r="H591" s="70" t="s">
        <v>2423</v>
      </c>
      <c r="I591" s="148"/>
      <c r="J591" s="71">
        <v>146.50279002086583</v>
      </c>
      <c r="K591" s="71">
        <v>4.275142626596784</v>
      </c>
      <c r="L591" s="71">
        <v>5.608515300872166</v>
      </c>
      <c r="M591" s="71">
        <v>90.966756767024918</v>
      </c>
      <c r="N591" s="71">
        <v>85.086635086433901</v>
      </c>
      <c r="O591" s="71">
        <v>86.580188304547775</v>
      </c>
      <c r="P591" s="71">
        <v>52.854862070059902</v>
      </c>
      <c r="Q591" s="71">
        <v>4.9945783290111097</v>
      </c>
      <c r="R591" s="71">
        <v>0</v>
      </c>
      <c r="S591" s="71">
        <v>9.3955468978495862</v>
      </c>
      <c r="T591" s="72"/>
      <c r="U591" s="71">
        <v>27901057</v>
      </c>
      <c r="V591" s="71">
        <v>2261</v>
      </c>
      <c r="W591" s="71">
        <v>117</v>
      </c>
      <c r="X591" s="71">
        <v>24371</v>
      </c>
      <c r="Y591" s="71">
        <v>35070</v>
      </c>
      <c r="Z591" s="71">
        <v>54205</v>
      </c>
      <c r="AA591" s="71">
        <v>10975</v>
      </c>
      <c r="AB591" s="71">
        <v>80936</v>
      </c>
      <c r="AC591" s="71">
        <v>0</v>
      </c>
      <c r="AD591" s="71">
        <v>9.3955468978495862</v>
      </c>
      <c r="AE591" s="72"/>
      <c r="AF591" s="71">
        <v>181659160.77142519</v>
      </c>
      <c r="AG591" s="71">
        <v>3438928.643652353</v>
      </c>
      <c r="AH591" s="71">
        <v>1284752.1221842039</v>
      </c>
      <c r="AI591" s="71">
        <v>155082761.2531198</v>
      </c>
      <c r="AJ591" s="71">
        <v>135124219.58432081</v>
      </c>
      <c r="AK591" s="71">
        <v>0</v>
      </c>
      <c r="AL591" s="71">
        <v>0</v>
      </c>
      <c r="AM591" s="71">
        <v>11022873.91411821</v>
      </c>
      <c r="AN591" s="71">
        <v>0</v>
      </c>
      <c r="AO591" s="71">
        <v>0</v>
      </c>
      <c r="AP591" s="71">
        <v>487612696.28882056</v>
      </c>
      <c r="AQ591" s="72"/>
      <c r="AR591" s="71">
        <v>2505</v>
      </c>
      <c r="AS591" s="71">
        <v>565</v>
      </c>
      <c r="AT591" s="71">
        <v>0</v>
      </c>
      <c r="AU591" s="71">
        <v>1</v>
      </c>
      <c r="AV591" s="71">
        <v>0</v>
      </c>
      <c r="AW591" s="71">
        <v>0</v>
      </c>
      <c r="AX591" s="71"/>
      <c r="AY591" s="72"/>
      <c r="AZ591" s="71">
        <v>10500.599999999989</v>
      </c>
      <c r="BA591" s="71">
        <v>27471</v>
      </c>
      <c r="BB591" s="71">
        <v>0</v>
      </c>
      <c r="BC591" s="71">
        <v>8.9</v>
      </c>
      <c r="BD591" s="71">
        <v>0</v>
      </c>
      <c r="BE591" s="71">
        <v>0</v>
      </c>
      <c r="BF591" s="71"/>
      <c r="BG591" s="72"/>
      <c r="BH591" s="71">
        <v>0</v>
      </c>
      <c r="BI591" s="71">
        <v>0</v>
      </c>
      <c r="BJ591" s="71">
        <v>85.323999999999998</v>
      </c>
      <c r="BK591" s="71">
        <v>0</v>
      </c>
      <c r="BL591" s="71">
        <v>12.494999999999999</v>
      </c>
      <c r="BM591" s="71">
        <v>0</v>
      </c>
      <c r="BN591" s="72"/>
      <c r="BO591" s="71">
        <v>0</v>
      </c>
      <c r="BP591" s="71">
        <v>0</v>
      </c>
      <c r="BQ591" s="71">
        <v>12</v>
      </c>
      <c r="BR591" s="71">
        <v>0</v>
      </c>
      <c r="BS591" s="71">
        <v>1</v>
      </c>
      <c r="BT591" s="71">
        <v>0</v>
      </c>
      <c r="BU591"/>
      <c r="BV591" s="70">
        <v>97.819000000000003</v>
      </c>
      <c r="BW591" s="70">
        <v>0</v>
      </c>
      <c r="BX591" s="70">
        <v>0</v>
      </c>
      <c r="BY591" s="70">
        <v>0</v>
      </c>
      <c r="BZ591" s="70">
        <v>0</v>
      </c>
      <c r="CA591" s="70">
        <v>0</v>
      </c>
      <c r="CB591" s="70">
        <v>0</v>
      </c>
      <c r="CC591" s="70">
        <v>0</v>
      </c>
      <c r="CD591" s="70">
        <v>0</v>
      </c>
    </row>
    <row r="592" spans="1:82">
      <c r="A592" s="70" t="s">
        <v>2439</v>
      </c>
      <c r="B592" s="70">
        <v>476</v>
      </c>
      <c r="C592" s="70">
        <v>17</v>
      </c>
      <c r="D592" s="70">
        <v>28</v>
      </c>
      <c r="E592" s="70">
        <v>2020</v>
      </c>
      <c r="F592" s="70" t="s">
        <v>159</v>
      </c>
      <c r="G592" s="70" t="s">
        <v>2422</v>
      </c>
      <c r="H592" s="70" t="s">
        <v>2423</v>
      </c>
      <c r="I592" s="148"/>
      <c r="J592" s="71">
        <v>141.42510893965789</v>
      </c>
      <c r="K592" s="71">
        <v>3.7401647556252717</v>
      </c>
      <c r="L592" s="71">
        <v>5.2209775402948431</v>
      </c>
      <c r="M592" s="71">
        <v>76.978886076777954</v>
      </c>
      <c r="N592" s="71">
        <v>89.258317724895448</v>
      </c>
      <c r="O592" s="71">
        <v>76.1111834655553</v>
      </c>
      <c r="P592" s="71">
        <v>50.20756288915841</v>
      </c>
      <c r="Q592" s="71">
        <v>4.7307726026357297</v>
      </c>
      <c r="R592" s="71">
        <v>0</v>
      </c>
      <c r="S592" s="71">
        <v>9.1514316074691919</v>
      </c>
      <c r="T592" s="72"/>
      <c r="U592" s="71">
        <v>25319458</v>
      </c>
      <c r="V592" s="71">
        <v>1806</v>
      </c>
      <c r="W592" s="71">
        <v>111</v>
      </c>
      <c r="X592" s="71">
        <v>22762</v>
      </c>
      <c r="Y592" s="71">
        <v>35328</v>
      </c>
      <c r="Z592" s="71">
        <v>54387</v>
      </c>
      <c r="AA592" s="71">
        <v>11081</v>
      </c>
      <c r="AB592" s="71">
        <v>80236</v>
      </c>
      <c r="AC592" s="71">
        <v>0</v>
      </c>
      <c r="AD592" s="71">
        <v>9.1514316074691919</v>
      </c>
      <c r="AE592" s="72"/>
      <c r="AF592" s="71">
        <v>177450526.86510929</v>
      </c>
      <c r="AG592" s="71">
        <v>2852552.9800648256</v>
      </c>
      <c r="AH592" s="71">
        <v>1231255.0957854381</v>
      </c>
      <c r="AI592" s="71">
        <v>131432468.27362333</v>
      </c>
      <c r="AJ592" s="71">
        <v>153596199.78943521</v>
      </c>
      <c r="AK592" s="71"/>
      <c r="AL592" s="71"/>
      <c r="AM592" s="71">
        <v>10471689.440552818</v>
      </c>
      <c r="AN592" s="71"/>
      <c r="AO592" s="71"/>
      <c r="AP592" s="71">
        <v>477034692.44457096</v>
      </c>
      <c r="AQ592" s="72"/>
      <c r="AR592" s="71">
        <v>2637</v>
      </c>
      <c r="AS592" s="71">
        <v>584</v>
      </c>
      <c r="AT592" s="71">
        <v>0</v>
      </c>
      <c r="AU592" s="71">
        <v>1</v>
      </c>
      <c r="AV592" s="71">
        <v>0</v>
      </c>
      <c r="AW592" s="71">
        <v>0</v>
      </c>
      <c r="AX592" s="71"/>
      <c r="AY592" s="72"/>
      <c r="AZ592" s="71">
        <v>11166.799999999979</v>
      </c>
      <c r="BA592" s="71">
        <v>28512.100000000009</v>
      </c>
      <c r="BB592" s="71">
        <v>0</v>
      </c>
      <c r="BC592" s="71">
        <v>8.9</v>
      </c>
      <c r="BD592" s="71">
        <v>0</v>
      </c>
      <c r="BE592" s="71">
        <v>0</v>
      </c>
      <c r="BF592" s="71"/>
      <c r="BG592" s="72"/>
      <c r="BH592" s="71">
        <v>0</v>
      </c>
      <c r="BI592" s="71">
        <v>0</v>
      </c>
      <c r="BJ592" s="71">
        <v>77.897999999999996</v>
      </c>
      <c r="BK592" s="71">
        <v>0</v>
      </c>
      <c r="BL592" s="71">
        <v>10.252000000000001</v>
      </c>
      <c r="BM592" s="71">
        <v>0</v>
      </c>
      <c r="BN592" s="72"/>
      <c r="BO592" s="71">
        <v>0</v>
      </c>
      <c r="BP592" s="71">
        <v>0</v>
      </c>
      <c r="BQ592" s="71">
        <v>12</v>
      </c>
      <c r="BR592" s="71">
        <v>0</v>
      </c>
      <c r="BS592" s="71">
        <v>1</v>
      </c>
      <c r="BT592" s="71">
        <v>0</v>
      </c>
      <c r="BU592"/>
      <c r="BV592" s="70">
        <v>88.15</v>
      </c>
      <c r="BW592" s="70">
        <v>0</v>
      </c>
      <c r="BX592" s="70">
        <v>0</v>
      </c>
      <c r="BY592" s="70">
        <v>0</v>
      </c>
      <c r="BZ592" s="70">
        <v>0</v>
      </c>
      <c r="CA592" s="70">
        <v>0</v>
      </c>
      <c r="CB592" s="70">
        <v>0</v>
      </c>
      <c r="CC592" s="70">
        <v>0</v>
      </c>
      <c r="CD592" s="70">
        <v>0</v>
      </c>
    </row>
    <row r="593" spans="1:82">
      <c r="A593" s="70" t="s">
        <v>2440</v>
      </c>
      <c r="B593" s="70">
        <v>476</v>
      </c>
      <c r="C593" s="70">
        <v>18</v>
      </c>
      <c r="D593" s="70">
        <v>28</v>
      </c>
      <c r="E593" s="70">
        <v>2021</v>
      </c>
      <c r="F593" s="70" t="s">
        <v>160</v>
      </c>
      <c r="G593" s="70" t="s">
        <v>2422</v>
      </c>
      <c r="H593" s="70" t="s">
        <v>2423</v>
      </c>
      <c r="I593" s="148"/>
      <c r="J593" s="71">
        <v>164.45350372115843</v>
      </c>
      <c r="K593" s="71">
        <v>4.1644528911731822</v>
      </c>
      <c r="L593" s="71">
        <v>4.8003711984654505</v>
      </c>
      <c r="M593" s="71">
        <v>87.257300614913603</v>
      </c>
      <c r="N593" s="71">
        <v>88.124350577257744</v>
      </c>
      <c r="O593" s="71">
        <v>73.262849007317215</v>
      </c>
      <c r="P593" s="71">
        <v>51.442618220922995</v>
      </c>
      <c r="Q593" s="71">
        <v>4.6314989071942101</v>
      </c>
      <c r="R593" s="71">
        <v>0</v>
      </c>
      <c r="S593" s="71">
        <v>11.31477675550642</v>
      </c>
      <c r="T593" s="72"/>
      <c r="U593" s="71">
        <v>34013355</v>
      </c>
      <c r="V593" s="71">
        <v>1806</v>
      </c>
      <c r="W593" s="71">
        <v>111</v>
      </c>
      <c r="X593" s="71">
        <v>22762</v>
      </c>
      <c r="Y593" s="71">
        <v>35370</v>
      </c>
      <c r="Z593" s="71">
        <v>53904</v>
      </c>
      <c r="AA593" s="71">
        <v>11071</v>
      </c>
      <c r="AB593" s="71">
        <v>79324</v>
      </c>
      <c r="AC593" s="71">
        <v>0</v>
      </c>
      <c r="AD593" s="71">
        <v>11.31477675550642</v>
      </c>
      <c r="AE593" s="72"/>
      <c r="AF593" s="71">
        <v>207833207.07032967</v>
      </c>
      <c r="AG593" s="71">
        <v>3210866.6831088564</v>
      </c>
      <c r="AH593" s="71">
        <v>1084209.8512346451</v>
      </c>
      <c r="AI593" s="71">
        <v>147174111.05152917</v>
      </c>
      <c r="AJ593" s="71">
        <v>135000154.102588</v>
      </c>
      <c r="AK593" s="71">
        <v>0</v>
      </c>
      <c r="AL593" s="71">
        <v>0</v>
      </c>
      <c r="AM593" s="71">
        <v>10412376.636466159</v>
      </c>
      <c r="AN593" s="71">
        <v>0</v>
      </c>
      <c r="AO593" s="71">
        <v>0</v>
      </c>
      <c r="AP593" s="71">
        <v>504714925.39525646</v>
      </c>
      <c r="AQ593" s="72"/>
      <c r="AR593" s="71">
        <v>2774</v>
      </c>
      <c r="AS593" s="71">
        <v>598</v>
      </c>
      <c r="AT593" s="71">
        <v>0</v>
      </c>
      <c r="AU593" s="71">
        <v>1</v>
      </c>
      <c r="AV593" s="71">
        <v>0</v>
      </c>
      <c r="AW593" s="71">
        <v>0</v>
      </c>
      <c r="AX593" s="71"/>
      <c r="AY593" s="72"/>
      <c r="AZ593" s="71">
        <v>12047.099999999969</v>
      </c>
      <c r="BA593" s="71">
        <v>29628.3</v>
      </c>
      <c r="BB593" s="71">
        <v>0</v>
      </c>
      <c r="BC593" s="71">
        <v>8.9</v>
      </c>
      <c r="BD593" s="71">
        <v>0</v>
      </c>
      <c r="BE593" s="71">
        <v>0</v>
      </c>
      <c r="BF593" s="71"/>
      <c r="BG593" s="72"/>
      <c r="BH593" s="71">
        <v>0</v>
      </c>
      <c r="BI593" s="71">
        <v>0</v>
      </c>
      <c r="BJ593" s="71">
        <v>77.762</v>
      </c>
      <c r="BK593" s="71">
        <v>0</v>
      </c>
      <c r="BL593" s="71">
        <v>11.493</v>
      </c>
      <c r="BM593" s="71">
        <v>0</v>
      </c>
      <c r="BN593" s="72"/>
      <c r="BO593" s="71">
        <v>0</v>
      </c>
      <c r="BP593" s="71">
        <v>0</v>
      </c>
      <c r="BQ593" s="71">
        <v>12</v>
      </c>
      <c r="BR593" s="71">
        <v>0</v>
      </c>
      <c r="BS593" s="71">
        <v>1</v>
      </c>
      <c r="BT593" s="71">
        <v>0</v>
      </c>
      <c r="BU593"/>
      <c r="BV593" s="70">
        <v>89.254999999999995</v>
      </c>
      <c r="BW593" s="70">
        <v>0</v>
      </c>
      <c r="BX593" s="70">
        <v>0</v>
      </c>
      <c r="BY593" s="70">
        <v>0</v>
      </c>
      <c r="BZ593" s="70">
        <v>0</v>
      </c>
      <c r="CA593" s="70">
        <v>0</v>
      </c>
      <c r="CB593" s="70">
        <v>0</v>
      </c>
      <c r="CC593" s="70">
        <v>0</v>
      </c>
      <c r="CD593" s="70">
        <v>0</v>
      </c>
    </row>
    <row r="594" spans="1:82">
      <c r="A594" s="70" t="s">
        <v>2441</v>
      </c>
      <c r="B594" s="70">
        <v>476</v>
      </c>
      <c r="C594" s="70">
        <v>19</v>
      </c>
      <c r="D594" s="70">
        <v>28</v>
      </c>
      <c r="E594" s="70">
        <v>2022</v>
      </c>
      <c r="F594" s="70" t="s">
        <v>161</v>
      </c>
      <c r="G594" s="70" t="s">
        <v>2422</v>
      </c>
      <c r="H594" s="70" t="s">
        <v>2423</v>
      </c>
      <c r="I594" s="148"/>
      <c r="J594" s="71">
        <v>163.46097832390564</v>
      </c>
      <c r="K594" s="71">
        <v>4.0209697919606242</v>
      </c>
      <c r="L594" s="71">
        <v>3.9491015120538719</v>
      </c>
      <c r="M594" s="71">
        <v>84.044859878336439</v>
      </c>
      <c r="N594" s="71">
        <v>89.864079930931368</v>
      </c>
      <c r="O594" s="71">
        <v>76.954108234955712</v>
      </c>
      <c r="P594" s="71">
        <v>51.379590633114034</v>
      </c>
      <c r="Q594" s="71">
        <v>4.6354702688503222</v>
      </c>
      <c r="R594" s="71">
        <v>0</v>
      </c>
      <c r="S594" s="71">
        <v>10.77691174198346</v>
      </c>
      <c r="T594" s="72"/>
      <c r="U594" s="71">
        <v>36398642</v>
      </c>
      <c r="V594" s="71">
        <v>1806</v>
      </c>
      <c r="W594" s="71">
        <v>111</v>
      </c>
      <c r="X594" s="71">
        <v>22762</v>
      </c>
      <c r="Y594" s="71">
        <v>35632</v>
      </c>
      <c r="Z594" s="71">
        <v>53795</v>
      </c>
      <c r="AA594" s="71">
        <v>11226</v>
      </c>
      <c r="AB594" s="71">
        <v>78741</v>
      </c>
      <c r="AC594" s="71">
        <v>0</v>
      </c>
      <c r="AD594" s="71">
        <v>10.77691174198346</v>
      </c>
      <c r="AE594" s="72"/>
      <c r="AF594" s="71">
        <v>202322854.21119604</v>
      </c>
      <c r="AG594" s="71">
        <v>3220087.4346098136</v>
      </c>
      <c r="AH594" s="71">
        <v>1073201.5404575984</v>
      </c>
      <c r="AI594" s="71">
        <v>139198219.45173895</v>
      </c>
      <c r="AJ594" s="71">
        <v>149496312.49870622</v>
      </c>
      <c r="AK594" s="71">
        <v>0</v>
      </c>
      <c r="AL594" s="71">
        <v>0</v>
      </c>
      <c r="AM594" s="71">
        <v>10167612.288910685</v>
      </c>
      <c r="AN594" s="71">
        <v>0</v>
      </c>
      <c r="AO594" s="71">
        <v>0</v>
      </c>
      <c r="AP594" s="71">
        <v>505478287.4256193</v>
      </c>
      <c r="AQ594" s="72"/>
      <c r="AR594" s="71">
        <v>2939</v>
      </c>
      <c r="AS594" s="71">
        <v>615</v>
      </c>
      <c r="AT594" s="71">
        <v>0</v>
      </c>
      <c r="AU594" s="71">
        <v>1</v>
      </c>
      <c r="AV594" s="71">
        <v>0</v>
      </c>
      <c r="AW594" s="71">
        <v>0</v>
      </c>
      <c r="AX594" s="71"/>
      <c r="AY594" s="72"/>
      <c r="AZ594" s="71">
        <v>12990.199999999955</v>
      </c>
      <c r="BA594" s="71">
        <v>30668.400000000001</v>
      </c>
      <c r="BB594" s="71">
        <v>0</v>
      </c>
      <c r="BC594" s="71">
        <v>8.9</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2442</v>
      </c>
      <c r="B595" s="70">
        <v>476</v>
      </c>
      <c r="C595" s="70">
        <v>20</v>
      </c>
      <c r="D595" s="70">
        <v>28</v>
      </c>
      <c r="E595" s="70">
        <v>2023</v>
      </c>
      <c r="F595" s="70" t="s">
        <v>1539</v>
      </c>
      <c r="G595" s="70" t="s">
        <v>2422</v>
      </c>
      <c r="H595" s="70" t="s">
        <v>2423</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3074</v>
      </c>
      <c r="AS595" s="71">
        <v>622</v>
      </c>
      <c r="AT595" s="71">
        <v>0</v>
      </c>
      <c r="AU595" s="71">
        <v>1</v>
      </c>
      <c r="AV595" s="71">
        <v>0</v>
      </c>
      <c r="AW595" s="71">
        <v>0</v>
      </c>
      <c r="AX595" s="71"/>
      <c r="AY595" s="72"/>
      <c r="AZ595" s="71">
        <v>13756.199999999946</v>
      </c>
      <c r="BA595" s="71">
        <v>31671.9</v>
      </c>
      <c r="BB595" s="71">
        <v>0</v>
      </c>
      <c r="BC595" s="71">
        <v>8.9</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2443</v>
      </c>
      <c r="B596" s="70">
        <v>476</v>
      </c>
      <c r="C596" s="70">
        <v>21</v>
      </c>
      <c r="D596" s="70">
        <v>28</v>
      </c>
      <c r="E596" s="70">
        <v>2024</v>
      </c>
      <c r="F596" s="70" t="s">
        <v>1554</v>
      </c>
      <c r="G596" s="1064" t="s">
        <v>2422</v>
      </c>
      <c r="H596" s="70" t="s">
        <v>2423</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2444</v>
      </c>
      <c r="B597" s="70">
        <v>307</v>
      </c>
      <c r="C597" s="70">
        <v>1</v>
      </c>
      <c r="D597" s="70">
        <v>19</v>
      </c>
      <c r="E597" s="70">
        <v>1990</v>
      </c>
      <c r="F597" s="70" t="s">
        <v>787</v>
      </c>
      <c r="G597" s="1064" t="s">
        <v>2445</v>
      </c>
      <c r="H597" s="70" t="s">
        <v>2446</v>
      </c>
      <c r="I597" s="148"/>
      <c r="J597" s="71">
        <v>31.427123241554479</v>
      </c>
      <c r="K597" s="71">
        <v>10.2091708249514</v>
      </c>
      <c r="L597" s="71">
        <v>13.41708565126615</v>
      </c>
      <c r="M597" s="71">
        <v>41.129529913714236</v>
      </c>
      <c r="N597" s="71">
        <v>51.353645701067258</v>
      </c>
      <c r="O597" s="71">
        <v>46.966814447344348</v>
      </c>
      <c r="P597" s="71">
        <v>60.56560181458822</v>
      </c>
      <c r="Q597" s="71">
        <v>4.2366607556196296</v>
      </c>
      <c r="R597" s="71">
        <v>5.3328429643870292</v>
      </c>
      <c r="S597" s="71">
        <v>3.3843319138191501</v>
      </c>
      <c r="T597" s="72"/>
      <c r="U597" s="71">
        <v>3284376</v>
      </c>
      <c r="V597" s="71">
        <v>2540</v>
      </c>
      <c r="W597" s="71">
        <v>148</v>
      </c>
      <c r="X597" s="71">
        <v>15361</v>
      </c>
      <c r="Y597" s="71">
        <v>24335</v>
      </c>
      <c r="Z597" s="71">
        <v>19318</v>
      </c>
      <c r="AA597" s="71">
        <v>14706</v>
      </c>
      <c r="AB597" s="71">
        <v>68789</v>
      </c>
      <c r="AC597" s="71">
        <v>923658</v>
      </c>
      <c r="AD597" s="71">
        <v>3.3843319138191501</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2447</v>
      </c>
      <c r="B598" s="70">
        <v>308</v>
      </c>
      <c r="C598" s="70">
        <v>2</v>
      </c>
      <c r="D598" s="70">
        <v>19</v>
      </c>
      <c r="E598" s="70">
        <v>2005</v>
      </c>
      <c r="F598" s="70" t="s">
        <v>789</v>
      </c>
      <c r="G598" s="70" t="s">
        <v>2445</v>
      </c>
      <c r="H598" s="70" t="s">
        <v>2446</v>
      </c>
      <c r="I598" s="148"/>
      <c r="J598" s="71">
        <v>30.300176122430461</v>
      </c>
      <c r="K598" s="71">
        <v>5.2669406805022891</v>
      </c>
      <c r="L598" s="71">
        <v>12.78697989910537</v>
      </c>
      <c r="M598" s="71">
        <v>68.749672007018077</v>
      </c>
      <c r="N598" s="71">
        <v>78.677115505213806</v>
      </c>
      <c r="O598" s="71">
        <v>83.300058106125618</v>
      </c>
      <c r="P598" s="71">
        <v>64.517752808079052</v>
      </c>
      <c r="Q598" s="71">
        <v>4.4325364636506599</v>
      </c>
      <c r="R598" s="71">
        <v>3.5168211416221862</v>
      </c>
      <c r="S598" s="71">
        <v>4.0760686486968716</v>
      </c>
      <c r="T598" s="72"/>
      <c r="U598" s="71">
        <v>3271866</v>
      </c>
      <c r="V598" s="71">
        <v>1957</v>
      </c>
      <c r="W598" s="71">
        <v>136</v>
      </c>
      <c r="X598" s="71">
        <v>14738</v>
      </c>
      <c r="Y598" s="71">
        <v>31514</v>
      </c>
      <c r="Z598" s="71">
        <v>39648</v>
      </c>
      <c r="AA598" s="71">
        <v>12830</v>
      </c>
      <c r="AB598" s="71">
        <v>75237</v>
      </c>
      <c r="AC598" s="71">
        <v>621877</v>
      </c>
      <c r="AD598" s="71">
        <v>4.0760686486968716</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2448</v>
      </c>
      <c r="B599" s="70">
        <v>309</v>
      </c>
      <c r="C599" s="70">
        <v>3</v>
      </c>
      <c r="D599" s="70">
        <v>19</v>
      </c>
      <c r="E599" s="70">
        <v>2006</v>
      </c>
      <c r="F599" s="70" t="s">
        <v>790</v>
      </c>
      <c r="G599" s="70" t="s">
        <v>2445</v>
      </c>
      <c r="H599" s="70" t="s">
        <v>2446</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2449</v>
      </c>
      <c r="B600" s="70">
        <v>310</v>
      </c>
      <c r="C600" s="70">
        <v>4</v>
      </c>
      <c r="D600" s="70">
        <v>19</v>
      </c>
      <c r="E600" s="70">
        <v>2007</v>
      </c>
      <c r="F600" s="70" t="s">
        <v>791</v>
      </c>
      <c r="G600" s="70" t="s">
        <v>2445</v>
      </c>
      <c r="H600" s="70" t="s">
        <v>2446</v>
      </c>
      <c r="I600" s="148"/>
      <c r="J600" s="71">
        <v>26.26403626727641</v>
      </c>
      <c r="K600" s="71">
        <v>4.6914024213695784</v>
      </c>
      <c r="L600" s="71">
        <v>0.13992652795208399</v>
      </c>
      <c r="M600" s="71">
        <v>74.413405880207364</v>
      </c>
      <c r="N600" s="71">
        <v>79.723966612896405</v>
      </c>
      <c r="O600" s="71">
        <v>81.777916551394526</v>
      </c>
      <c r="P600" s="71">
        <v>64.239787742678331</v>
      </c>
      <c r="Q600" s="71">
        <v>4.6709324526755198</v>
      </c>
      <c r="R600" s="71">
        <v>2.7947425378558872</v>
      </c>
      <c r="S600" s="71">
        <v>7.2659100465600002</v>
      </c>
      <c r="T600" s="72"/>
      <c r="U600" s="71">
        <v>3542976</v>
      </c>
      <c r="V600" s="71">
        <v>1799</v>
      </c>
      <c r="W600" s="71">
        <v>2</v>
      </c>
      <c r="X600" s="71">
        <v>18677</v>
      </c>
      <c r="Y600" s="71">
        <v>32140</v>
      </c>
      <c r="Z600" s="71">
        <v>40463</v>
      </c>
      <c r="AA600" s="71">
        <v>12580</v>
      </c>
      <c r="AB600" s="71">
        <v>75091</v>
      </c>
      <c r="AC600" s="71">
        <v>508372</v>
      </c>
      <c r="AD600" s="71">
        <v>7.2659100465600002</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2450</v>
      </c>
      <c r="B601" s="70">
        <v>311</v>
      </c>
      <c r="C601" s="70">
        <v>5</v>
      </c>
      <c r="D601" s="70">
        <v>19</v>
      </c>
      <c r="E601" s="70">
        <v>2008</v>
      </c>
      <c r="F601" s="70" t="s">
        <v>792</v>
      </c>
      <c r="G601" s="70" t="s">
        <v>2445</v>
      </c>
      <c r="H601" s="70" t="s">
        <v>2446</v>
      </c>
      <c r="I601" s="148"/>
      <c r="J601" s="71">
        <v>25.223890300411721</v>
      </c>
      <c r="K601" s="71">
        <v>3.6595096908094411</v>
      </c>
      <c r="L601" s="71">
        <v>6.8337103257215928</v>
      </c>
      <c r="M601" s="71">
        <v>79.214992059583523</v>
      </c>
      <c r="N601" s="71">
        <v>72.597584726419186</v>
      </c>
      <c r="O601" s="71">
        <v>79.680553518767979</v>
      </c>
      <c r="P601" s="71">
        <v>62.162009049821357</v>
      </c>
      <c r="Q601" s="71">
        <v>4.5893514529773096</v>
      </c>
      <c r="R601" s="71">
        <v>2.720875789741346</v>
      </c>
      <c r="S601" s="71">
        <v>7.1013665937599999</v>
      </c>
      <c r="T601" s="72"/>
      <c r="U601" s="71">
        <v>3680145</v>
      </c>
      <c r="V601" s="71">
        <v>1799</v>
      </c>
      <c r="W601" s="71">
        <v>113</v>
      </c>
      <c r="X601" s="71">
        <v>18677</v>
      </c>
      <c r="Y601" s="71">
        <v>32508</v>
      </c>
      <c r="Z601" s="71">
        <v>40809</v>
      </c>
      <c r="AA601" s="71">
        <v>12187</v>
      </c>
      <c r="AB601" s="71">
        <v>74993</v>
      </c>
      <c r="AC601" s="71">
        <v>513936</v>
      </c>
      <c r="AD601" s="71">
        <v>7.1013665937599999</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2451</v>
      </c>
      <c r="B602" s="70">
        <v>312</v>
      </c>
      <c r="C602" s="70">
        <v>6</v>
      </c>
      <c r="D602" s="70">
        <v>19</v>
      </c>
      <c r="E602" s="70">
        <v>2009</v>
      </c>
      <c r="F602" s="70" t="s">
        <v>176</v>
      </c>
      <c r="G602" s="70" t="s">
        <v>2445</v>
      </c>
      <c r="H602" s="70" t="s">
        <v>2446</v>
      </c>
      <c r="I602" s="148"/>
      <c r="J602" s="71">
        <v>24.026557345171941</v>
      </c>
      <c r="K602" s="71">
        <v>3.8342729891850511</v>
      </c>
      <c r="L602" s="71">
        <v>8.3854543397347427</v>
      </c>
      <c r="M602" s="71">
        <v>82.114448521623146</v>
      </c>
      <c r="N602" s="71">
        <v>68.775066703601297</v>
      </c>
      <c r="O602" s="71">
        <v>81.821961569173112</v>
      </c>
      <c r="P602" s="71">
        <v>59.517144946101723</v>
      </c>
      <c r="Q602" s="71">
        <v>4.3744588790037797</v>
      </c>
      <c r="R602" s="71">
        <v>2.783495900390085</v>
      </c>
      <c r="S602" s="71">
        <v>5.250994222400001</v>
      </c>
      <c r="T602" s="72"/>
      <c r="U602" s="71">
        <v>3332241</v>
      </c>
      <c r="V602" s="71">
        <v>1778</v>
      </c>
      <c r="W602" s="71">
        <v>205</v>
      </c>
      <c r="X602" s="71">
        <v>21578</v>
      </c>
      <c r="Y602" s="71">
        <v>32790</v>
      </c>
      <c r="Z602" s="71">
        <v>41363</v>
      </c>
      <c r="AA602" s="71">
        <v>11979</v>
      </c>
      <c r="AB602" s="71">
        <v>75037</v>
      </c>
      <c r="AC602" s="71">
        <v>512925</v>
      </c>
      <c r="AD602" s="71">
        <v>5.250994222400001</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9.7390000000000008</v>
      </c>
      <c r="BK602" s="71">
        <v>0</v>
      </c>
      <c r="BL602" s="71">
        <v>9.4939999999999998</v>
      </c>
      <c r="BM602" s="71">
        <v>0</v>
      </c>
      <c r="BN602" s="72"/>
      <c r="BO602" s="71">
        <v>0</v>
      </c>
      <c r="BP602" s="71">
        <v>0</v>
      </c>
      <c r="BQ602" s="71">
        <v>1</v>
      </c>
      <c r="BR602" s="71">
        <v>0</v>
      </c>
      <c r="BS602" s="71">
        <v>3</v>
      </c>
      <c r="BT602" s="71">
        <v>0</v>
      </c>
      <c r="BU602"/>
      <c r="BV602" s="70">
        <v>19.233000000000001</v>
      </c>
      <c r="BW602" s="70">
        <v>0</v>
      </c>
      <c r="BX602" s="70">
        <v>0</v>
      </c>
      <c r="BY602" s="70">
        <v>0</v>
      </c>
      <c r="BZ602" s="70">
        <v>0</v>
      </c>
      <c r="CA602" s="70">
        <v>0</v>
      </c>
      <c r="CB602" s="70">
        <v>0</v>
      </c>
      <c r="CC602" s="70">
        <v>0</v>
      </c>
      <c r="CD602" s="70">
        <v>0</v>
      </c>
    </row>
    <row r="603" spans="1:82">
      <c r="A603" s="70" t="s">
        <v>2452</v>
      </c>
      <c r="B603" s="70">
        <v>313</v>
      </c>
      <c r="C603" s="70">
        <v>7</v>
      </c>
      <c r="D603" s="70">
        <v>19</v>
      </c>
      <c r="E603" s="70">
        <v>2010</v>
      </c>
      <c r="F603" s="70" t="s">
        <v>177</v>
      </c>
      <c r="G603" s="70" t="s">
        <v>2445</v>
      </c>
      <c r="H603" s="70" t="s">
        <v>2446</v>
      </c>
      <c r="I603" s="148"/>
      <c r="J603" s="71">
        <v>23.967194045674859</v>
      </c>
      <c r="K603" s="71">
        <v>4.0742291074564472</v>
      </c>
      <c r="L603" s="71">
        <v>7.7199122533009703</v>
      </c>
      <c r="M603" s="71">
        <v>88.502162726482425</v>
      </c>
      <c r="N603" s="71">
        <v>82.179447496973708</v>
      </c>
      <c r="O603" s="71">
        <v>82.646565403102557</v>
      </c>
      <c r="P603" s="71">
        <v>60.414805340180017</v>
      </c>
      <c r="Q603" s="71">
        <v>4.5878056022541296</v>
      </c>
      <c r="R603" s="71">
        <v>2.850868055040888</v>
      </c>
      <c r="S603" s="71">
        <v>6.4062032837</v>
      </c>
      <c r="T603" s="72"/>
      <c r="U603" s="71">
        <v>3498432</v>
      </c>
      <c r="V603" s="71">
        <v>1778</v>
      </c>
      <c r="W603" s="71">
        <v>205</v>
      </c>
      <c r="X603" s="71">
        <v>21578</v>
      </c>
      <c r="Y603" s="71">
        <v>33245</v>
      </c>
      <c r="Z603" s="71">
        <v>41974</v>
      </c>
      <c r="AA603" s="71">
        <v>11856</v>
      </c>
      <c r="AB603" s="71">
        <v>75409</v>
      </c>
      <c r="AC603" s="71">
        <v>497843</v>
      </c>
      <c r="AD603" s="71">
        <v>6.4062032837</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9.4890000000000008</v>
      </c>
      <c r="BK603" s="71">
        <v>0</v>
      </c>
      <c r="BL603" s="71">
        <v>10.234999999999999</v>
      </c>
      <c r="BM603" s="71">
        <v>0</v>
      </c>
      <c r="BN603" s="72"/>
      <c r="BO603" s="71">
        <v>0</v>
      </c>
      <c r="BP603" s="71">
        <v>0</v>
      </c>
      <c r="BQ603" s="71">
        <v>1</v>
      </c>
      <c r="BR603" s="71">
        <v>0</v>
      </c>
      <c r="BS603" s="71">
        <v>3</v>
      </c>
      <c r="BT603" s="71">
        <v>0</v>
      </c>
      <c r="BU603"/>
      <c r="BV603" s="70">
        <v>19.724</v>
      </c>
      <c r="BW603" s="70">
        <v>0</v>
      </c>
      <c r="BX603" s="70">
        <v>0</v>
      </c>
      <c r="BY603" s="70">
        <v>0</v>
      </c>
      <c r="BZ603" s="70">
        <v>0</v>
      </c>
      <c r="CA603" s="70">
        <v>0</v>
      </c>
      <c r="CB603" s="70">
        <v>0</v>
      </c>
      <c r="CC603" s="70">
        <v>0</v>
      </c>
      <c r="CD603" s="70">
        <v>0</v>
      </c>
    </row>
    <row r="604" spans="1:82">
      <c r="A604" s="70" t="s">
        <v>2453</v>
      </c>
      <c r="B604" s="70">
        <v>314</v>
      </c>
      <c r="C604" s="70">
        <v>8</v>
      </c>
      <c r="D604" s="70">
        <v>19</v>
      </c>
      <c r="E604" s="70">
        <v>2011</v>
      </c>
      <c r="F604" s="70" t="s">
        <v>178</v>
      </c>
      <c r="G604" s="70" t="s">
        <v>2445</v>
      </c>
      <c r="H604" s="70" t="s">
        <v>2446</v>
      </c>
      <c r="I604" s="148"/>
      <c r="J604" s="71">
        <v>29.153251867876278</v>
      </c>
      <c r="K604" s="71">
        <v>5.3898448390986671</v>
      </c>
      <c r="L604" s="71">
        <v>10.387223281733281</v>
      </c>
      <c r="M604" s="71">
        <v>105.3430807030161</v>
      </c>
      <c r="N604" s="71">
        <v>102.43744074656659</v>
      </c>
      <c r="O604" s="71">
        <v>82.338446469633809</v>
      </c>
      <c r="P604" s="71">
        <v>57.981079318409591</v>
      </c>
      <c r="Q604" s="71">
        <v>5.3035597572686903</v>
      </c>
      <c r="R604" s="71">
        <v>2.8374882636551009</v>
      </c>
      <c r="S604" s="71">
        <v>6.3997544086000007</v>
      </c>
      <c r="T604" s="72"/>
      <c r="U604" s="71">
        <v>3586301</v>
      </c>
      <c r="V604" s="71">
        <v>1778</v>
      </c>
      <c r="W604" s="71">
        <v>205</v>
      </c>
      <c r="X604" s="71">
        <v>21578</v>
      </c>
      <c r="Y604" s="71">
        <v>33655</v>
      </c>
      <c r="Z604" s="71">
        <v>42726</v>
      </c>
      <c r="AA604" s="71">
        <v>11717</v>
      </c>
      <c r="AB604" s="71">
        <v>75574</v>
      </c>
      <c r="AC604" s="71">
        <v>494687</v>
      </c>
      <c r="AD604" s="71">
        <v>6.3997544086000007</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12.090999999999999</v>
      </c>
      <c r="BK604" s="71">
        <v>0</v>
      </c>
      <c r="BL604" s="71">
        <v>7.1920000000000002</v>
      </c>
      <c r="BM604" s="71">
        <v>0</v>
      </c>
      <c r="BN604" s="72"/>
      <c r="BO604" s="71">
        <v>0</v>
      </c>
      <c r="BP604" s="71">
        <v>0</v>
      </c>
      <c r="BQ604" s="71">
        <v>2</v>
      </c>
      <c r="BR604" s="71">
        <v>0</v>
      </c>
      <c r="BS604" s="71">
        <v>2</v>
      </c>
      <c r="BT604" s="71">
        <v>0</v>
      </c>
      <c r="BU604"/>
      <c r="BV604" s="70">
        <v>19.283000000000001</v>
      </c>
      <c r="BW604" s="70">
        <v>0</v>
      </c>
      <c r="BX604" s="70">
        <v>0</v>
      </c>
      <c r="BY604" s="70">
        <v>0</v>
      </c>
      <c r="BZ604" s="70">
        <v>0</v>
      </c>
      <c r="CA604" s="70">
        <v>0</v>
      </c>
      <c r="CB604" s="70">
        <v>0</v>
      </c>
      <c r="CC604" s="70">
        <v>0</v>
      </c>
      <c r="CD604" s="70">
        <v>0</v>
      </c>
    </row>
    <row r="605" spans="1:82">
      <c r="A605" s="70" t="s">
        <v>2454</v>
      </c>
      <c r="B605" s="70">
        <v>315</v>
      </c>
      <c r="C605" s="70">
        <v>9</v>
      </c>
      <c r="D605" s="70">
        <v>19</v>
      </c>
      <c r="E605" s="70">
        <v>2012</v>
      </c>
      <c r="F605" s="70" t="s">
        <v>179</v>
      </c>
      <c r="G605" s="70" t="s">
        <v>2445</v>
      </c>
      <c r="H605" s="70" t="s">
        <v>2446</v>
      </c>
      <c r="I605" s="148"/>
      <c r="J605" s="71">
        <v>30.866010333943041</v>
      </c>
      <c r="K605" s="71">
        <v>5.5199371685376883</v>
      </c>
      <c r="L605" s="71">
        <v>10.52644219511766</v>
      </c>
      <c r="M605" s="71">
        <v>117.8332164436931</v>
      </c>
      <c r="N605" s="71">
        <v>106.89121776206019</v>
      </c>
      <c r="O605" s="71">
        <v>83.101540994783491</v>
      </c>
      <c r="P605" s="71">
        <v>57.454985652497662</v>
      </c>
      <c r="Q605" s="71">
        <v>5.76350699061084</v>
      </c>
      <c r="R605" s="71">
        <v>2.9869121489439081</v>
      </c>
      <c r="S605" s="71">
        <v>6.0557542919999996</v>
      </c>
      <c r="T605" s="72"/>
      <c r="U605" s="71">
        <v>3685942</v>
      </c>
      <c r="V605" s="71">
        <v>1778</v>
      </c>
      <c r="W605" s="71">
        <v>205</v>
      </c>
      <c r="X605" s="71">
        <v>21578</v>
      </c>
      <c r="Y605" s="71">
        <v>34071</v>
      </c>
      <c r="Z605" s="71">
        <v>43464</v>
      </c>
      <c r="AA605" s="71">
        <v>11545</v>
      </c>
      <c r="AB605" s="71">
        <v>75591</v>
      </c>
      <c r="AC605" s="71">
        <v>507250</v>
      </c>
      <c r="AD605" s="71">
        <v>6.0557542919999996</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14.502000000000001</v>
      </c>
      <c r="BK605" s="71">
        <v>0</v>
      </c>
      <c r="BL605" s="71">
        <v>7.7590000000000003</v>
      </c>
      <c r="BM605" s="71">
        <v>0</v>
      </c>
      <c r="BN605" s="72"/>
      <c r="BO605" s="71">
        <v>0</v>
      </c>
      <c r="BP605" s="71">
        <v>0</v>
      </c>
      <c r="BQ605" s="71">
        <v>2</v>
      </c>
      <c r="BR605" s="71">
        <v>0</v>
      </c>
      <c r="BS605" s="71">
        <v>2</v>
      </c>
      <c r="BT605" s="71">
        <v>0</v>
      </c>
      <c r="BU605"/>
      <c r="BV605" s="70">
        <v>22.260999999999999</v>
      </c>
      <c r="BW605" s="70">
        <v>0</v>
      </c>
      <c r="BX605" s="70">
        <v>0</v>
      </c>
      <c r="BY605" s="70">
        <v>0</v>
      </c>
      <c r="BZ605" s="70">
        <v>0</v>
      </c>
      <c r="CA605" s="70">
        <v>0</v>
      </c>
      <c r="CB605" s="70">
        <v>0</v>
      </c>
      <c r="CC605" s="70">
        <v>0</v>
      </c>
      <c r="CD605" s="70">
        <v>0</v>
      </c>
    </row>
    <row r="606" spans="1:82">
      <c r="A606" s="70" t="s">
        <v>2455</v>
      </c>
      <c r="B606" s="70">
        <v>316</v>
      </c>
      <c r="C606" s="70">
        <v>10</v>
      </c>
      <c r="D606" s="70">
        <v>19</v>
      </c>
      <c r="E606" s="70">
        <v>2013</v>
      </c>
      <c r="F606" s="70" t="s">
        <v>180</v>
      </c>
      <c r="G606" s="70" t="s">
        <v>2445</v>
      </c>
      <c r="H606" s="70" t="s">
        <v>2446</v>
      </c>
      <c r="I606" s="148"/>
      <c r="J606" s="71">
        <v>35.738120745873637</v>
      </c>
      <c r="K606" s="71">
        <v>4.8606151503763231</v>
      </c>
      <c r="L606" s="71">
        <v>9.6346767890849137</v>
      </c>
      <c r="M606" s="71">
        <v>118.0243764112264</v>
      </c>
      <c r="N606" s="71">
        <v>116.0973342056982</v>
      </c>
      <c r="O606" s="71">
        <v>81.074383989898095</v>
      </c>
      <c r="P606" s="71">
        <v>56.932162594955905</v>
      </c>
      <c r="Q606" s="71">
        <v>5.8761871524713802</v>
      </c>
      <c r="R606" s="71">
        <v>3.438515878766141</v>
      </c>
      <c r="S606" s="71">
        <v>7.4817021375200001</v>
      </c>
      <c r="T606" s="72"/>
      <c r="U606" s="71">
        <v>3835277</v>
      </c>
      <c r="V606" s="71">
        <v>1778</v>
      </c>
      <c r="W606" s="71">
        <v>205</v>
      </c>
      <c r="X606" s="71">
        <v>21578</v>
      </c>
      <c r="Y606" s="71">
        <v>34483</v>
      </c>
      <c r="Z606" s="71">
        <v>44297</v>
      </c>
      <c r="AA606" s="71">
        <v>11397</v>
      </c>
      <c r="AB606" s="71">
        <v>75964</v>
      </c>
      <c r="AC606" s="71">
        <v>570009</v>
      </c>
      <c r="AD606" s="71">
        <v>7.4817021375200001</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16.158000000000001</v>
      </c>
      <c r="BK606" s="71">
        <v>0</v>
      </c>
      <c r="BL606" s="71">
        <v>8.8170000000000002</v>
      </c>
      <c r="BM606" s="71">
        <v>0</v>
      </c>
      <c r="BN606" s="72"/>
      <c r="BO606" s="71">
        <v>0</v>
      </c>
      <c r="BP606" s="71">
        <v>0</v>
      </c>
      <c r="BQ606" s="71">
        <v>2</v>
      </c>
      <c r="BR606" s="71">
        <v>0</v>
      </c>
      <c r="BS606" s="71">
        <v>2</v>
      </c>
      <c r="BT606" s="71">
        <v>0</v>
      </c>
      <c r="BU606"/>
      <c r="BV606" s="70">
        <v>24.975000000000001</v>
      </c>
      <c r="BW606" s="70">
        <v>0</v>
      </c>
      <c r="BX606" s="70">
        <v>0</v>
      </c>
      <c r="BY606" s="70">
        <v>0</v>
      </c>
      <c r="BZ606" s="70">
        <v>0</v>
      </c>
      <c r="CA606" s="70">
        <v>0</v>
      </c>
      <c r="CB606" s="70">
        <v>0</v>
      </c>
      <c r="CC606" s="70">
        <v>0</v>
      </c>
      <c r="CD606" s="70">
        <v>0</v>
      </c>
    </row>
    <row r="607" spans="1:82">
      <c r="A607" s="70" t="s">
        <v>2456</v>
      </c>
      <c r="B607" s="70">
        <v>317</v>
      </c>
      <c r="C607" s="70">
        <v>11</v>
      </c>
      <c r="D607" s="70">
        <v>19</v>
      </c>
      <c r="E607" s="70">
        <v>2014</v>
      </c>
      <c r="F607" s="70" t="s">
        <v>181</v>
      </c>
      <c r="G607" s="70" t="s">
        <v>2445</v>
      </c>
      <c r="H607" s="70" t="s">
        <v>2446</v>
      </c>
      <c r="I607" s="148"/>
      <c r="J607" s="71">
        <v>36.924344611443011</v>
      </c>
      <c r="K607" s="71">
        <v>5.5328173891767269</v>
      </c>
      <c r="L607" s="71">
        <v>9.0163417140087532</v>
      </c>
      <c r="M607" s="71">
        <v>118.2376364496434</v>
      </c>
      <c r="N607" s="71">
        <v>112.56606845525221</v>
      </c>
      <c r="O607" s="71">
        <v>78.256437683645814</v>
      </c>
      <c r="P607" s="71">
        <v>56.866551588709683</v>
      </c>
      <c r="Q607" s="71">
        <v>5.6579644866179502</v>
      </c>
      <c r="R607" s="71">
        <v>3.594275104477481</v>
      </c>
      <c r="S607" s="71">
        <v>7.6181125213200014</v>
      </c>
      <c r="T607" s="72"/>
      <c r="U607" s="71">
        <v>4600754</v>
      </c>
      <c r="V607" s="71">
        <v>1767</v>
      </c>
      <c r="W607" s="71">
        <v>193</v>
      </c>
      <c r="X607" s="71">
        <v>23289</v>
      </c>
      <c r="Y607" s="71">
        <v>34884</v>
      </c>
      <c r="Z607" s="71">
        <v>45033</v>
      </c>
      <c r="AA607" s="71">
        <v>11325</v>
      </c>
      <c r="AB607" s="71">
        <v>76235</v>
      </c>
      <c r="AC607" s="71">
        <v>597703</v>
      </c>
      <c r="AD607" s="71">
        <v>7.6181125213200014</v>
      </c>
      <c r="AE607" s="72"/>
      <c r="AF607" s="71"/>
      <c r="AG607" s="71"/>
      <c r="AH607" s="71"/>
      <c r="AI607" s="71"/>
      <c r="AJ607" s="71"/>
      <c r="AK607" s="71"/>
      <c r="AL607" s="71"/>
      <c r="AM607" s="71"/>
      <c r="AN607" s="71"/>
      <c r="AO607" s="71"/>
      <c r="AP607" s="71"/>
      <c r="AQ607" s="72"/>
      <c r="AR607" s="71">
        <v>2487</v>
      </c>
      <c r="AS607" s="71">
        <v>365</v>
      </c>
      <c r="AT607" s="71">
        <v>0</v>
      </c>
      <c r="AU607" s="71">
        <v>0</v>
      </c>
      <c r="AV607" s="71">
        <v>0</v>
      </c>
      <c r="AW607" s="71">
        <v>0</v>
      </c>
      <c r="AX607" s="71"/>
      <c r="AY607" s="72"/>
      <c r="AZ607" s="71">
        <v>10903.078</v>
      </c>
      <c r="BA607" s="71">
        <v>14982.4</v>
      </c>
      <c r="BB607" s="71">
        <v>0</v>
      </c>
      <c r="BC607" s="71">
        <v>0</v>
      </c>
      <c r="BD607" s="71">
        <v>0</v>
      </c>
      <c r="BE607" s="71">
        <v>0</v>
      </c>
      <c r="BF607" s="71"/>
      <c r="BG607" s="72"/>
      <c r="BH607" s="71">
        <v>0</v>
      </c>
      <c r="BI607" s="71">
        <v>0</v>
      </c>
      <c r="BJ607" s="71">
        <v>22.789000000000001</v>
      </c>
      <c r="BK607" s="71">
        <v>0</v>
      </c>
      <c r="BL607" s="71">
        <v>8.99</v>
      </c>
      <c r="BM607" s="71">
        <v>0</v>
      </c>
      <c r="BN607" s="72"/>
      <c r="BO607" s="71">
        <v>0</v>
      </c>
      <c r="BP607" s="71">
        <v>0</v>
      </c>
      <c r="BQ607" s="71">
        <v>3</v>
      </c>
      <c r="BR607" s="71">
        <v>0</v>
      </c>
      <c r="BS607" s="71">
        <v>2</v>
      </c>
      <c r="BT607" s="71">
        <v>0</v>
      </c>
      <c r="BU607"/>
      <c r="BV607" s="70">
        <v>31.779</v>
      </c>
      <c r="BW607" s="70">
        <v>0</v>
      </c>
      <c r="BX607" s="70">
        <v>0</v>
      </c>
      <c r="BY607" s="70">
        <v>0</v>
      </c>
      <c r="BZ607" s="70">
        <v>0</v>
      </c>
      <c r="CA607" s="70">
        <v>0</v>
      </c>
      <c r="CB607" s="70">
        <v>0</v>
      </c>
      <c r="CC607" s="70">
        <v>0</v>
      </c>
      <c r="CD607" s="70">
        <v>0</v>
      </c>
    </row>
    <row r="608" spans="1:82">
      <c r="A608" s="70" t="s">
        <v>2457</v>
      </c>
      <c r="B608" s="70">
        <v>318</v>
      </c>
      <c r="C608" s="70">
        <v>12</v>
      </c>
      <c r="D608" s="70">
        <v>19</v>
      </c>
      <c r="E608" s="70">
        <v>2015</v>
      </c>
      <c r="F608" s="70" t="s">
        <v>182</v>
      </c>
      <c r="G608" s="70" t="s">
        <v>2445</v>
      </c>
      <c r="H608" s="70" t="s">
        <v>2446</v>
      </c>
      <c r="I608" s="148"/>
      <c r="J608" s="71">
        <v>31.79574075050105</v>
      </c>
      <c r="K608" s="71">
        <v>4.6263086258145751</v>
      </c>
      <c r="L608" s="71">
        <v>9.6821467979562232</v>
      </c>
      <c r="M608" s="71">
        <v>118.34726122146169</v>
      </c>
      <c r="N608" s="71">
        <v>99.067336569697019</v>
      </c>
      <c r="O608" s="71">
        <v>78.173142564187586</v>
      </c>
      <c r="P608" s="71">
        <v>56.233064500260184</v>
      </c>
      <c r="Q608" s="71">
        <v>5.54517614088227</v>
      </c>
      <c r="R608" s="71">
        <v>3.040875212159337</v>
      </c>
      <c r="S608" s="71">
        <v>10.0111187968</v>
      </c>
      <c r="T608" s="72"/>
      <c r="U608" s="71">
        <v>4552626</v>
      </c>
      <c r="V608" s="71">
        <v>1767</v>
      </c>
      <c r="W608" s="71">
        <v>193</v>
      </c>
      <c r="X608" s="71">
        <v>23289</v>
      </c>
      <c r="Y608" s="71">
        <v>35184</v>
      </c>
      <c r="Z608" s="71">
        <v>45418</v>
      </c>
      <c r="AA608" s="71">
        <v>11190</v>
      </c>
      <c r="AB608" s="71">
        <v>76323</v>
      </c>
      <c r="AC608" s="71">
        <v>519788</v>
      </c>
      <c r="AD608" s="71">
        <v>10.0111187968</v>
      </c>
      <c r="AE608" s="72"/>
      <c r="AF608" s="71">
        <v>43033858.444228999</v>
      </c>
      <c r="AG608" s="71">
        <v>3971004.7661954011</v>
      </c>
      <c r="AH608" s="71">
        <v>1619226.354857719</v>
      </c>
      <c r="AI608" s="71">
        <v>143052711.8347609</v>
      </c>
      <c r="AJ608" s="71">
        <v>159108871.901939</v>
      </c>
      <c r="AK608" s="71">
        <v>0</v>
      </c>
      <c r="AL608" s="71">
        <v>0</v>
      </c>
      <c r="AM608" s="71">
        <v>10459746.987056561</v>
      </c>
      <c r="AN608" s="71">
        <v>0</v>
      </c>
      <c r="AO608" s="71">
        <v>0</v>
      </c>
      <c r="AP608" s="71">
        <v>361245420.2890386</v>
      </c>
      <c r="AQ608" s="72"/>
      <c r="AR608" s="71">
        <v>2695</v>
      </c>
      <c r="AS608" s="71">
        <v>444</v>
      </c>
      <c r="AT608" s="71">
        <v>0</v>
      </c>
      <c r="AU608" s="71">
        <v>1</v>
      </c>
      <c r="AV608" s="71">
        <v>0</v>
      </c>
      <c r="AW608" s="71">
        <v>0</v>
      </c>
      <c r="AX608" s="71"/>
      <c r="AY608" s="72"/>
      <c r="AZ608" s="71">
        <v>12109.968000000001</v>
      </c>
      <c r="BA608" s="71">
        <v>18639.3</v>
      </c>
      <c r="BB608" s="71">
        <v>0</v>
      </c>
      <c r="BC608" s="71">
        <v>154.4</v>
      </c>
      <c r="BD608" s="71">
        <v>0</v>
      </c>
      <c r="BE608" s="71">
        <v>0</v>
      </c>
      <c r="BF608" s="71"/>
      <c r="BG608" s="72"/>
      <c r="BH608" s="71">
        <v>0</v>
      </c>
      <c r="BI608" s="71">
        <v>0</v>
      </c>
      <c r="BJ608" s="71">
        <v>21.943000000000001</v>
      </c>
      <c r="BK608" s="71">
        <v>0</v>
      </c>
      <c r="BL608" s="71">
        <v>8.8829999999999991</v>
      </c>
      <c r="BM608" s="71">
        <v>0</v>
      </c>
      <c r="BN608" s="72"/>
      <c r="BO608" s="71">
        <v>0</v>
      </c>
      <c r="BP608" s="71">
        <v>0</v>
      </c>
      <c r="BQ608" s="71">
        <v>3</v>
      </c>
      <c r="BR608" s="71">
        <v>0</v>
      </c>
      <c r="BS608" s="71">
        <v>2</v>
      </c>
      <c r="BT608" s="71">
        <v>0</v>
      </c>
      <c r="BU608"/>
      <c r="BV608" s="70">
        <v>30.826000000000001</v>
      </c>
      <c r="BW608" s="70">
        <v>0</v>
      </c>
      <c r="BX608" s="70">
        <v>0</v>
      </c>
      <c r="BY608" s="70">
        <v>0</v>
      </c>
      <c r="BZ608" s="70">
        <v>0</v>
      </c>
      <c r="CA608" s="70">
        <v>0</v>
      </c>
      <c r="CB608" s="70">
        <v>0</v>
      </c>
      <c r="CC608" s="70">
        <v>0</v>
      </c>
      <c r="CD608" s="70">
        <v>0</v>
      </c>
    </row>
    <row r="609" spans="1:82">
      <c r="A609" s="70" t="s">
        <v>2458</v>
      </c>
      <c r="B609" s="70">
        <v>319</v>
      </c>
      <c r="C609" s="70">
        <v>13</v>
      </c>
      <c r="D609" s="70">
        <v>19</v>
      </c>
      <c r="E609" s="70">
        <v>2016</v>
      </c>
      <c r="F609" s="70" t="s">
        <v>155</v>
      </c>
      <c r="G609" s="70" t="s">
        <v>2445</v>
      </c>
      <c r="H609" s="70" t="s">
        <v>2446</v>
      </c>
      <c r="I609" s="148"/>
      <c r="J609" s="71">
        <v>29.806646410165289</v>
      </c>
      <c r="K609" s="71">
        <v>4.4753859652301946</v>
      </c>
      <c r="L609" s="71">
        <v>8.5477419476638641</v>
      </c>
      <c r="M609" s="71">
        <v>91.974044538451423</v>
      </c>
      <c r="N609" s="71">
        <v>92.008605990609709</v>
      </c>
      <c r="O609" s="71">
        <v>78.276329044373369</v>
      </c>
      <c r="P609" s="71">
        <v>54.995873571633275</v>
      </c>
      <c r="Q609" s="71">
        <v>5.4160638956381506</v>
      </c>
      <c r="R609" s="71">
        <v>3.0679810519348805</v>
      </c>
      <c r="S609" s="71">
        <v>7.1967475750400007</v>
      </c>
      <c r="T609" s="72"/>
      <c r="U609" s="71">
        <v>4574637</v>
      </c>
      <c r="V609" s="71">
        <v>1767</v>
      </c>
      <c r="W609" s="71">
        <v>193</v>
      </c>
      <c r="X609" s="71">
        <v>23289</v>
      </c>
      <c r="Y609" s="71">
        <v>35547</v>
      </c>
      <c r="Z609" s="71">
        <v>46037</v>
      </c>
      <c r="AA609" s="71">
        <v>11319</v>
      </c>
      <c r="AB609" s="71">
        <v>76680</v>
      </c>
      <c r="AC609" s="71">
        <v>523980.96406020701</v>
      </c>
      <c r="AD609" s="71">
        <v>7.1967475750400007</v>
      </c>
      <c r="AE609" s="72"/>
      <c r="AF609" s="71">
        <v>41598832.619444467</v>
      </c>
      <c r="AG609" s="71">
        <v>3826743.258067491</v>
      </c>
      <c r="AH609" s="71">
        <v>1364579.8925891209</v>
      </c>
      <c r="AI609" s="71">
        <v>143981370.19972721</v>
      </c>
      <c r="AJ609" s="71">
        <v>151668094.28273091</v>
      </c>
      <c r="AK609" s="71">
        <v>0</v>
      </c>
      <c r="AL609" s="71">
        <v>0</v>
      </c>
      <c r="AM609" s="71">
        <v>10516836.54680399</v>
      </c>
      <c r="AN609" s="71">
        <v>0</v>
      </c>
      <c r="AO609" s="71">
        <v>0</v>
      </c>
      <c r="AP609" s="71">
        <v>352956456.7993632</v>
      </c>
      <c r="AQ609" s="72"/>
      <c r="AR609" s="71">
        <v>2912</v>
      </c>
      <c r="AS609" s="71">
        <v>533</v>
      </c>
      <c r="AT609" s="71">
        <v>0</v>
      </c>
      <c r="AU609" s="71">
        <v>1</v>
      </c>
      <c r="AV609" s="71">
        <v>0</v>
      </c>
      <c r="AW609" s="71">
        <v>0</v>
      </c>
      <c r="AX609" s="71"/>
      <c r="AY609" s="72"/>
      <c r="AZ609" s="71">
        <v>13320.108</v>
      </c>
      <c r="BA609" s="71">
        <v>22496.3</v>
      </c>
      <c r="BB609" s="71">
        <v>0</v>
      </c>
      <c r="BC609" s="71">
        <v>154.4</v>
      </c>
      <c r="BD609" s="71">
        <v>0</v>
      </c>
      <c r="BE609" s="71">
        <v>0</v>
      </c>
      <c r="BF609" s="71"/>
      <c r="BG609" s="72"/>
      <c r="BH609" s="71">
        <v>0</v>
      </c>
      <c r="BI609" s="71">
        <v>0</v>
      </c>
      <c r="BJ609" s="71">
        <v>21.591000000000001</v>
      </c>
      <c r="BK609" s="71">
        <v>0</v>
      </c>
      <c r="BL609" s="71">
        <v>8.41</v>
      </c>
      <c r="BM609" s="71">
        <v>0</v>
      </c>
      <c r="BN609" s="72"/>
      <c r="BO609" s="71">
        <v>0</v>
      </c>
      <c r="BP609" s="71">
        <v>0</v>
      </c>
      <c r="BQ609" s="71">
        <v>3</v>
      </c>
      <c r="BR609" s="71">
        <v>0</v>
      </c>
      <c r="BS609" s="71">
        <v>2</v>
      </c>
      <c r="BT609" s="71">
        <v>0</v>
      </c>
      <c r="BU609"/>
      <c r="BV609" s="70">
        <v>30.001000000000001</v>
      </c>
      <c r="BW609" s="70">
        <v>0</v>
      </c>
      <c r="BX609" s="70">
        <v>0</v>
      </c>
      <c r="BY609" s="70">
        <v>0</v>
      </c>
      <c r="BZ609" s="70">
        <v>0</v>
      </c>
      <c r="CA609" s="70">
        <v>0</v>
      </c>
      <c r="CB609" s="70">
        <v>0</v>
      </c>
      <c r="CC609" s="70">
        <v>0</v>
      </c>
      <c r="CD609" s="70">
        <v>0</v>
      </c>
    </row>
    <row r="610" spans="1:82">
      <c r="A610" s="70" t="s">
        <v>2459</v>
      </c>
      <c r="B610" s="70">
        <v>320</v>
      </c>
      <c r="C610" s="70">
        <v>14</v>
      </c>
      <c r="D610" s="70">
        <v>19</v>
      </c>
      <c r="E610" s="70">
        <v>2017</v>
      </c>
      <c r="F610" s="70" t="s">
        <v>156</v>
      </c>
      <c r="G610" s="70" t="s">
        <v>2445</v>
      </c>
      <c r="H610" s="70" t="s">
        <v>2446</v>
      </c>
      <c r="I610" s="148"/>
      <c r="J610" s="71">
        <v>26.838945307218513</v>
      </c>
      <c r="K610" s="71">
        <v>4.6432148232028219</v>
      </c>
      <c r="L610" s="71">
        <v>7.7993697538190583</v>
      </c>
      <c r="M610" s="71">
        <v>83.304627530334329</v>
      </c>
      <c r="N610" s="71">
        <v>96.223984631692957</v>
      </c>
      <c r="O610" s="71">
        <v>77.984176045046851</v>
      </c>
      <c r="P610" s="71">
        <v>54.507483984571465</v>
      </c>
      <c r="Q610" s="71">
        <v>5.26156521155053</v>
      </c>
      <c r="R610" s="71">
        <v>2.9184346710987268</v>
      </c>
      <c r="S610" s="71">
        <v>10.448921371000003</v>
      </c>
      <c r="T610" s="72"/>
      <c r="U610" s="71">
        <v>4749281</v>
      </c>
      <c r="V610" s="71">
        <v>1767</v>
      </c>
      <c r="W610" s="71">
        <v>193</v>
      </c>
      <c r="X610" s="71">
        <v>23289</v>
      </c>
      <c r="Y610" s="71">
        <v>36047</v>
      </c>
      <c r="Z610" s="71">
        <v>46626</v>
      </c>
      <c r="AA610" s="71">
        <v>11290</v>
      </c>
      <c r="AB610" s="71">
        <v>77033</v>
      </c>
      <c r="AC610" s="71">
        <v>508329.99999999988</v>
      </c>
      <c r="AD610" s="71">
        <v>10.448921371000001</v>
      </c>
      <c r="AE610" s="72"/>
      <c r="AF610" s="71">
        <v>40176274.603907071</v>
      </c>
      <c r="AG610" s="71">
        <v>3979349.431219121</v>
      </c>
      <c r="AH610" s="71">
        <v>1604907.2072084979</v>
      </c>
      <c r="AI610" s="71">
        <v>137598105.49606729</v>
      </c>
      <c r="AJ610" s="71">
        <v>176861082.51741931</v>
      </c>
      <c r="AK610" s="71">
        <v>0</v>
      </c>
      <c r="AL610" s="71">
        <v>0</v>
      </c>
      <c r="AM610" s="71">
        <v>10581783.034619831</v>
      </c>
      <c r="AN610" s="71">
        <v>0</v>
      </c>
      <c r="AO610" s="71">
        <v>0</v>
      </c>
      <c r="AP610" s="71">
        <v>370801502.2904411</v>
      </c>
      <c r="AQ610" s="72"/>
      <c r="AR610" s="71">
        <v>3102</v>
      </c>
      <c r="AS610" s="71">
        <v>574</v>
      </c>
      <c r="AT610" s="71">
        <v>0</v>
      </c>
      <c r="AU610" s="71">
        <v>1</v>
      </c>
      <c r="AV610" s="71">
        <v>0</v>
      </c>
      <c r="AW610" s="71">
        <v>0</v>
      </c>
      <c r="AX610" s="71"/>
      <c r="AY610" s="72"/>
      <c r="AZ610" s="71">
        <v>14371.907999999999</v>
      </c>
      <c r="BA610" s="71">
        <v>24253.400000000009</v>
      </c>
      <c r="BB610" s="71">
        <v>0</v>
      </c>
      <c r="BC610" s="71">
        <v>154.4</v>
      </c>
      <c r="BD610" s="71">
        <v>0</v>
      </c>
      <c r="BE610" s="71">
        <v>0</v>
      </c>
      <c r="BF610" s="71"/>
      <c r="BG610" s="72"/>
      <c r="BH610" s="71">
        <v>0</v>
      </c>
      <c r="BI610" s="71">
        <v>0</v>
      </c>
      <c r="BJ610" s="71">
        <v>19.006</v>
      </c>
      <c r="BK610" s="71">
        <v>0</v>
      </c>
      <c r="BL610" s="71">
        <v>8.6259999999999994</v>
      </c>
      <c r="BM610" s="71">
        <v>0</v>
      </c>
      <c r="BN610" s="72"/>
      <c r="BO610" s="71">
        <v>0</v>
      </c>
      <c r="BP610" s="71">
        <v>0</v>
      </c>
      <c r="BQ610" s="71">
        <v>3</v>
      </c>
      <c r="BR610" s="71">
        <v>0</v>
      </c>
      <c r="BS610" s="71">
        <v>2</v>
      </c>
      <c r="BT610" s="71">
        <v>0</v>
      </c>
      <c r="BU610"/>
      <c r="BV610" s="70">
        <v>27.632000000000001</v>
      </c>
      <c r="BW610" s="70">
        <v>0</v>
      </c>
      <c r="BX610" s="70">
        <v>0</v>
      </c>
      <c r="BY610" s="70">
        <v>0</v>
      </c>
      <c r="BZ610" s="70">
        <v>0</v>
      </c>
      <c r="CA610" s="70">
        <v>0</v>
      </c>
      <c r="CB610" s="70">
        <v>0</v>
      </c>
      <c r="CC610" s="70">
        <v>0</v>
      </c>
      <c r="CD610" s="70">
        <v>0</v>
      </c>
    </row>
    <row r="611" spans="1:82">
      <c r="A611" s="70" t="s">
        <v>2460</v>
      </c>
      <c r="B611" s="70">
        <v>321</v>
      </c>
      <c r="C611" s="70">
        <v>15</v>
      </c>
      <c r="D611" s="70">
        <v>19</v>
      </c>
      <c r="E611" s="70">
        <v>2018</v>
      </c>
      <c r="F611" s="70" t="s">
        <v>183</v>
      </c>
      <c r="G611" s="70" t="s">
        <v>2445</v>
      </c>
      <c r="H611" s="70" t="s">
        <v>2446</v>
      </c>
      <c r="I611" s="148"/>
      <c r="J611" s="71">
        <v>22.234636584447177</v>
      </c>
      <c r="K611" s="71">
        <v>4.0320877193845011</v>
      </c>
      <c r="L611" s="71">
        <v>6.934690237292596</v>
      </c>
      <c r="M611" s="71">
        <v>74.470350420195871</v>
      </c>
      <c r="N611" s="71">
        <v>68.837790091172039</v>
      </c>
      <c r="O611" s="71">
        <v>77.1574206085605</v>
      </c>
      <c r="P611" s="71">
        <v>53.568173082284368</v>
      </c>
      <c r="Q611" s="71">
        <v>4.9063736927945998</v>
      </c>
      <c r="R611" s="71">
        <v>3.0855691069859001</v>
      </c>
      <c r="S611" s="71">
        <v>8.9535221078500005</v>
      </c>
      <c r="T611" s="72"/>
      <c r="U611" s="71">
        <v>4582563</v>
      </c>
      <c r="V611" s="71">
        <v>1767</v>
      </c>
      <c r="W611" s="71">
        <v>193</v>
      </c>
      <c r="X611" s="71">
        <v>23289</v>
      </c>
      <c r="Y611" s="71">
        <v>36501</v>
      </c>
      <c r="Z611" s="71">
        <v>47015</v>
      </c>
      <c r="AA611" s="71">
        <v>11207</v>
      </c>
      <c r="AB611" s="71">
        <v>77411</v>
      </c>
      <c r="AC611" s="71">
        <v>535335</v>
      </c>
      <c r="AD611" s="71">
        <v>8.9535221078500005</v>
      </c>
      <c r="AE611" s="72"/>
      <c r="AF611" s="71">
        <v>39518479.730801173</v>
      </c>
      <c r="AG611" s="71">
        <v>3648108.8340642699</v>
      </c>
      <c r="AH611" s="71">
        <v>1424423.7603826451</v>
      </c>
      <c r="AI611" s="71">
        <v>131695009.1222782</v>
      </c>
      <c r="AJ611" s="71">
        <v>164494190.2326709</v>
      </c>
      <c r="AK611" s="71">
        <v>0</v>
      </c>
      <c r="AL611" s="71">
        <v>0</v>
      </c>
      <c r="AM611" s="71">
        <v>10655710.131299449</v>
      </c>
      <c r="AN611" s="71">
        <v>0</v>
      </c>
      <c r="AO611" s="71">
        <v>0</v>
      </c>
      <c r="AP611" s="71">
        <v>351435921.81149662</v>
      </c>
      <c r="AQ611" s="72"/>
      <c r="AR611" s="71">
        <v>3287</v>
      </c>
      <c r="AS611" s="71">
        <v>610</v>
      </c>
      <c r="AT611" s="71">
        <v>0</v>
      </c>
      <c r="AU611" s="71">
        <v>1</v>
      </c>
      <c r="AV611" s="71">
        <v>0</v>
      </c>
      <c r="AW611" s="71">
        <v>0</v>
      </c>
      <c r="AX611" s="71"/>
      <c r="AY611" s="72"/>
      <c r="AZ611" s="71">
        <v>15321.407999999996</v>
      </c>
      <c r="BA611" s="71">
        <v>25255.8</v>
      </c>
      <c r="BB611" s="71">
        <v>0</v>
      </c>
      <c r="BC611" s="71">
        <v>154</v>
      </c>
      <c r="BD611" s="71">
        <v>0</v>
      </c>
      <c r="BE611" s="71">
        <v>0</v>
      </c>
      <c r="BF611" s="71"/>
      <c r="BG611" s="72"/>
      <c r="BH611" s="71">
        <v>0</v>
      </c>
      <c r="BI611" s="71">
        <v>0</v>
      </c>
      <c r="BJ611" s="71">
        <v>17.692</v>
      </c>
      <c r="BK611" s="71">
        <v>0</v>
      </c>
      <c r="BL611" s="71">
        <v>8.4469999999999992</v>
      </c>
      <c r="BM611" s="71">
        <v>0</v>
      </c>
      <c r="BN611" s="72"/>
      <c r="BO611" s="71">
        <v>0</v>
      </c>
      <c r="BP611" s="71">
        <v>0</v>
      </c>
      <c r="BQ611" s="71">
        <v>3</v>
      </c>
      <c r="BR611" s="71">
        <v>0</v>
      </c>
      <c r="BS611" s="71">
        <v>2</v>
      </c>
      <c r="BT611" s="71">
        <v>0</v>
      </c>
      <c r="BU611"/>
      <c r="BV611" s="70">
        <v>26.138999999999999</v>
      </c>
      <c r="BW611" s="70">
        <v>0</v>
      </c>
      <c r="BX611" s="70">
        <v>0</v>
      </c>
      <c r="BY611" s="70">
        <v>0</v>
      </c>
      <c r="BZ611" s="70">
        <v>0</v>
      </c>
      <c r="CA611" s="70">
        <v>0</v>
      </c>
      <c r="CB611" s="70">
        <v>0</v>
      </c>
      <c r="CC611" s="70">
        <v>0</v>
      </c>
      <c r="CD611" s="70">
        <v>0</v>
      </c>
    </row>
    <row r="612" spans="1:82">
      <c r="A612" s="70" t="s">
        <v>2461</v>
      </c>
      <c r="B612" s="70">
        <v>322</v>
      </c>
      <c r="C612" s="70">
        <v>16</v>
      </c>
      <c r="D612" s="70">
        <v>19</v>
      </c>
      <c r="E612" s="70">
        <v>2019</v>
      </c>
      <c r="F612" s="70" t="s">
        <v>158</v>
      </c>
      <c r="G612" s="70" t="s">
        <v>2445</v>
      </c>
      <c r="H612" s="70" t="s">
        <v>2446</v>
      </c>
      <c r="I612" s="148"/>
      <c r="J612" s="71">
        <v>25.849210573363347</v>
      </c>
      <c r="K612" s="71">
        <v>3.8529184935454661</v>
      </c>
      <c r="L612" s="71">
        <v>7.0830290152567583</v>
      </c>
      <c r="M612" s="71">
        <v>80.410249702956563</v>
      </c>
      <c r="N612" s="71">
        <v>76.514303836228095</v>
      </c>
      <c r="O612" s="71">
        <v>75.792205797234516</v>
      </c>
      <c r="P612" s="71">
        <v>52.984892254651392</v>
      </c>
      <c r="Q612" s="71">
        <v>4.7782222992899301</v>
      </c>
      <c r="R612" s="71">
        <v>2.8817041186764367</v>
      </c>
      <c r="S612" s="71">
        <v>7.1970613254400009</v>
      </c>
      <c r="T612" s="72"/>
      <c r="U612" s="71">
        <v>5005154</v>
      </c>
      <c r="V612" s="71">
        <v>1767</v>
      </c>
      <c r="W612" s="71">
        <v>193</v>
      </c>
      <c r="X612" s="71">
        <v>23289</v>
      </c>
      <c r="Y612" s="71">
        <v>36856</v>
      </c>
      <c r="Z612" s="71">
        <v>47451</v>
      </c>
      <c r="AA612" s="71">
        <v>11002</v>
      </c>
      <c r="AB612" s="71">
        <v>77430</v>
      </c>
      <c r="AC612" s="71">
        <v>508154</v>
      </c>
      <c r="AD612" s="71">
        <v>7.1970613254400009</v>
      </c>
      <c r="AE612" s="72"/>
      <c r="AF612" s="71">
        <v>44844051.569932297</v>
      </c>
      <c r="AG612" s="71">
        <v>3557075.4261260871</v>
      </c>
      <c r="AH612" s="71">
        <v>1647621.6774551501</v>
      </c>
      <c r="AI612" s="71">
        <v>133051568.04529209</v>
      </c>
      <c r="AJ612" s="71">
        <v>175987465.58051041</v>
      </c>
      <c r="AK612" s="71">
        <v>0</v>
      </c>
      <c r="AL612" s="71">
        <v>0</v>
      </c>
      <c r="AM612" s="71">
        <v>10545383.107272079</v>
      </c>
      <c r="AN612" s="71">
        <v>0</v>
      </c>
      <c r="AO612" s="71">
        <v>0</v>
      </c>
      <c r="AP612" s="71">
        <v>369633165.40658814</v>
      </c>
      <c r="AQ612" s="72"/>
      <c r="AR612" s="71">
        <v>3586</v>
      </c>
      <c r="AS612" s="71">
        <v>642</v>
      </c>
      <c r="AT612" s="71">
        <v>0</v>
      </c>
      <c r="AU612" s="71">
        <v>1</v>
      </c>
      <c r="AV612" s="71">
        <v>0</v>
      </c>
      <c r="AW612" s="71">
        <v>0</v>
      </c>
      <c r="AX612" s="71"/>
      <c r="AY612" s="72"/>
      <c r="AZ612" s="71">
        <v>16916.117999999991</v>
      </c>
      <c r="BA612" s="71">
        <v>35669.900000000031</v>
      </c>
      <c r="BB612" s="71">
        <v>0</v>
      </c>
      <c r="BC612" s="71">
        <v>154.4</v>
      </c>
      <c r="BD612" s="71">
        <v>0</v>
      </c>
      <c r="BE612" s="71">
        <v>0</v>
      </c>
      <c r="BF612" s="71"/>
      <c r="BG612" s="72"/>
      <c r="BH612" s="71">
        <v>0</v>
      </c>
      <c r="BI612" s="71">
        <v>0</v>
      </c>
      <c r="BJ612" s="71">
        <v>14.802</v>
      </c>
      <c r="BK612" s="71">
        <v>0</v>
      </c>
      <c r="BL612" s="71">
        <v>7.593</v>
      </c>
      <c r="BM612" s="71">
        <v>0</v>
      </c>
      <c r="BN612" s="72"/>
      <c r="BO612" s="71">
        <v>0</v>
      </c>
      <c r="BP612" s="71">
        <v>0</v>
      </c>
      <c r="BQ612" s="71">
        <v>3</v>
      </c>
      <c r="BR612" s="71">
        <v>0</v>
      </c>
      <c r="BS612" s="71">
        <v>2</v>
      </c>
      <c r="BT612" s="71">
        <v>0</v>
      </c>
      <c r="BU612"/>
      <c r="BV612" s="70">
        <v>22.395</v>
      </c>
      <c r="BW612" s="70">
        <v>0</v>
      </c>
      <c r="BX612" s="70">
        <v>0</v>
      </c>
      <c r="BY612" s="70">
        <v>0</v>
      </c>
      <c r="BZ612" s="70">
        <v>0</v>
      </c>
      <c r="CA612" s="70">
        <v>0</v>
      </c>
      <c r="CB612" s="70">
        <v>0</v>
      </c>
      <c r="CC612" s="70">
        <v>0</v>
      </c>
      <c r="CD612" s="70">
        <v>0</v>
      </c>
    </row>
    <row r="613" spans="1:82">
      <c r="A613" s="70" t="s">
        <v>2462</v>
      </c>
      <c r="B613" s="70">
        <v>323</v>
      </c>
      <c r="C613" s="70">
        <v>17</v>
      </c>
      <c r="D613" s="70">
        <v>19</v>
      </c>
      <c r="E613" s="70">
        <v>2020</v>
      </c>
      <c r="F613" s="70" t="s">
        <v>159</v>
      </c>
      <c r="G613" s="70" t="s">
        <v>2445</v>
      </c>
      <c r="H613" s="70" t="s">
        <v>2446</v>
      </c>
      <c r="I613" s="148"/>
      <c r="J613" s="71">
        <v>24.513128111585949</v>
      </c>
      <c r="K613" s="71">
        <v>3.9261486144181461</v>
      </c>
      <c r="L613" s="71">
        <v>10.847163468119906</v>
      </c>
      <c r="M613" s="71">
        <v>80.091226465886422</v>
      </c>
      <c r="N613" s="71">
        <v>75.463710686169406</v>
      </c>
      <c r="O613" s="71">
        <v>67.244350243686853</v>
      </c>
      <c r="P613" s="71">
        <v>50.089757940587155</v>
      </c>
      <c r="Q613" s="71">
        <v>4.5818967760534601</v>
      </c>
      <c r="R613" s="71">
        <v>2.8770162547143467</v>
      </c>
      <c r="S613" s="71">
        <v>10.495839154</v>
      </c>
      <c r="T613" s="72"/>
      <c r="U613" s="71">
        <v>4864447</v>
      </c>
      <c r="V613" s="71">
        <v>1597</v>
      </c>
      <c r="W613" s="71">
        <v>258</v>
      </c>
      <c r="X613" s="71">
        <v>23713</v>
      </c>
      <c r="Y613" s="71">
        <v>37255</v>
      </c>
      <c r="Z613" s="71">
        <v>48051</v>
      </c>
      <c r="AA613" s="71">
        <v>11055</v>
      </c>
      <c r="AB613" s="71">
        <v>77711</v>
      </c>
      <c r="AC613" s="71">
        <v>510007.99999999988</v>
      </c>
      <c r="AD613" s="71">
        <v>10.495839154</v>
      </c>
      <c r="AE613" s="72"/>
      <c r="AF613" s="71">
        <v>41119265.482665278</v>
      </c>
      <c r="AG613" s="71">
        <v>3368720.1985017052</v>
      </c>
      <c r="AH613" s="71">
        <v>2923305.4407319264</v>
      </c>
      <c r="AI613" s="71">
        <v>127657156.29106823</v>
      </c>
      <c r="AJ613" s="71">
        <v>163844082.3588115</v>
      </c>
      <c r="AK613" s="71"/>
      <c r="AL613" s="71"/>
      <c r="AM613" s="71">
        <v>10142148.887217708</v>
      </c>
      <c r="AN613" s="71"/>
      <c r="AO613" s="71"/>
      <c r="AP613" s="71">
        <v>349054678.65899634</v>
      </c>
      <c r="AQ613" s="72"/>
      <c r="AR613" s="71">
        <v>3788</v>
      </c>
      <c r="AS613" s="71">
        <v>692</v>
      </c>
      <c r="AT613" s="71">
        <v>0</v>
      </c>
      <c r="AU613" s="71">
        <v>1</v>
      </c>
      <c r="AV613" s="71">
        <v>0</v>
      </c>
      <c r="AW613" s="71">
        <v>0</v>
      </c>
      <c r="AX613" s="71"/>
      <c r="AY613" s="72"/>
      <c r="AZ613" s="71">
        <v>17935.24799999996</v>
      </c>
      <c r="BA613" s="71">
        <v>49713.3</v>
      </c>
      <c r="BB613" s="71">
        <v>0</v>
      </c>
      <c r="BC613" s="71">
        <v>154.4</v>
      </c>
      <c r="BD613" s="71">
        <v>0</v>
      </c>
      <c r="BE613" s="71">
        <v>0</v>
      </c>
      <c r="BF613" s="71"/>
      <c r="BG613" s="72"/>
      <c r="BH613" s="71">
        <v>0</v>
      </c>
      <c r="BI613" s="71">
        <v>0</v>
      </c>
      <c r="BJ613" s="71">
        <v>15.340999999999999</v>
      </c>
      <c r="BK613" s="71">
        <v>0</v>
      </c>
      <c r="BL613" s="71">
        <v>6.3879999999999999</v>
      </c>
      <c r="BM613" s="71">
        <v>0</v>
      </c>
      <c r="BN613" s="72"/>
      <c r="BO613" s="71">
        <v>0</v>
      </c>
      <c r="BP613" s="71">
        <v>0</v>
      </c>
      <c r="BQ613" s="71">
        <v>3</v>
      </c>
      <c r="BR613" s="71">
        <v>0</v>
      </c>
      <c r="BS613" s="71">
        <v>2</v>
      </c>
      <c r="BT613" s="71">
        <v>0</v>
      </c>
      <c r="BU613"/>
      <c r="BV613" s="70">
        <v>21.728999999999999</v>
      </c>
      <c r="BW613" s="70">
        <v>0</v>
      </c>
      <c r="BX613" s="70">
        <v>0</v>
      </c>
      <c r="BY613" s="70">
        <v>0</v>
      </c>
      <c r="BZ613" s="70">
        <v>0</v>
      </c>
      <c r="CA613" s="70">
        <v>0</v>
      </c>
      <c r="CB613" s="70">
        <v>0</v>
      </c>
      <c r="CC613" s="70">
        <v>0</v>
      </c>
      <c r="CD613" s="70">
        <v>0</v>
      </c>
    </row>
    <row r="614" spans="1:82">
      <c r="A614" s="70" t="s">
        <v>2463</v>
      </c>
      <c r="B614" s="70">
        <v>323</v>
      </c>
      <c r="C614" s="70">
        <v>18</v>
      </c>
      <c r="D614" s="70">
        <v>19</v>
      </c>
      <c r="E614" s="70">
        <v>2021</v>
      </c>
      <c r="F614" s="70" t="s">
        <v>160</v>
      </c>
      <c r="G614" s="70" t="s">
        <v>2445</v>
      </c>
      <c r="H614" s="70" t="s">
        <v>2446</v>
      </c>
      <c r="I614" s="148"/>
      <c r="J614" s="71">
        <v>18.088379806953427</v>
      </c>
      <c r="K614" s="71">
        <v>3.9843254231639769</v>
      </c>
      <c r="L614" s="71">
        <v>9.4927720753063287</v>
      </c>
      <c r="M614" s="71">
        <v>75.511950358195278</v>
      </c>
      <c r="N614" s="71">
        <v>69.171367671901123</v>
      </c>
      <c r="O614" s="71">
        <v>65.642175321059653</v>
      </c>
      <c r="P614" s="71">
        <v>51.865459721971135</v>
      </c>
      <c r="Q614" s="71">
        <v>4.5485892146898497</v>
      </c>
      <c r="R614" s="71">
        <v>3.1033398306283262</v>
      </c>
      <c r="S614" s="71">
        <v>11.585712347199999</v>
      </c>
      <c r="T614" s="72"/>
      <c r="U614" s="71">
        <v>4659955</v>
      </c>
      <c r="V614" s="71">
        <v>1597</v>
      </c>
      <c r="W614" s="71">
        <v>258</v>
      </c>
      <c r="X614" s="71">
        <v>23713</v>
      </c>
      <c r="Y614" s="71">
        <v>37582</v>
      </c>
      <c r="Z614" s="71">
        <v>48297</v>
      </c>
      <c r="AA614" s="71">
        <v>11162</v>
      </c>
      <c r="AB614" s="71">
        <v>77904</v>
      </c>
      <c r="AC614" s="71">
        <v>533688.99999999988</v>
      </c>
      <c r="AD614" s="71">
        <v>11.585712347199999</v>
      </c>
      <c r="AE614" s="72"/>
      <c r="AF614" s="71">
        <v>34669837.591819644</v>
      </c>
      <c r="AG614" s="71">
        <v>3417519.8031989881</v>
      </c>
      <c r="AH614" s="71">
        <v>2697441.3415585868</v>
      </c>
      <c r="AI614" s="71">
        <v>143542403.0637286</v>
      </c>
      <c r="AJ614" s="71">
        <v>178841227.5739814</v>
      </c>
      <c r="AK614" s="71">
        <v>0</v>
      </c>
      <c r="AL614" s="71">
        <v>0</v>
      </c>
      <c r="AM614" s="71">
        <v>10225981.915779078</v>
      </c>
      <c r="AN614" s="71">
        <v>0</v>
      </c>
      <c r="AO614" s="71">
        <v>0</v>
      </c>
      <c r="AP614" s="71">
        <v>373394411.2900663</v>
      </c>
      <c r="AQ614" s="72"/>
      <c r="AR614" s="71">
        <v>3992</v>
      </c>
      <c r="AS614" s="71">
        <v>705</v>
      </c>
      <c r="AT614" s="71">
        <v>0</v>
      </c>
      <c r="AU614" s="71">
        <v>1</v>
      </c>
      <c r="AV614" s="71">
        <v>0</v>
      </c>
      <c r="AW614" s="71">
        <v>0</v>
      </c>
      <c r="AX614" s="71"/>
      <c r="AY614" s="72"/>
      <c r="AZ614" s="71">
        <v>19003.397999999961</v>
      </c>
      <c r="BA614" s="71">
        <v>50882.7</v>
      </c>
      <c r="BB614" s="71">
        <v>0</v>
      </c>
      <c r="BC614" s="71">
        <v>154.4</v>
      </c>
      <c r="BD614" s="71">
        <v>0</v>
      </c>
      <c r="BE614" s="71">
        <v>0</v>
      </c>
      <c r="BF614" s="71"/>
      <c r="BG614" s="72"/>
      <c r="BH614" s="71">
        <v>0</v>
      </c>
      <c r="BI614" s="71">
        <v>0</v>
      </c>
      <c r="BJ614" s="71">
        <v>17.446999999999999</v>
      </c>
      <c r="BK614" s="71">
        <v>0</v>
      </c>
      <c r="BL614" s="71">
        <v>12.407</v>
      </c>
      <c r="BM614" s="71">
        <v>0</v>
      </c>
      <c r="BN614" s="72"/>
      <c r="BO614" s="71">
        <v>0</v>
      </c>
      <c r="BP614" s="71">
        <v>0</v>
      </c>
      <c r="BQ614" s="71">
        <v>3</v>
      </c>
      <c r="BR614" s="71">
        <v>0</v>
      </c>
      <c r="BS614" s="71">
        <v>3</v>
      </c>
      <c r="BT614" s="71">
        <v>0</v>
      </c>
      <c r="BU614"/>
      <c r="BV614" s="70">
        <v>29.853999999999999</v>
      </c>
      <c r="BW614" s="70">
        <v>0</v>
      </c>
      <c r="BX614" s="70">
        <v>0</v>
      </c>
      <c r="BY614" s="70">
        <v>0</v>
      </c>
      <c r="BZ614" s="70">
        <v>0</v>
      </c>
      <c r="CA614" s="70">
        <v>0</v>
      </c>
      <c r="CB614" s="70">
        <v>0</v>
      </c>
      <c r="CC614" s="70">
        <v>0</v>
      </c>
      <c r="CD614" s="70">
        <v>0</v>
      </c>
    </row>
    <row r="615" spans="1:82">
      <c r="A615" s="70" t="s">
        <v>2464</v>
      </c>
      <c r="B615" s="70">
        <v>323</v>
      </c>
      <c r="C615" s="70">
        <v>19</v>
      </c>
      <c r="D615" s="70">
        <v>19</v>
      </c>
      <c r="E615" s="70">
        <v>2022</v>
      </c>
      <c r="F615" s="70" t="s">
        <v>161</v>
      </c>
      <c r="G615" s="1064" t="s">
        <v>2445</v>
      </c>
      <c r="H615" s="70" t="s">
        <v>2446</v>
      </c>
      <c r="I615" s="148"/>
      <c r="J615" s="71">
        <v>24.402287145390538</v>
      </c>
      <c r="K615" s="71">
        <v>3.6831060879756312</v>
      </c>
      <c r="L615" s="71">
        <v>9.3970995241970758</v>
      </c>
      <c r="M615" s="71">
        <v>82.453765690925408</v>
      </c>
      <c r="N615" s="71">
        <v>94.626277513880552</v>
      </c>
      <c r="O615" s="71">
        <v>69.920306762862069</v>
      </c>
      <c r="P615" s="71">
        <v>51.512318953830253</v>
      </c>
      <c r="Q615" s="71">
        <v>4.5963806934256182</v>
      </c>
      <c r="R615" s="71">
        <v>2.813182146652137</v>
      </c>
      <c r="S615" s="71">
        <v>11.2136661124</v>
      </c>
      <c r="T615" s="72"/>
      <c r="U615" s="71">
        <v>5533735</v>
      </c>
      <c r="V615" s="71">
        <v>1597</v>
      </c>
      <c r="W615" s="71">
        <v>258</v>
      </c>
      <c r="X615" s="71">
        <v>23713</v>
      </c>
      <c r="Y615" s="71">
        <v>37968</v>
      </c>
      <c r="Z615" s="71">
        <v>48878</v>
      </c>
      <c r="AA615" s="71">
        <v>11255</v>
      </c>
      <c r="AB615" s="71">
        <v>78077</v>
      </c>
      <c r="AC615" s="71">
        <v>489865.99999999988</v>
      </c>
      <c r="AD615" s="71">
        <v>11.2136661124</v>
      </c>
      <c r="AE615" s="72"/>
      <c r="AF615" s="71">
        <v>37654495.023329251</v>
      </c>
      <c r="AG615" s="71">
        <v>2740694.870866443</v>
      </c>
      <c r="AH615" s="71">
        <v>2995694.1710872506</v>
      </c>
      <c r="AI615" s="71">
        <v>130689721.76990078</v>
      </c>
      <c r="AJ615" s="71">
        <v>185860667.43449339</v>
      </c>
      <c r="AK615" s="71">
        <v>0</v>
      </c>
      <c r="AL615" s="71">
        <v>0</v>
      </c>
      <c r="AM615" s="71">
        <v>10081871.765424361</v>
      </c>
      <c r="AN615" s="71">
        <v>0</v>
      </c>
      <c r="AO615" s="71">
        <v>0</v>
      </c>
      <c r="AP615" s="71">
        <v>370023145.03510153</v>
      </c>
      <c r="AQ615" s="72"/>
      <c r="AR615" s="71">
        <v>4204</v>
      </c>
      <c r="AS615" s="71">
        <v>778</v>
      </c>
      <c r="AT615" s="71">
        <v>0</v>
      </c>
      <c r="AU615" s="71">
        <v>1</v>
      </c>
      <c r="AV615" s="71">
        <v>0</v>
      </c>
      <c r="AW615" s="71">
        <v>0</v>
      </c>
      <c r="AX615" s="71"/>
      <c r="AY615" s="72"/>
      <c r="AZ615" s="71">
        <v>20232.927999999942</v>
      </c>
      <c r="BA615" s="71">
        <v>54094.799999999988</v>
      </c>
      <c r="BB615" s="71">
        <v>0</v>
      </c>
      <c r="BC615" s="71">
        <v>154.4</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2465</v>
      </c>
      <c r="B616" s="70">
        <v>323</v>
      </c>
      <c r="C616" s="70">
        <v>20</v>
      </c>
      <c r="D616" s="70">
        <v>19</v>
      </c>
      <c r="E616" s="70">
        <v>2023</v>
      </c>
      <c r="F616" s="70" t="s">
        <v>1539</v>
      </c>
      <c r="G616" s="1064" t="s">
        <v>2445</v>
      </c>
      <c r="H616" s="70" t="s">
        <v>2446</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4464</v>
      </c>
      <c r="AS616" s="71">
        <v>780</v>
      </c>
      <c r="AT616" s="71">
        <v>0</v>
      </c>
      <c r="AU616" s="71">
        <v>1</v>
      </c>
      <c r="AV616" s="71">
        <v>0</v>
      </c>
      <c r="AW616" s="71">
        <v>0</v>
      </c>
      <c r="AX616" s="71"/>
      <c r="AY616" s="72"/>
      <c r="AZ616" s="71">
        <v>21644.207999999915</v>
      </c>
      <c r="BA616" s="71">
        <v>55474.299999999988</v>
      </c>
      <c r="BB616" s="71">
        <v>0</v>
      </c>
      <c r="BC616" s="71">
        <v>154.4</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2466</v>
      </c>
      <c r="B617" s="70">
        <v>323</v>
      </c>
      <c r="C617" s="70">
        <v>21</v>
      </c>
      <c r="D617" s="70">
        <v>19</v>
      </c>
      <c r="E617" s="70">
        <v>2024</v>
      </c>
      <c r="F617" s="70" t="s">
        <v>1554</v>
      </c>
      <c r="G617" s="70" t="s">
        <v>2445</v>
      </c>
      <c r="H617" s="70" t="s">
        <v>2446</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2503</v>
      </c>
      <c r="B618" s="70">
        <v>511</v>
      </c>
      <c r="C618" s="70">
        <v>1</v>
      </c>
      <c r="D618" s="70">
        <v>31</v>
      </c>
      <c r="E618" s="70">
        <v>1990</v>
      </c>
      <c r="F618" s="70" t="s">
        <v>787</v>
      </c>
      <c r="G618" s="70" t="s">
        <v>2504</v>
      </c>
      <c r="H618" s="70" t="s">
        <v>2505</v>
      </c>
      <c r="I618" s="148"/>
      <c r="J618" s="71">
        <v>43026.039422197093</v>
      </c>
      <c r="K618" s="71">
        <v>712.03531867166964</v>
      </c>
      <c r="L618" s="71">
        <v>381.09636957192203</v>
      </c>
      <c r="M618" s="71">
        <v>5942.5141098828844</v>
      </c>
      <c r="N618" s="71">
        <v>6787.1426842333103</v>
      </c>
      <c r="O618" s="71">
        <v>5847.1544490271499</v>
      </c>
      <c r="P618" s="71">
        <v>5111.8792907592151</v>
      </c>
      <c r="Q618" s="71">
        <v>412.06901047450799</v>
      </c>
      <c r="R618" s="71">
        <v>318.92250561392689</v>
      </c>
      <c r="S618" s="71">
        <v>447.45740999999998</v>
      </c>
      <c r="T618" s="72"/>
      <c r="U618" s="71">
        <v>3661810274</v>
      </c>
      <c r="V618" s="71">
        <v>266459</v>
      </c>
      <c r="W618" s="71">
        <v>4388</v>
      </c>
      <c r="X618" s="71">
        <v>2259645</v>
      </c>
      <c r="Y618" s="71">
        <v>2174110</v>
      </c>
      <c r="Z618" s="71">
        <v>2405003</v>
      </c>
      <c r="AA618" s="71">
        <v>1241221</v>
      </c>
      <c r="AB618" s="71">
        <v>6690603</v>
      </c>
      <c r="AC618" s="71">
        <v>55237952</v>
      </c>
      <c r="AD618" s="71">
        <v>447.45740999999998</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2506</v>
      </c>
      <c r="B619" s="70">
        <v>512</v>
      </c>
      <c r="C619" s="70">
        <v>2</v>
      </c>
      <c r="D619" s="70">
        <v>31</v>
      </c>
      <c r="E619" s="70">
        <v>2005</v>
      </c>
      <c r="F619" s="70" t="s">
        <v>789</v>
      </c>
      <c r="G619" s="70" t="s">
        <v>2504</v>
      </c>
      <c r="H619" s="70" t="s">
        <v>2505</v>
      </c>
      <c r="I619" s="148"/>
      <c r="J619" s="71">
        <v>38874.499136592822</v>
      </c>
      <c r="K619" s="71">
        <v>558.98797705924665</v>
      </c>
      <c r="L619" s="71">
        <v>356.30732823440098</v>
      </c>
      <c r="M619" s="71">
        <v>10792.95525746095</v>
      </c>
      <c r="N619" s="71">
        <v>10026.21504707683</v>
      </c>
      <c r="O619" s="71">
        <v>8130.8466497960262</v>
      </c>
      <c r="P619" s="71">
        <v>4698.1495703051633</v>
      </c>
      <c r="Q619" s="71">
        <v>418.67960105443899</v>
      </c>
      <c r="R619" s="71">
        <v>424.30726976389423</v>
      </c>
      <c r="S619" s="71">
        <v>678.60461591907529</v>
      </c>
      <c r="T619" s="72"/>
      <c r="U619" s="71">
        <v>3951401677</v>
      </c>
      <c r="V619" s="71">
        <v>243918</v>
      </c>
      <c r="W619" s="71">
        <v>4710</v>
      </c>
      <c r="X619" s="71">
        <v>2178186</v>
      </c>
      <c r="Y619" s="71">
        <v>2727161</v>
      </c>
      <c r="Z619" s="71">
        <v>3870007</v>
      </c>
      <c r="AA619" s="71">
        <v>934274</v>
      </c>
      <c r="AB619" s="71">
        <v>7106585</v>
      </c>
      <c r="AC619" s="71">
        <v>75029955</v>
      </c>
      <c r="AD619" s="71">
        <v>678.6046159190754</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2507</v>
      </c>
      <c r="B620" s="70">
        <v>513</v>
      </c>
      <c r="C620" s="70">
        <v>3</v>
      </c>
      <c r="D620" s="70">
        <v>31</v>
      </c>
      <c r="E620" s="70">
        <v>2006</v>
      </c>
      <c r="F620" s="70" t="s">
        <v>790</v>
      </c>
      <c r="G620" s="70" t="s">
        <v>2504</v>
      </c>
      <c r="H620" s="70" t="s">
        <v>2505</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2508</v>
      </c>
      <c r="B621" s="70">
        <v>514</v>
      </c>
      <c r="C621" s="70">
        <v>4</v>
      </c>
      <c r="D621" s="70">
        <v>31</v>
      </c>
      <c r="E621" s="70">
        <v>2007</v>
      </c>
      <c r="F621" s="70" t="s">
        <v>791</v>
      </c>
      <c r="G621" s="70" t="s">
        <v>2504</v>
      </c>
      <c r="H621" s="70" t="s">
        <v>2505</v>
      </c>
      <c r="I621" s="148"/>
      <c r="J621" s="71">
        <v>39143.946786826244</v>
      </c>
      <c r="K621" s="71">
        <v>540.93694596927617</v>
      </c>
      <c r="L621" s="71">
        <v>428.58228916020892</v>
      </c>
      <c r="M621" s="71">
        <v>11675.570760084351</v>
      </c>
      <c r="N621" s="71">
        <v>9978.8465327650811</v>
      </c>
      <c r="O621" s="71">
        <v>7945.732189545015</v>
      </c>
      <c r="P621" s="71">
        <v>4627.2460400200689</v>
      </c>
      <c r="Q621" s="71">
        <v>446.97932969621399</v>
      </c>
      <c r="R621" s="71">
        <v>460.23819585656889</v>
      </c>
      <c r="S621" s="71">
        <v>665.19873186887082</v>
      </c>
      <c r="T621" s="72"/>
      <c r="U621" s="71">
        <v>4748270271</v>
      </c>
      <c r="V621" s="71">
        <v>236491</v>
      </c>
      <c r="W621" s="71">
        <v>4860</v>
      </c>
      <c r="X621" s="71">
        <v>2579037</v>
      </c>
      <c r="Y621" s="71">
        <v>2822885</v>
      </c>
      <c r="Z621" s="71">
        <v>3931479</v>
      </c>
      <c r="AA621" s="71">
        <v>906148</v>
      </c>
      <c r="AB621" s="71">
        <v>7185744</v>
      </c>
      <c r="AC621" s="71">
        <v>83718700</v>
      </c>
      <c r="AD621" s="71">
        <v>665.19873186887105</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2509</v>
      </c>
      <c r="B622" s="70">
        <v>515</v>
      </c>
      <c r="C622" s="70">
        <v>5</v>
      </c>
      <c r="D622" s="70">
        <v>31</v>
      </c>
      <c r="E622" s="70">
        <v>2008</v>
      </c>
      <c r="F622" s="70" t="s">
        <v>792</v>
      </c>
      <c r="G622" s="70" t="s">
        <v>2504</v>
      </c>
      <c r="H622" s="70" t="s">
        <v>2505</v>
      </c>
      <c r="I622" s="148"/>
      <c r="J622" s="71">
        <v>35909.497280420379</v>
      </c>
      <c r="K622" s="71">
        <v>403.96309835273951</v>
      </c>
      <c r="L622" s="71">
        <v>381.91463039435752</v>
      </c>
      <c r="M622" s="71">
        <v>11642.07419912536</v>
      </c>
      <c r="N622" s="71">
        <v>10009.31094887703</v>
      </c>
      <c r="O622" s="71">
        <v>7715.5276077812214</v>
      </c>
      <c r="P622" s="71">
        <v>4516.1130582307014</v>
      </c>
      <c r="Q622" s="71">
        <v>441.74183004545398</v>
      </c>
      <c r="R622" s="71">
        <v>447.28606264662687</v>
      </c>
      <c r="S622" s="71">
        <v>671.03427232976355</v>
      </c>
      <c r="T622" s="72"/>
      <c r="U622" s="71">
        <v>4642122753</v>
      </c>
      <c r="V622" s="71">
        <v>236491</v>
      </c>
      <c r="W622" s="71">
        <v>4860</v>
      </c>
      <c r="X622" s="71">
        <v>2579037</v>
      </c>
      <c r="Y622" s="71">
        <v>2862859</v>
      </c>
      <c r="Z622" s="71">
        <v>3951566</v>
      </c>
      <c r="AA622" s="71">
        <v>885394</v>
      </c>
      <c r="AB622" s="71">
        <v>7218350</v>
      </c>
      <c r="AC622" s="71">
        <v>84486183</v>
      </c>
      <c r="AD622" s="71">
        <v>671.03427232976321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2510</v>
      </c>
      <c r="B623" s="70">
        <v>516</v>
      </c>
      <c r="C623" s="70">
        <v>6</v>
      </c>
      <c r="D623" s="70">
        <v>31</v>
      </c>
      <c r="E623" s="70">
        <v>2009</v>
      </c>
      <c r="F623" s="70" t="s">
        <v>176</v>
      </c>
      <c r="G623" s="70" t="s">
        <v>2504</v>
      </c>
      <c r="H623" s="70" t="s">
        <v>2505</v>
      </c>
      <c r="I623" s="148"/>
      <c r="J623" s="71">
        <v>33879.614550309263</v>
      </c>
      <c r="K623" s="71">
        <v>415.05571817324909</v>
      </c>
      <c r="L623" s="71">
        <v>440.82420236111773</v>
      </c>
      <c r="M623" s="71">
        <v>11956.403365244851</v>
      </c>
      <c r="N623" s="71">
        <v>9785.8757514787685</v>
      </c>
      <c r="O623" s="71">
        <v>7860.892195604154</v>
      </c>
      <c r="P623" s="71">
        <v>4298.2617300544316</v>
      </c>
      <c r="Q623" s="71">
        <v>421.93366040998802</v>
      </c>
      <c r="R623" s="71">
        <v>377.38269757797292</v>
      </c>
      <c r="S623" s="71">
        <v>578.109353801118</v>
      </c>
      <c r="T623" s="72"/>
      <c r="U623" s="71">
        <v>3443132236</v>
      </c>
      <c r="V623" s="71">
        <v>255297</v>
      </c>
      <c r="W623" s="71">
        <v>9531</v>
      </c>
      <c r="X623" s="71">
        <v>2802080</v>
      </c>
      <c r="Y623" s="71">
        <v>2891553</v>
      </c>
      <c r="Z623" s="71">
        <v>3973873</v>
      </c>
      <c r="AA623" s="71">
        <v>865110</v>
      </c>
      <c r="AB623" s="71">
        <v>7237612</v>
      </c>
      <c r="AC623" s="71">
        <v>69541694</v>
      </c>
      <c r="AD623" s="71">
        <v>578.10935380111778</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0</v>
      </c>
      <c r="BJ623" s="71">
        <v>31386.34979</v>
      </c>
      <c r="BK623" s="71">
        <v>3540.9430000000002</v>
      </c>
      <c r="BL623" s="71">
        <v>2309.6480000000001</v>
      </c>
      <c r="BM623" s="71">
        <v>0</v>
      </c>
      <c r="BN623" s="72"/>
      <c r="BO623" s="71">
        <v>0</v>
      </c>
      <c r="BP623" s="71">
        <v>0</v>
      </c>
      <c r="BQ623" s="71">
        <v>711</v>
      </c>
      <c r="BR623" s="71">
        <v>25</v>
      </c>
      <c r="BS623" s="71">
        <v>298</v>
      </c>
      <c r="BT623" s="71">
        <v>0</v>
      </c>
      <c r="BU623"/>
      <c r="BV623" s="70">
        <v>35257.978790000001</v>
      </c>
      <c r="BW623" s="70">
        <v>279.55200000000002</v>
      </c>
      <c r="BX623" s="70">
        <v>1301.136</v>
      </c>
      <c r="BY623" s="70">
        <v>15.321999999999999</v>
      </c>
      <c r="BZ623" s="70">
        <v>317.18900000000002</v>
      </c>
      <c r="CA623" s="70">
        <v>0</v>
      </c>
      <c r="CB623" s="70">
        <v>32.768999999999998</v>
      </c>
      <c r="CC623" s="70">
        <v>32.994</v>
      </c>
      <c r="CD623" s="70">
        <v>0</v>
      </c>
    </row>
    <row r="624" spans="1:82">
      <c r="A624" s="70" t="s">
        <v>2511</v>
      </c>
      <c r="B624" s="70">
        <v>517</v>
      </c>
      <c r="C624" s="70">
        <v>7</v>
      </c>
      <c r="D624" s="70">
        <v>31</v>
      </c>
      <c r="E624" s="70">
        <v>2010</v>
      </c>
      <c r="F624" s="70" t="s">
        <v>177</v>
      </c>
      <c r="G624" s="70" t="s">
        <v>2504</v>
      </c>
      <c r="H624" s="70" t="s">
        <v>2505</v>
      </c>
      <c r="I624" s="148"/>
      <c r="J624" s="71">
        <v>37111.775791323853</v>
      </c>
      <c r="K624" s="71">
        <v>442.82018290237522</v>
      </c>
      <c r="L624" s="71">
        <v>415.84321162799182</v>
      </c>
      <c r="M624" s="71">
        <v>12274.693753896699</v>
      </c>
      <c r="N624" s="71">
        <v>10841.921780511489</v>
      </c>
      <c r="O624" s="71">
        <v>7859.3449772347212</v>
      </c>
      <c r="P624" s="71">
        <v>4349.5347629724556</v>
      </c>
      <c r="Q624" s="71">
        <v>441.059751184172</v>
      </c>
      <c r="R624" s="71">
        <v>390.75498702817578</v>
      </c>
      <c r="S624" s="71">
        <v>617.07592467573102</v>
      </c>
      <c r="T624" s="72"/>
      <c r="U624" s="71">
        <v>3821082554</v>
      </c>
      <c r="V624" s="71">
        <v>255297</v>
      </c>
      <c r="W624" s="71">
        <v>9531</v>
      </c>
      <c r="X624" s="71">
        <v>2802080</v>
      </c>
      <c r="Y624" s="71">
        <v>2918116</v>
      </c>
      <c r="Z624" s="71">
        <v>3991553</v>
      </c>
      <c r="AA624" s="71">
        <v>853567</v>
      </c>
      <c r="AB624" s="71">
        <v>7249626</v>
      </c>
      <c r="AC624" s="71">
        <v>68236983</v>
      </c>
      <c r="AD624" s="71">
        <v>617.07592467573079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0</v>
      </c>
      <c r="BJ624" s="71">
        <v>34591.965380000001</v>
      </c>
      <c r="BK624" s="71">
        <v>4209.5600000000004</v>
      </c>
      <c r="BL624" s="71">
        <v>2314.8240000000001</v>
      </c>
      <c r="BM624" s="71">
        <v>10.444000000000001</v>
      </c>
      <c r="BN624" s="72"/>
      <c r="BO624" s="71">
        <v>0</v>
      </c>
      <c r="BP624" s="71">
        <v>0</v>
      </c>
      <c r="BQ624" s="71">
        <v>728</v>
      </c>
      <c r="BR624" s="71">
        <v>26</v>
      </c>
      <c r="BS624" s="71">
        <v>290</v>
      </c>
      <c r="BT624" s="71">
        <v>1</v>
      </c>
      <c r="BU624"/>
      <c r="BV624" s="70">
        <v>39005.747380000001</v>
      </c>
      <c r="BW624" s="70">
        <v>325.00700000000001</v>
      </c>
      <c r="BX624" s="70">
        <v>1358.3630000000001</v>
      </c>
      <c r="BY624" s="70">
        <v>21.45</v>
      </c>
      <c r="BZ624" s="70">
        <v>348.75099999999998</v>
      </c>
      <c r="CA624" s="70">
        <v>0</v>
      </c>
      <c r="CB624" s="70">
        <v>37.457999999999998</v>
      </c>
      <c r="CC624" s="70">
        <v>30.016999999999999</v>
      </c>
      <c r="CD624" s="70">
        <v>0</v>
      </c>
    </row>
    <row r="625" spans="1:82">
      <c r="A625" s="70" t="s">
        <v>2512</v>
      </c>
      <c r="B625" s="70">
        <v>518</v>
      </c>
      <c r="C625" s="70">
        <v>8</v>
      </c>
      <c r="D625" s="70">
        <v>31</v>
      </c>
      <c r="E625" s="70">
        <v>2011</v>
      </c>
      <c r="F625" s="70" t="s">
        <v>178</v>
      </c>
      <c r="G625" s="70" t="s">
        <v>2504</v>
      </c>
      <c r="H625" s="70" t="s">
        <v>2505</v>
      </c>
      <c r="I625" s="148"/>
      <c r="J625" s="71">
        <v>36513.246603700492</v>
      </c>
      <c r="K625" s="71">
        <v>601.33278658257393</v>
      </c>
      <c r="L625" s="71">
        <v>431.80900283100971</v>
      </c>
      <c r="M625" s="71">
        <v>13293.775491636399</v>
      </c>
      <c r="N625" s="71">
        <v>11030.319465830031</v>
      </c>
      <c r="O625" s="71">
        <v>7788.2966399679608</v>
      </c>
      <c r="P625" s="71">
        <v>4210.3259881333397</v>
      </c>
      <c r="Q625" s="71">
        <v>509.70799524810798</v>
      </c>
      <c r="R625" s="71">
        <v>380.73916742349581</v>
      </c>
      <c r="S625" s="71">
        <v>663.55257555313824</v>
      </c>
      <c r="T625" s="72"/>
      <c r="U625" s="71">
        <v>3701561629</v>
      </c>
      <c r="V625" s="71">
        <v>255297</v>
      </c>
      <c r="W625" s="71">
        <v>9531</v>
      </c>
      <c r="X625" s="71">
        <v>2802080</v>
      </c>
      <c r="Y625" s="71">
        <v>2947483</v>
      </c>
      <c r="Z625" s="71">
        <v>4041402</v>
      </c>
      <c r="AA625" s="71">
        <v>850836</v>
      </c>
      <c r="AB625" s="71">
        <v>7263173</v>
      </c>
      <c r="AC625" s="71">
        <v>66377972.000000007</v>
      </c>
      <c r="AD625" s="71">
        <v>663.5525755531379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10.128</v>
      </c>
      <c r="BJ625" s="71">
        <v>33917.137999999999</v>
      </c>
      <c r="BK625" s="71">
        <v>4486.3440000000001</v>
      </c>
      <c r="BL625" s="71">
        <v>2644.3580000000002</v>
      </c>
      <c r="BM625" s="71">
        <v>10.641999999999999</v>
      </c>
      <c r="BN625" s="72"/>
      <c r="BO625" s="71">
        <v>0</v>
      </c>
      <c r="BP625" s="71">
        <v>2</v>
      </c>
      <c r="BQ625" s="71">
        <v>736</v>
      </c>
      <c r="BR625" s="71">
        <v>26</v>
      </c>
      <c r="BS625" s="71">
        <v>309</v>
      </c>
      <c r="BT625" s="71">
        <v>1</v>
      </c>
      <c r="BU625"/>
      <c r="BV625" s="70">
        <v>38527.292000000001</v>
      </c>
      <c r="BW625" s="70">
        <v>339.16699999999997</v>
      </c>
      <c r="BX625" s="70">
        <v>1766.278</v>
      </c>
      <c r="BY625" s="70">
        <v>20.038</v>
      </c>
      <c r="BZ625" s="70">
        <v>329.72300000000001</v>
      </c>
      <c r="CA625" s="70">
        <v>8.6760000000000002</v>
      </c>
      <c r="CB625" s="70">
        <v>35.340000000000003</v>
      </c>
      <c r="CC625" s="70">
        <v>42.095999999999997</v>
      </c>
      <c r="CD625" s="70">
        <v>0</v>
      </c>
    </row>
    <row r="626" spans="1:82">
      <c r="A626" s="70" t="s">
        <v>2513</v>
      </c>
      <c r="B626" s="70">
        <v>519</v>
      </c>
      <c r="C626" s="70">
        <v>9</v>
      </c>
      <c r="D626" s="70">
        <v>31</v>
      </c>
      <c r="E626" s="70">
        <v>2012</v>
      </c>
      <c r="F626" s="70" t="s">
        <v>179</v>
      </c>
      <c r="G626" s="70" t="s">
        <v>2504</v>
      </c>
      <c r="H626" s="70" t="s">
        <v>2505</v>
      </c>
      <c r="I626" s="148"/>
      <c r="J626" s="71">
        <v>36674.765062884937</v>
      </c>
      <c r="K626" s="71">
        <v>537.77098061924585</v>
      </c>
      <c r="L626" s="71">
        <v>420.6325180594888</v>
      </c>
      <c r="M626" s="71">
        <v>14044.352021880321</v>
      </c>
      <c r="N626" s="71">
        <v>11624.732411454061</v>
      </c>
      <c r="O626" s="71">
        <v>7811.8966546219008</v>
      </c>
      <c r="P626" s="71">
        <v>4197.8817156835112</v>
      </c>
      <c r="Q626" s="71">
        <v>569.00821486063899</v>
      </c>
      <c r="R626" s="71">
        <v>421.98750366428942</v>
      </c>
      <c r="S626" s="71">
        <v>693.86893397213566</v>
      </c>
      <c r="T626" s="72"/>
      <c r="U626" s="71">
        <v>4003322611</v>
      </c>
      <c r="V626" s="71">
        <v>255297</v>
      </c>
      <c r="W626" s="71">
        <v>9531</v>
      </c>
      <c r="X626" s="71">
        <v>2802080</v>
      </c>
      <c r="Y626" s="71">
        <v>3072876</v>
      </c>
      <c r="Z626" s="71">
        <v>4085800</v>
      </c>
      <c r="AA626" s="71">
        <v>843522</v>
      </c>
      <c r="AB626" s="71">
        <v>7462800</v>
      </c>
      <c r="AC626" s="71">
        <v>71663695</v>
      </c>
      <c r="AD626" s="71">
        <v>693.86893397213532</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2.2330000000000001</v>
      </c>
      <c r="BJ626" s="71">
        <v>33948.072099999998</v>
      </c>
      <c r="BK626" s="71">
        <v>4427.8990000000003</v>
      </c>
      <c r="BL626" s="71">
        <v>2787.5819999999994</v>
      </c>
      <c r="BM626" s="71">
        <v>11.212999999999999</v>
      </c>
      <c r="BN626" s="72"/>
      <c r="BO626" s="71">
        <v>0</v>
      </c>
      <c r="BP626" s="71">
        <v>2</v>
      </c>
      <c r="BQ626" s="71">
        <v>746</v>
      </c>
      <c r="BR626" s="71">
        <v>27</v>
      </c>
      <c r="BS626" s="71">
        <v>306</v>
      </c>
      <c r="BT626" s="71">
        <v>1</v>
      </c>
      <c r="BU626"/>
      <c r="BV626" s="70">
        <v>38714.110099999998</v>
      </c>
      <c r="BW626" s="70">
        <v>266.54500000000002</v>
      </c>
      <c r="BX626" s="70">
        <v>1789.4559999999999</v>
      </c>
      <c r="BY626" s="70">
        <v>16.099</v>
      </c>
      <c r="BZ626" s="70">
        <v>305.173</v>
      </c>
      <c r="CA626" s="70">
        <v>11.058999999999999</v>
      </c>
      <c r="CB626" s="70">
        <v>34.203000000000003</v>
      </c>
      <c r="CC626" s="70">
        <v>40.353999999999999</v>
      </c>
      <c r="CD626" s="70">
        <v>0</v>
      </c>
    </row>
    <row r="627" spans="1:82">
      <c r="A627" s="70" t="s">
        <v>2514</v>
      </c>
      <c r="B627" s="70">
        <v>520</v>
      </c>
      <c r="C627" s="70">
        <v>10</v>
      </c>
      <c r="D627" s="70">
        <v>31</v>
      </c>
      <c r="E627" s="70">
        <v>2013</v>
      </c>
      <c r="F627" s="70" t="s">
        <v>180</v>
      </c>
      <c r="G627" s="70" t="s">
        <v>2504</v>
      </c>
      <c r="H627" s="70" t="s">
        <v>2505</v>
      </c>
      <c r="I627" s="148"/>
      <c r="J627" s="71">
        <v>37303.240921052828</v>
      </c>
      <c r="K627" s="71">
        <v>456.98756003952059</v>
      </c>
      <c r="L627" s="71">
        <v>388.12534295712669</v>
      </c>
      <c r="M627" s="71">
        <v>13982.07354707493</v>
      </c>
      <c r="N627" s="71">
        <v>10586.36591683245</v>
      </c>
      <c r="O627" s="71">
        <v>7579.2881215625157</v>
      </c>
      <c r="P627" s="71">
        <v>4197.8990283525973</v>
      </c>
      <c r="Q627" s="71">
        <v>578.50677288709596</v>
      </c>
      <c r="R627" s="71">
        <v>416.28890408698271</v>
      </c>
      <c r="S627" s="71">
        <v>692.5154439410569</v>
      </c>
      <c r="T627" s="72"/>
      <c r="U627" s="71">
        <v>4200184367</v>
      </c>
      <c r="V627" s="71">
        <v>255297</v>
      </c>
      <c r="W627" s="71">
        <v>9531</v>
      </c>
      <c r="X627" s="71">
        <v>2802080</v>
      </c>
      <c r="Y627" s="71">
        <v>3096802</v>
      </c>
      <c r="Z627" s="71">
        <v>4141132</v>
      </c>
      <c r="AA627" s="71">
        <v>840359</v>
      </c>
      <c r="AB627" s="71">
        <v>7478606</v>
      </c>
      <c r="AC627" s="71">
        <v>69008965</v>
      </c>
      <c r="AD627" s="71">
        <v>692.5154439410569</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4.1100000000000003</v>
      </c>
      <c r="BI627" s="71">
        <v>0</v>
      </c>
      <c r="BJ627" s="71">
        <v>34665.540399999998</v>
      </c>
      <c r="BK627" s="71">
        <v>4378.1970000000001</v>
      </c>
      <c r="BL627" s="71">
        <v>2713.826</v>
      </c>
      <c r="BM627" s="71">
        <v>11.395</v>
      </c>
      <c r="BN627" s="72"/>
      <c r="BO627" s="71">
        <v>1</v>
      </c>
      <c r="BP627" s="71">
        <v>0</v>
      </c>
      <c r="BQ627" s="71">
        <v>750</v>
      </c>
      <c r="BR627" s="71">
        <v>25</v>
      </c>
      <c r="BS627" s="71">
        <v>295</v>
      </c>
      <c r="BT627" s="71">
        <v>1</v>
      </c>
      <c r="BU627"/>
      <c r="BV627" s="70">
        <v>39040.3024</v>
      </c>
      <c r="BW627" s="70">
        <v>347.64</v>
      </c>
      <c r="BX627" s="70">
        <v>1972.566</v>
      </c>
      <c r="BY627" s="70">
        <v>21.789000000000001</v>
      </c>
      <c r="BZ627" s="70">
        <v>314.12599999999998</v>
      </c>
      <c r="CA627" s="70">
        <v>17.643999999999998</v>
      </c>
      <c r="CB627" s="70">
        <v>35.093000000000004</v>
      </c>
      <c r="CC627" s="70">
        <v>23.908000000000001</v>
      </c>
      <c r="CD627" s="70">
        <v>0</v>
      </c>
    </row>
    <row r="628" spans="1:82">
      <c r="A628" s="70" t="s">
        <v>2515</v>
      </c>
      <c r="B628" s="70">
        <v>521</v>
      </c>
      <c r="C628" s="70">
        <v>11</v>
      </c>
      <c r="D628" s="70">
        <v>31</v>
      </c>
      <c r="E628" s="70">
        <v>2014</v>
      </c>
      <c r="F628" s="70" t="s">
        <v>181</v>
      </c>
      <c r="G628" s="70" t="s">
        <v>2504</v>
      </c>
      <c r="H628" s="70" t="s">
        <v>2505</v>
      </c>
      <c r="I628" s="148"/>
      <c r="J628" s="71">
        <v>35649.504959083621</v>
      </c>
      <c r="K628" s="71">
        <v>454.73035225587068</v>
      </c>
      <c r="L628" s="71">
        <v>450.3303389989843</v>
      </c>
      <c r="M628" s="71">
        <v>13233.755977189079</v>
      </c>
      <c r="N628" s="71">
        <v>10260.280453490939</v>
      </c>
      <c r="O628" s="71">
        <v>7262.0802921805689</v>
      </c>
      <c r="P628" s="71">
        <v>4215.676896468658</v>
      </c>
      <c r="Q628" s="71">
        <v>555.88441627449595</v>
      </c>
      <c r="R628" s="71">
        <v>404.71237122680338</v>
      </c>
      <c r="S628" s="71">
        <v>683.20268076667685</v>
      </c>
      <c r="T628" s="72"/>
      <c r="U628" s="71">
        <v>4383132852</v>
      </c>
      <c r="V628" s="71">
        <v>220045</v>
      </c>
      <c r="W628" s="71">
        <v>9448</v>
      </c>
      <c r="X628" s="71">
        <v>2841150</v>
      </c>
      <c r="Y628" s="71">
        <v>3130046</v>
      </c>
      <c r="Z628" s="71">
        <v>4178995</v>
      </c>
      <c r="AA628" s="71">
        <v>839554</v>
      </c>
      <c r="AB628" s="71">
        <v>7489946</v>
      </c>
      <c r="AC628" s="71">
        <v>67300858</v>
      </c>
      <c r="AD628" s="71">
        <v>683.20268076667696</v>
      </c>
      <c r="AE628" s="72"/>
      <c r="AF628" s="71"/>
      <c r="AG628" s="71"/>
      <c r="AH628" s="71"/>
      <c r="AI628" s="71"/>
      <c r="AJ628" s="71"/>
      <c r="AK628" s="71"/>
      <c r="AL628" s="71"/>
      <c r="AM628" s="71"/>
      <c r="AN628" s="71"/>
      <c r="AO628" s="71"/>
      <c r="AP628" s="71"/>
      <c r="AQ628" s="72"/>
      <c r="AR628" s="71">
        <v>134500</v>
      </c>
      <c r="AS628" s="71">
        <v>18456</v>
      </c>
      <c r="AT628" s="71">
        <v>15</v>
      </c>
      <c r="AU628" s="71">
        <v>2</v>
      </c>
      <c r="AV628" s="71">
        <v>0</v>
      </c>
      <c r="AW628" s="71">
        <v>14</v>
      </c>
      <c r="AX628" s="71"/>
      <c r="AY628" s="72"/>
      <c r="AZ628" s="71">
        <v>554537.29999999993</v>
      </c>
      <c r="BA628" s="71">
        <v>704548.4</v>
      </c>
      <c r="BB628" s="71">
        <v>65960</v>
      </c>
      <c r="BC628" s="71">
        <v>1045.5999999999999</v>
      </c>
      <c r="BD628" s="71">
        <v>0</v>
      </c>
      <c r="BE628" s="71">
        <v>80251.100000000006</v>
      </c>
      <c r="BF628" s="71"/>
      <c r="BG628" s="72"/>
      <c r="BH628" s="71">
        <v>4.2309999999999999</v>
      </c>
      <c r="BI628" s="71">
        <v>0</v>
      </c>
      <c r="BJ628" s="71">
        <v>33952.542999999998</v>
      </c>
      <c r="BK628" s="71">
        <v>4189.7169999999996</v>
      </c>
      <c r="BL628" s="71">
        <v>2907.9679999999998</v>
      </c>
      <c r="BM628" s="71">
        <v>0</v>
      </c>
      <c r="BN628" s="72"/>
      <c r="BO628" s="71">
        <v>1</v>
      </c>
      <c r="BP628" s="71">
        <v>0</v>
      </c>
      <c r="BQ628" s="71">
        <v>749</v>
      </c>
      <c r="BR628" s="71">
        <v>25</v>
      </c>
      <c r="BS628" s="71">
        <v>309</v>
      </c>
      <c r="BT628" s="71">
        <v>0</v>
      </c>
      <c r="BU628"/>
      <c r="BV628" s="70">
        <v>38249.921000000002</v>
      </c>
      <c r="BW628" s="70">
        <v>414.55700000000002</v>
      </c>
      <c r="BX628" s="70">
        <v>2017.72</v>
      </c>
      <c r="BY628" s="70">
        <v>20.472000000000001</v>
      </c>
      <c r="BZ628" s="70">
        <v>283.00400000000002</v>
      </c>
      <c r="CA628" s="70">
        <v>20.036000000000001</v>
      </c>
      <c r="CB628" s="70">
        <v>25.582999999999998</v>
      </c>
      <c r="CC628" s="70">
        <v>23.166</v>
      </c>
      <c r="CD628" s="70">
        <v>0</v>
      </c>
    </row>
    <row r="629" spans="1:82">
      <c r="A629" s="70" t="s">
        <v>2516</v>
      </c>
      <c r="B629" s="70">
        <v>522</v>
      </c>
      <c r="C629" s="70">
        <v>12</v>
      </c>
      <c r="D629" s="70">
        <v>31</v>
      </c>
      <c r="E629" s="70">
        <v>2015</v>
      </c>
      <c r="F629" s="70" t="s">
        <v>182</v>
      </c>
      <c r="G629" s="70" t="s">
        <v>2504</v>
      </c>
      <c r="H629" s="70" t="s">
        <v>2505</v>
      </c>
      <c r="I629" s="148"/>
      <c r="J629" s="71">
        <v>32673.53022519709</v>
      </c>
      <c r="K629" s="71">
        <v>440.92529338632721</v>
      </c>
      <c r="L629" s="71">
        <v>529.22170219080067</v>
      </c>
      <c r="M629" s="71">
        <v>12615.015922755019</v>
      </c>
      <c r="N629" s="71">
        <v>9348.6785419293101</v>
      </c>
      <c r="O629" s="71">
        <v>7247.7887127342265</v>
      </c>
      <c r="P629" s="71">
        <v>4211.4042544113117</v>
      </c>
      <c r="Q629" s="71">
        <v>545.60557595889202</v>
      </c>
      <c r="R629" s="71">
        <v>379.39610734783599</v>
      </c>
      <c r="S629" s="71">
        <v>693.19111040414248</v>
      </c>
      <c r="T629" s="72"/>
      <c r="U629" s="71">
        <v>4604650058</v>
      </c>
      <c r="V629" s="71">
        <v>220045</v>
      </c>
      <c r="W629" s="71">
        <v>9448</v>
      </c>
      <c r="X629" s="71">
        <v>2841150</v>
      </c>
      <c r="Y629" s="71">
        <v>3171435</v>
      </c>
      <c r="Z629" s="71">
        <v>4210910</v>
      </c>
      <c r="AA629" s="71">
        <v>838041</v>
      </c>
      <c r="AB629" s="71">
        <v>7509636</v>
      </c>
      <c r="AC629" s="71">
        <v>64851573.999999993</v>
      </c>
      <c r="AD629" s="71">
        <v>693.19111040414248</v>
      </c>
      <c r="AE629" s="72"/>
      <c r="AF629" s="71">
        <v>24297287137.627289</v>
      </c>
      <c r="AG629" s="71">
        <v>365832616.16690248</v>
      </c>
      <c r="AH629" s="71">
        <v>107220725.70283639</v>
      </c>
      <c r="AI629" s="71">
        <v>17076127579.07513</v>
      </c>
      <c r="AJ629" s="71">
        <v>13879706032.57016</v>
      </c>
      <c r="AK629" s="71"/>
      <c r="AL629" s="71"/>
      <c r="AM629" s="71">
        <v>1029164112.061783</v>
      </c>
      <c r="AN629" s="71"/>
      <c r="AO629" s="71"/>
      <c r="AP629" s="71">
        <v>56755338203.204102</v>
      </c>
      <c r="AQ629" s="72"/>
      <c r="AR629" s="71">
        <v>148723</v>
      </c>
      <c r="AS629" s="71">
        <v>26585</v>
      </c>
      <c r="AT629" s="71">
        <v>15</v>
      </c>
      <c r="AU629" s="71">
        <v>5</v>
      </c>
      <c r="AV629" s="71">
        <v>0</v>
      </c>
      <c r="AW629" s="71">
        <v>13</v>
      </c>
      <c r="AX629" s="71"/>
      <c r="AY629" s="72"/>
      <c r="AZ629" s="71">
        <v>623207.50000000035</v>
      </c>
      <c r="BA629" s="71">
        <v>1046661.4</v>
      </c>
      <c r="BB629" s="71">
        <v>65960</v>
      </c>
      <c r="BC629" s="71">
        <v>1292.9000000000001</v>
      </c>
      <c r="BD629" s="71">
        <v>0</v>
      </c>
      <c r="BE629" s="71">
        <v>81856.100000000006</v>
      </c>
      <c r="BF629" s="71"/>
      <c r="BG629" s="72"/>
      <c r="BH629" s="71">
        <v>0</v>
      </c>
      <c r="BI629" s="71">
        <v>0</v>
      </c>
      <c r="BJ629" s="71">
        <v>31910.9879</v>
      </c>
      <c r="BK629" s="71">
        <v>4144.1130000000003</v>
      </c>
      <c r="BL629" s="71">
        <v>2687.7290000000003</v>
      </c>
      <c r="BM629" s="71">
        <v>0</v>
      </c>
      <c r="BN629" s="72"/>
      <c r="BO629" s="71">
        <v>0</v>
      </c>
      <c r="BP629" s="71">
        <v>0</v>
      </c>
      <c r="BQ629" s="71">
        <v>740</v>
      </c>
      <c r="BR629" s="71">
        <v>24</v>
      </c>
      <c r="BS629" s="71">
        <v>304</v>
      </c>
      <c r="BT629" s="71">
        <v>0</v>
      </c>
      <c r="BU629"/>
      <c r="BV629" s="70">
        <v>36203.974900000001</v>
      </c>
      <c r="BW629" s="70">
        <v>389.25400000000002</v>
      </c>
      <c r="BX629" s="70">
        <v>1822.2470000000001</v>
      </c>
      <c r="BY629" s="70">
        <v>22.84</v>
      </c>
      <c r="BZ629" s="70">
        <v>239.14</v>
      </c>
      <c r="CA629" s="70">
        <v>18.097999999999999</v>
      </c>
      <c r="CB629" s="70">
        <v>29.565000000000001</v>
      </c>
      <c r="CC629" s="70">
        <v>17.710999999999999</v>
      </c>
      <c r="CD629" s="70">
        <v>0</v>
      </c>
    </row>
    <row r="630" spans="1:82">
      <c r="A630" s="70" t="s">
        <v>2517</v>
      </c>
      <c r="B630" s="70">
        <v>523</v>
      </c>
      <c r="C630" s="70">
        <v>13</v>
      </c>
      <c r="D630" s="70">
        <v>31</v>
      </c>
      <c r="E630" s="70">
        <v>2016</v>
      </c>
      <c r="F630" s="70" t="s">
        <v>155</v>
      </c>
      <c r="G630" s="70" t="s">
        <v>2504</v>
      </c>
      <c r="H630" s="70" t="s">
        <v>2505</v>
      </c>
      <c r="I630" s="148"/>
      <c r="J630" s="71">
        <v>34375.621662999729</v>
      </c>
      <c r="K630" s="71">
        <v>443.74229224153572</v>
      </c>
      <c r="L630" s="71">
        <v>560.33525742279323</v>
      </c>
      <c r="M630" s="71">
        <v>10944.087579078674</v>
      </c>
      <c r="N630" s="71">
        <v>9335.2709318853467</v>
      </c>
      <c r="O630" s="71">
        <v>7229.5025895263125</v>
      </c>
      <c r="P630" s="71">
        <v>4163.6331741739932</v>
      </c>
      <c r="Q630" s="71">
        <v>532.01674977447112</v>
      </c>
      <c r="R630" s="71">
        <v>367.84412564067367</v>
      </c>
      <c r="S630" s="71">
        <v>729.80944186799843</v>
      </c>
      <c r="T630" s="72"/>
      <c r="U630" s="71">
        <v>4490812806</v>
      </c>
      <c r="V630" s="71">
        <v>220045</v>
      </c>
      <c r="W630" s="71">
        <v>9448</v>
      </c>
      <c r="X630" s="71">
        <v>2841150</v>
      </c>
      <c r="Y630" s="71">
        <v>3214669</v>
      </c>
      <c r="Z630" s="71">
        <v>4251919</v>
      </c>
      <c r="AA630" s="71">
        <v>856940</v>
      </c>
      <c r="AB630" s="71">
        <v>7532231</v>
      </c>
      <c r="AC630" s="71">
        <v>62824155.793115757</v>
      </c>
      <c r="AD630" s="71">
        <v>729.80944186799843</v>
      </c>
      <c r="AE630" s="72"/>
      <c r="AF630" s="71">
        <v>24203086773.565151</v>
      </c>
      <c r="AG630" s="71">
        <v>347409555.6671316</v>
      </c>
      <c r="AH630" s="71">
        <v>86234092.626814172</v>
      </c>
      <c r="AI630" s="71">
        <v>16930165982.931829</v>
      </c>
      <c r="AJ630" s="71">
        <v>13383590982.37499</v>
      </c>
      <c r="AK630" s="71"/>
      <c r="AL630" s="71"/>
      <c r="AM630" s="71">
        <v>1033062627.279212</v>
      </c>
      <c r="AN630" s="71"/>
      <c r="AO630" s="71"/>
      <c r="AP630" s="71">
        <v>55983550014.445129</v>
      </c>
      <c r="AQ630" s="72"/>
      <c r="AR630" s="71">
        <v>162088</v>
      </c>
      <c r="AS630" s="71">
        <v>31887</v>
      </c>
      <c r="AT630" s="71">
        <v>17</v>
      </c>
      <c r="AU630" s="71">
        <v>6</v>
      </c>
      <c r="AV630" s="71">
        <v>0</v>
      </c>
      <c r="AW630" s="71">
        <v>17</v>
      </c>
      <c r="AX630" s="71"/>
      <c r="AY630" s="72"/>
      <c r="AZ630" s="71">
        <v>688376.79999999981</v>
      </c>
      <c r="BA630" s="71">
        <v>1253186.5</v>
      </c>
      <c r="BB630" s="71">
        <v>65988.800000000003</v>
      </c>
      <c r="BC630" s="71">
        <v>2272.9</v>
      </c>
      <c r="BD630" s="71">
        <v>0</v>
      </c>
      <c r="BE630" s="71">
        <v>84035.1</v>
      </c>
      <c r="BF630" s="71"/>
      <c r="BG630" s="72"/>
      <c r="BH630" s="71">
        <v>0</v>
      </c>
      <c r="BI630" s="71">
        <v>0</v>
      </c>
      <c r="BJ630" s="71">
        <v>33474.388299999999</v>
      </c>
      <c r="BK630" s="71">
        <v>4228.5190000000002</v>
      </c>
      <c r="BL630" s="71">
        <v>2739.3114999999998</v>
      </c>
      <c r="BM630" s="71">
        <v>0</v>
      </c>
      <c r="BN630" s="72"/>
      <c r="BO630" s="71">
        <v>0</v>
      </c>
      <c r="BP630" s="71">
        <v>0</v>
      </c>
      <c r="BQ630" s="71">
        <v>750</v>
      </c>
      <c r="BR630" s="71">
        <v>25</v>
      </c>
      <c r="BS630" s="71">
        <v>309</v>
      </c>
      <c r="BT630" s="71">
        <v>0</v>
      </c>
      <c r="BU630"/>
      <c r="BV630" s="70">
        <v>37720.611799999999</v>
      </c>
      <c r="BW630" s="70">
        <v>440.14600000000002</v>
      </c>
      <c r="BX630" s="70">
        <v>1907.1189999999999</v>
      </c>
      <c r="BY630" s="70">
        <v>28.552</v>
      </c>
      <c r="BZ630" s="70">
        <v>282.89999999999998</v>
      </c>
      <c r="CA630" s="70">
        <v>25.457999999999998</v>
      </c>
      <c r="CB630" s="70">
        <v>21.686</v>
      </c>
      <c r="CC630" s="70">
        <v>15.746</v>
      </c>
      <c r="CD630" s="70">
        <v>0</v>
      </c>
    </row>
    <row r="631" spans="1:82">
      <c r="A631" s="70" t="s">
        <v>2518</v>
      </c>
      <c r="B631" s="70">
        <v>524</v>
      </c>
      <c r="C631" s="70">
        <v>14</v>
      </c>
      <c r="D631" s="70">
        <v>31</v>
      </c>
      <c r="E631" s="70">
        <v>2017</v>
      </c>
      <c r="F631" s="70" t="s">
        <v>156</v>
      </c>
      <c r="G631" s="70" t="s">
        <v>2504</v>
      </c>
      <c r="H631" s="70" t="s">
        <v>2505</v>
      </c>
      <c r="I631" s="148"/>
      <c r="J631" s="71">
        <v>33742.777177340475</v>
      </c>
      <c r="K631" s="71">
        <v>453.04195683838878</v>
      </c>
      <c r="L631" s="71">
        <v>521.25977077270056</v>
      </c>
      <c r="M631" s="71">
        <v>10845.906214272947</v>
      </c>
      <c r="N631" s="71">
        <v>9677.9090506976154</v>
      </c>
      <c r="O631" s="71">
        <v>7177.1249361528389</v>
      </c>
      <c r="P631" s="71">
        <v>4140.2851654736041</v>
      </c>
      <c r="Q631" s="71">
        <v>515.81138768054905</v>
      </c>
      <c r="R631" s="71">
        <v>366.12349988740579</v>
      </c>
      <c r="S631" s="71">
        <v>762.84840044914506</v>
      </c>
      <c r="T631" s="72"/>
      <c r="U631" s="71">
        <v>4696805502</v>
      </c>
      <c r="V631" s="71">
        <v>220045</v>
      </c>
      <c r="W631" s="71">
        <v>9448</v>
      </c>
      <c r="X631" s="71">
        <v>2841150</v>
      </c>
      <c r="Y631" s="71">
        <v>3257903</v>
      </c>
      <c r="Z631" s="71">
        <v>4291135</v>
      </c>
      <c r="AA631" s="71">
        <v>857567</v>
      </c>
      <c r="AB631" s="71">
        <v>7551840</v>
      </c>
      <c r="AC631" s="71">
        <v>63771020.999999993</v>
      </c>
      <c r="AD631" s="71">
        <v>762.84840044914506</v>
      </c>
      <c r="AE631" s="72"/>
      <c r="AF631" s="71">
        <v>25341482265.5928</v>
      </c>
      <c r="AG631" s="71">
        <v>359556963.26685357</v>
      </c>
      <c r="AH631" s="71">
        <v>109894535.57742549</v>
      </c>
      <c r="AI631" s="71">
        <v>17202933533.212448</v>
      </c>
      <c r="AJ631" s="71">
        <v>14320433832.583269</v>
      </c>
      <c r="AK631" s="71"/>
      <c r="AL631" s="71"/>
      <c r="AM631" s="71">
        <v>1037372715.487692</v>
      </c>
      <c r="AN631" s="71"/>
      <c r="AO631" s="71"/>
      <c r="AP631" s="71">
        <v>58371673845.72049</v>
      </c>
      <c r="AQ631" s="72"/>
      <c r="AR631" s="71">
        <v>173034</v>
      </c>
      <c r="AS631" s="71">
        <v>35625</v>
      </c>
      <c r="AT631" s="71">
        <v>22</v>
      </c>
      <c r="AU631" s="71">
        <v>9</v>
      </c>
      <c r="AV631" s="71">
        <v>0</v>
      </c>
      <c r="AW631" s="71">
        <v>21</v>
      </c>
      <c r="AX631" s="71"/>
      <c r="AY631" s="72"/>
      <c r="AZ631" s="71">
        <v>741903.39999999979</v>
      </c>
      <c r="BA631" s="71">
        <v>1391780.5</v>
      </c>
      <c r="BB631" s="71">
        <v>66086</v>
      </c>
      <c r="BC631" s="71">
        <v>2366.1999999999998</v>
      </c>
      <c r="BD631" s="71">
        <v>0</v>
      </c>
      <c r="BE631" s="71">
        <v>175085</v>
      </c>
      <c r="BF631" s="71"/>
      <c r="BG631" s="72"/>
      <c r="BH631" s="71">
        <v>0</v>
      </c>
      <c r="BI631" s="71">
        <v>0</v>
      </c>
      <c r="BJ631" s="71">
        <v>33622.65</v>
      </c>
      <c r="BK631" s="71">
        <v>4111.7910000000002</v>
      </c>
      <c r="BL631" s="71">
        <v>2965.5920000000001</v>
      </c>
      <c r="BM631" s="71">
        <v>0</v>
      </c>
      <c r="BN631" s="72"/>
      <c r="BO631" s="71">
        <v>0</v>
      </c>
      <c r="BP631" s="71">
        <v>0</v>
      </c>
      <c r="BQ631" s="71">
        <v>747</v>
      </c>
      <c r="BR631" s="71">
        <v>28</v>
      </c>
      <c r="BS631" s="71">
        <v>312</v>
      </c>
      <c r="BT631" s="71">
        <v>0</v>
      </c>
      <c r="BU631"/>
      <c r="BV631" s="70">
        <v>37865.142999999996</v>
      </c>
      <c r="BW631" s="70">
        <v>418.43400000000003</v>
      </c>
      <c r="BX631" s="70">
        <v>2046.249</v>
      </c>
      <c r="BY631" s="70">
        <v>25.106000000000002</v>
      </c>
      <c r="BZ631" s="70">
        <v>286.77100000000002</v>
      </c>
      <c r="CA631" s="70">
        <v>30.349</v>
      </c>
      <c r="CB631" s="70">
        <v>20.134</v>
      </c>
      <c r="CC631" s="70">
        <v>7.8470000000000004</v>
      </c>
      <c r="CD631" s="70">
        <v>0</v>
      </c>
    </row>
    <row r="632" spans="1:82">
      <c r="A632" s="70" t="s">
        <v>2519</v>
      </c>
      <c r="B632" s="70">
        <v>525</v>
      </c>
      <c r="C632" s="70">
        <v>15</v>
      </c>
      <c r="D632" s="70">
        <v>31</v>
      </c>
      <c r="E632" s="70">
        <v>2018</v>
      </c>
      <c r="F632" s="70" t="s">
        <v>183</v>
      </c>
      <c r="G632" s="70" t="s">
        <v>2504</v>
      </c>
      <c r="H632" s="70" t="s">
        <v>2505</v>
      </c>
      <c r="I632" s="148"/>
      <c r="J632" s="71">
        <v>33541.22050490266</v>
      </c>
      <c r="K632" s="71">
        <v>422.96000977074505</v>
      </c>
      <c r="L632" s="71">
        <v>485.41605999232866</v>
      </c>
      <c r="M632" s="71">
        <v>11014.644993700773</v>
      </c>
      <c r="N632" s="71">
        <v>8892.547660128439</v>
      </c>
      <c r="O632" s="71">
        <v>7082.6819590819132</v>
      </c>
      <c r="P632" s="71">
        <v>4121.7810186463175</v>
      </c>
      <c r="Q632" s="71">
        <v>479.49558919872101</v>
      </c>
      <c r="R632" s="71">
        <v>383.74895051626362</v>
      </c>
      <c r="S632" s="71">
        <v>824.63035962877836</v>
      </c>
      <c r="T632" s="72"/>
      <c r="U632" s="71">
        <v>4872204087</v>
      </c>
      <c r="V632" s="71">
        <v>220045</v>
      </c>
      <c r="W632" s="71">
        <v>9448</v>
      </c>
      <c r="X632" s="71">
        <v>2841150</v>
      </c>
      <c r="Y632" s="71">
        <v>3300066</v>
      </c>
      <c r="Z632" s="71">
        <v>4315752</v>
      </c>
      <c r="AA632" s="71">
        <v>862318</v>
      </c>
      <c r="AB632" s="71">
        <v>7565309</v>
      </c>
      <c r="AC632" s="71">
        <v>66579045</v>
      </c>
      <c r="AD632" s="71">
        <v>824.63035962877836</v>
      </c>
      <c r="AE632" s="72"/>
      <c r="AF632" s="71">
        <v>25343829891.396561</v>
      </c>
      <c r="AG632" s="71">
        <v>319431536.37554568</v>
      </c>
      <c r="AH632" s="71">
        <v>103637398.9774197</v>
      </c>
      <c r="AI632" s="71">
        <v>16598769324.53228</v>
      </c>
      <c r="AJ632" s="71">
        <v>12994764967.624491</v>
      </c>
      <c r="AK632" s="71"/>
      <c r="AL632" s="71"/>
      <c r="AM632" s="71">
        <v>1041373186.726833</v>
      </c>
      <c r="AN632" s="71"/>
      <c r="AO632" s="71"/>
      <c r="AP632" s="71">
        <v>56401806305.633125</v>
      </c>
      <c r="AQ632" s="72"/>
      <c r="AR632" s="71">
        <v>189613</v>
      </c>
      <c r="AS632" s="71">
        <v>39879</v>
      </c>
      <c r="AT632" s="71">
        <v>30</v>
      </c>
      <c r="AU632" s="71">
        <v>12</v>
      </c>
      <c r="AV632" s="71">
        <v>0</v>
      </c>
      <c r="AW632" s="71">
        <v>23</v>
      </c>
      <c r="AX632" s="71"/>
      <c r="AY632" s="72"/>
      <c r="AZ632" s="71">
        <v>819185.60000000009</v>
      </c>
      <c r="BA632" s="71">
        <v>1540460.9</v>
      </c>
      <c r="BB632" s="71">
        <v>66232</v>
      </c>
      <c r="BC632" s="71">
        <v>3476.6</v>
      </c>
      <c r="BD632" s="71">
        <v>0</v>
      </c>
      <c r="BE632" s="71">
        <v>206478.7</v>
      </c>
      <c r="BF632" s="71"/>
      <c r="BG632" s="72"/>
      <c r="BH632" s="71">
        <v>0</v>
      </c>
      <c r="BI632" s="71">
        <v>0</v>
      </c>
      <c r="BJ632" s="71">
        <v>32834.021999999997</v>
      </c>
      <c r="BK632" s="71">
        <v>4242.4210000000003</v>
      </c>
      <c r="BL632" s="71">
        <v>2890.0060000000003</v>
      </c>
      <c r="BM632" s="71">
        <v>0</v>
      </c>
      <c r="BN632" s="72"/>
      <c r="BO632" s="71">
        <v>0</v>
      </c>
      <c r="BP632" s="71">
        <v>0</v>
      </c>
      <c r="BQ632" s="71">
        <v>742</v>
      </c>
      <c r="BR632" s="71">
        <v>28</v>
      </c>
      <c r="BS632" s="71">
        <v>310</v>
      </c>
      <c r="BT632" s="71">
        <v>0</v>
      </c>
      <c r="BU632"/>
      <c r="BV632" s="70">
        <v>37165.714</v>
      </c>
      <c r="BW632" s="70">
        <v>338.42</v>
      </c>
      <c r="BX632" s="70">
        <v>2040.06</v>
      </c>
      <c r="BY632" s="70">
        <v>33.136000000000003</v>
      </c>
      <c r="BZ632" s="70">
        <v>320.92099999999999</v>
      </c>
      <c r="CA632" s="70">
        <v>43.128999999999998</v>
      </c>
      <c r="CB632" s="70">
        <v>19.306000000000001</v>
      </c>
      <c r="CC632" s="70">
        <v>5.7629999999999999</v>
      </c>
      <c r="CD632" s="70">
        <v>0</v>
      </c>
    </row>
    <row r="633" spans="1:82">
      <c r="A633" s="70" t="s">
        <v>2520</v>
      </c>
      <c r="B633" s="70">
        <v>526</v>
      </c>
      <c r="C633" s="70">
        <v>16</v>
      </c>
      <c r="D633" s="70">
        <v>31</v>
      </c>
      <c r="E633" s="70">
        <v>2019</v>
      </c>
      <c r="F633" s="70" t="s">
        <v>158</v>
      </c>
      <c r="G633" s="70" t="s">
        <v>2504</v>
      </c>
      <c r="H633" s="70" t="s">
        <v>2505</v>
      </c>
      <c r="I633" s="148"/>
      <c r="J633" s="71">
        <v>31526.959839056697</v>
      </c>
      <c r="K633" s="71">
        <v>379.49105099877232</v>
      </c>
      <c r="L633" s="71">
        <v>488.02517127590608</v>
      </c>
      <c r="M633" s="71">
        <v>10499.795861759527</v>
      </c>
      <c r="N633" s="71">
        <v>8746.1072693680708</v>
      </c>
      <c r="O633" s="71">
        <v>6911.9469646375519</v>
      </c>
      <c r="P633" s="71">
        <v>4075.5794190459756</v>
      </c>
      <c r="Q633" s="71">
        <v>467.48761946196402</v>
      </c>
      <c r="R633" s="71">
        <v>381.68061432855058</v>
      </c>
      <c r="S633" s="71">
        <v>804.94527044648362</v>
      </c>
      <c r="T633" s="72"/>
      <c r="U633" s="71">
        <v>4792438976</v>
      </c>
      <c r="V633" s="71">
        <v>220045</v>
      </c>
      <c r="W633" s="71">
        <v>9448</v>
      </c>
      <c r="X633" s="71">
        <v>2841150</v>
      </c>
      <c r="Y633" s="71">
        <v>3343924</v>
      </c>
      <c r="Z633" s="71">
        <v>4327342</v>
      </c>
      <c r="AA633" s="71">
        <v>846270</v>
      </c>
      <c r="AB633" s="71">
        <v>7575530</v>
      </c>
      <c r="AC633" s="71">
        <v>67304804</v>
      </c>
      <c r="AD633" s="71">
        <v>804.94527044648385</v>
      </c>
      <c r="AE633" s="72"/>
      <c r="AF633" s="71">
        <v>24224717818.468338</v>
      </c>
      <c r="AG633" s="71">
        <v>307971598.689596</v>
      </c>
      <c r="AH633" s="71">
        <v>111314983.1754674</v>
      </c>
      <c r="AI633" s="71">
        <v>17136138620.921</v>
      </c>
      <c r="AJ633" s="71">
        <v>14245681984.447081</v>
      </c>
      <c r="AK633" s="71">
        <v>0</v>
      </c>
      <c r="AL633" s="71">
        <v>0</v>
      </c>
      <c r="AM633" s="71">
        <v>1031730157.4406931</v>
      </c>
      <c r="AN633" s="71">
        <v>0</v>
      </c>
      <c r="AO633" s="71">
        <v>0</v>
      </c>
      <c r="AP633" s="71">
        <v>57057555163.142181</v>
      </c>
      <c r="AQ633" s="72"/>
      <c r="AR633" s="71">
        <v>198365</v>
      </c>
      <c r="AS633" s="71">
        <v>43293</v>
      </c>
      <c r="AT633" s="71">
        <v>32</v>
      </c>
      <c r="AU633" s="71">
        <v>13</v>
      </c>
      <c r="AV633" s="71">
        <v>0</v>
      </c>
      <c r="AW633" s="71">
        <v>27</v>
      </c>
      <c r="AX633" s="71"/>
      <c r="AY633" s="72"/>
      <c r="AZ633" s="71">
        <v>867902.10000000056</v>
      </c>
      <c r="BA633" s="71">
        <v>1715424.2</v>
      </c>
      <c r="BB633" s="71">
        <v>64790.8</v>
      </c>
      <c r="BC633" s="71">
        <v>3503.4</v>
      </c>
      <c r="BD633" s="71">
        <v>0</v>
      </c>
      <c r="BE633" s="71">
        <v>371579.31000000011</v>
      </c>
      <c r="BF633" s="71"/>
      <c r="BG633" s="72"/>
      <c r="BH633" s="71">
        <v>0</v>
      </c>
      <c r="BI633" s="71">
        <v>52.997999999999998</v>
      </c>
      <c r="BJ633" s="71">
        <v>30852.588367100001</v>
      </c>
      <c r="BK633" s="71">
        <v>4744.9009999999998</v>
      </c>
      <c r="BL633" s="71">
        <v>2609.9239999999995</v>
      </c>
      <c r="BM633" s="71">
        <v>0</v>
      </c>
      <c r="BN633" s="72"/>
      <c r="BO633" s="71">
        <v>0</v>
      </c>
      <c r="BP633" s="71">
        <v>2</v>
      </c>
      <c r="BQ633" s="71">
        <v>739</v>
      </c>
      <c r="BR633" s="71">
        <v>28</v>
      </c>
      <c r="BS633" s="71">
        <v>288</v>
      </c>
      <c r="BT633" s="71">
        <v>0</v>
      </c>
      <c r="BU633"/>
      <c r="BV633" s="70">
        <v>35622.445367100001</v>
      </c>
      <c r="BW633" s="70">
        <v>336.36799999999999</v>
      </c>
      <c r="BX633" s="70">
        <v>1878.547</v>
      </c>
      <c r="BY633" s="70">
        <v>38.954999999999998</v>
      </c>
      <c r="BZ633" s="70">
        <v>334.32100000000003</v>
      </c>
      <c r="CA633" s="70">
        <v>26.044</v>
      </c>
      <c r="CB633" s="70">
        <v>20.305</v>
      </c>
      <c r="CC633" s="70">
        <v>3.4260000000000002</v>
      </c>
      <c r="CD633" s="70">
        <v>0</v>
      </c>
    </row>
    <row r="634" spans="1:82">
      <c r="A634" s="70" t="s">
        <v>2521</v>
      </c>
      <c r="B634" s="70">
        <v>527</v>
      </c>
      <c r="C634" s="70">
        <v>17</v>
      </c>
      <c r="D634" s="70">
        <v>31</v>
      </c>
      <c r="E634" s="70">
        <v>2020</v>
      </c>
      <c r="F634" s="70" t="s">
        <v>159</v>
      </c>
      <c r="G634" s="1064" t="s">
        <v>2504</v>
      </c>
      <c r="H634" s="70" t="s">
        <v>2505</v>
      </c>
      <c r="I634" s="148"/>
      <c r="J634" s="71">
        <v>29519.752385029307</v>
      </c>
      <c r="K634" s="71">
        <v>402.84586556874041</v>
      </c>
      <c r="L634" s="71">
        <v>535.34228949954024</v>
      </c>
      <c r="M634" s="71">
        <v>9549.0260682272983</v>
      </c>
      <c r="N634" s="71">
        <v>8726.9318586333284</v>
      </c>
      <c r="O634" s="71">
        <v>6067.5854491084729</v>
      </c>
      <c r="P634" s="71">
        <v>3853.7487516520291</v>
      </c>
      <c r="Q634" s="71">
        <v>445.67656119984002</v>
      </c>
      <c r="R634" s="71">
        <v>348.04691279653542</v>
      </c>
      <c r="S634" s="71">
        <v>857.72237156486756</v>
      </c>
      <c r="T634" s="72"/>
      <c r="U634" s="71">
        <v>4398796536</v>
      </c>
      <c r="V634" s="71">
        <v>217781</v>
      </c>
      <c r="W634" s="71">
        <v>11467</v>
      </c>
      <c r="X634" s="71">
        <v>2918892</v>
      </c>
      <c r="Y634" s="71">
        <v>3369137</v>
      </c>
      <c r="Z634" s="71">
        <v>4335733</v>
      </c>
      <c r="AA634" s="71">
        <v>850537</v>
      </c>
      <c r="AB634" s="71">
        <v>7558872</v>
      </c>
      <c r="AC634" s="71">
        <v>61698195</v>
      </c>
      <c r="AD634" s="71">
        <v>857.72237156486756</v>
      </c>
      <c r="AE634" s="72"/>
      <c r="AF634" s="71">
        <v>23011235494.680653</v>
      </c>
      <c r="AG634" s="71">
        <v>310699043.62697625</v>
      </c>
      <c r="AH634" s="71">
        <v>128651682.36021949</v>
      </c>
      <c r="AI634" s="71">
        <v>16256616283.634939</v>
      </c>
      <c r="AJ634" s="71">
        <v>14792763945.36939</v>
      </c>
      <c r="AK634" s="71">
        <v>0</v>
      </c>
      <c r="AL634" s="71">
        <v>0</v>
      </c>
      <c r="AM634" s="71">
        <v>986516776.81951225</v>
      </c>
      <c r="AN634" s="71">
        <v>0</v>
      </c>
      <c r="AO634" s="71">
        <v>0</v>
      </c>
      <c r="AP634" s="71">
        <v>55486483226.491692</v>
      </c>
      <c r="AQ634" s="72"/>
      <c r="AR634" s="71">
        <v>211489</v>
      </c>
      <c r="AS634" s="71">
        <v>44575</v>
      </c>
      <c r="AT634" s="71">
        <v>33</v>
      </c>
      <c r="AU634" s="71">
        <v>14</v>
      </c>
      <c r="AV634" s="71">
        <v>0</v>
      </c>
      <c r="AW634" s="71">
        <v>30</v>
      </c>
      <c r="AX634" s="71"/>
      <c r="AY634" s="72"/>
      <c r="AZ634" s="71">
        <v>938264.59999999986</v>
      </c>
      <c r="BA634" s="71">
        <v>1803281.300000001</v>
      </c>
      <c r="BB634" s="71">
        <v>64810.3</v>
      </c>
      <c r="BC634" s="71">
        <v>3538</v>
      </c>
      <c r="BD634" s="71">
        <v>0</v>
      </c>
      <c r="BE634" s="71">
        <v>385094.76500000001</v>
      </c>
      <c r="BF634" s="71"/>
      <c r="BG634" s="72"/>
      <c r="BH634" s="71">
        <v>0</v>
      </c>
      <c r="BI634" s="71">
        <v>0</v>
      </c>
      <c r="BJ634" s="71">
        <v>28750.518</v>
      </c>
      <c r="BK634" s="71">
        <v>3880.1210000000001</v>
      </c>
      <c r="BL634" s="71">
        <v>2472.3910000000001</v>
      </c>
      <c r="BM634" s="71">
        <v>0</v>
      </c>
      <c r="BN634" s="72"/>
      <c r="BO634" s="71">
        <v>0</v>
      </c>
      <c r="BP634" s="71">
        <v>0</v>
      </c>
      <c r="BQ634" s="71">
        <v>728</v>
      </c>
      <c r="BR634" s="71">
        <v>28</v>
      </c>
      <c r="BS634" s="71">
        <v>291</v>
      </c>
      <c r="BT634" s="71">
        <v>0</v>
      </c>
      <c r="BU634"/>
      <c r="BV634" s="70">
        <v>32470.232</v>
      </c>
      <c r="BW634" s="70">
        <v>339.89699999999999</v>
      </c>
      <c r="BX634" s="70">
        <v>1852.627</v>
      </c>
      <c r="BY634" s="70">
        <v>34.106999999999999</v>
      </c>
      <c r="BZ634" s="70">
        <v>360.82799999999997</v>
      </c>
      <c r="CA634" s="70">
        <v>25.302</v>
      </c>
      <c r="CB634" s="70">
        <v>15.372</v>
      </c>
      <c r="CC634" s="70">
        <v>4.665</v>
      </c>
      <c r="CD634" s="70">
        <v>0</v>
      </c>
    </row>
    <row r="635" spans="1:82">
      <c r="A635" s="70" t="s">
        <v>2522</v>
      </c>
      <c r="B635" s="70">
        <v>527</v>
      </c>
      <c r="C635" s="70">
        <v>18</v>
      </c>
      <c r="D635" s="70">
        <v>31</v>
      </c>
      <c r="E635" s="70">
        <v>2021</v>
      </c>
      <c r="F635" s="70" t="s">
        <v>160</v>
      </c>
      <c r="G635" s="1064" t="s">
        <v>2504</v>
      </c>
      <c r="H635" s="70" t="s">
        <v>2505</v>
      </c>
      <c r="I635" s="148"/>
      <c r="J635" s="71">
        <v>30519.46912478095</v>
      </c>
      <c r="K635" s="71">
        <v>456.46595299640131</v>
      </c>
      <c r="L635" s="71">
        <v>510.41197936698933</v>
      </c>
      <c r="M635" s="71">
        <v>10807.553539556824</v>
      </c>
      <c r="N635" s="71">
        <v>8628.0477185078216</v>
      </c>
      <c r="O635" s="71">
        <v>5893.6621270916621</v>
      </c>
      <c r="P635" s="71">
        <v>3978.1811274490615</v>
      </c>
      <c r="Q635" s="71">
        <v>439.56844739663802</v>
      </c>
      <c r="R635" s="71">
        <v>369.94650886919209</v>
      </c>
      <c r="S635" s="71">
        <v>827.66274886079225</v>
      </c>
      <c r="T635" s="72"/>
      <c r="U635" s="71">
        <v>4789457910</v>
      </c>
      <c r="V635" s="71">
        <v>217781</v>
      </c>
      <c r="W635" s="71">
        <v>11467</v>
      </c>
      <c r="X635" s="71">
        <v>2918892</v>
      </c>
      <c r="Y635" s="71">
        <v>3386297</v>
      </c>
      <c r="Z635" s="71">
        <v>4336331</v>
      </c>
      <c r="AA635" s="71">
        <v>856147</v>
      </c>
      <c r="AB635" s="71">
        <v>7528519</v>
      </c>
      <c r="AC635" s="71">
        <v>63620612.999999993</v>
      </c>
      <c r="AD635" s="71">
        <v>827.66274886079225</v>
      </c>
      <c r="AE635" s="72"/>
      <c r="AF635" s="71">
        <v>23497488468.085751</v>
      </c>
      <c r="AG635" s="71">
        <v>345984434.37833709</v>
      </c>
      <c r="AH635" s="71">
        <v>118365604.29533981</v>
      </c>
      <c r="AI635" s="71">
        <v>17346666879.324928</v>
      </c>
      <c r="AJ635" s="71">
        <v>13569419125.244989</v>
      </c>
      <c r="AK635" s="71">
        <v>0</v>
      </c>
      <c r="AL635" s="71">
        <v>0</v>
      </c>
      <c r="AM635" s="71">
        <v>988222673.37491298</v>
      </c>
      <c r="AN635" s="71">
        <v>0</v>
      </c>
      <c r="AO635" s="71">
        <v>0</v>
      </c>
      <c r="AP635" s="71">
        <v>55866147184.704254</v>
      </c>
      <c r="AQ635" s="72"/>
      <c r="AR635" s="71">
        <v>230688</v>
      </c>
      <c r="AS635" s="71">
        <v>45152</v>
      </c>
      <c r="AT635" s="71">
        <v>32</v>
      </c>
      <c r="AU635" s="71">
        <v>18</v>
      </c>
      <c r="AV635" s="71">
        <v>0</v>
      </c>
      <c r="AW635" s="71">
        <v>31</v>
      </c>
      <c r="AX635" s="71"/>
      <c r="AY635" s="72"/>
      <c r="AZ635" s="71">
        <v>1037011.100000147</v>
      </c>
      <c r="BA635" s="71">
        <v>1853486.9999999299</v>
      </c>
      <c r="BB635" s="71">
        <v>64510.3</v>
      </c>
      <c r="BC635" s="71">
        <v>3738</v>
      </c>
      <c r="BD635" s="71">
        <v>0</v>
      </c>
      <c r="BE635" s="71">
        <v>387084.76500000001</v>
      </c>
      <c r="BF635" s="71"/>
      <c r="BG635" s="72"/>
      <c r="BH635" s="71">
        <v>0</v>
      </c>
      <c r="BI635" s="71">
        <v>0</v>
      </c>
      <c r="BJ635" s="71">
        <v>29608.969000000001</v>
      </c>
      <c r="BK635" s="71">
        <v>3510.6979999999999</v>
      </c>
      <c r="BL635" s="71">
        <v>2539.2190000000001</v>
      </c>
      <c r="BM635" s="71">
        <v>0</v>
      </c>
      <c r="BN635" s="72"/>
      <c r="BO635" s="71">
        <v>0</v>
      </c>
      <c r="BP635" s="71">
        <v>0</v>
      </c>
      <c r="BQ635" s="71">
        <v>763</v>
      </c>
      <c r="BR635" s="71">
        <v>29</v>
      </c>
      <c r="BS635" s="71">
        <v>296</v>
      </c>
      <c r="BT635" s="71">
        <v>0</v>
      </c>
      <c r="BU635"/>
      <c r="BV635" s="70">
        <v>32936.417000000001</v>
      </c>
      <c r="BW635" s="70">
        <v>389.03699999999998</v>
      </c>
      <c r="BX635" s="70">
        <v>1881.7570000000001</v>
      </c>
      <c r="BY635" s="70">
        <v>35.491999999999997</v>
      </c>
      <c r="BZ635" s="70">
        <v>348.86</v>
      </c>
      <c r="CA635" s="70">
        <v>37.31</v>
      </c>
      <c r="CB635" s="70">
        <v>16.614000000000001</v>
      </c>
      <c r="CC635" s="70">
        <v>13.398999999999999</v>
      </c>
      <c r="CD635" s="70">
        <v>0</v>
      </c>
    </row>
    <row r="636" spans="1:82">
      <c r="A636" s="70" t="s">
        <v>2523</v>
      </c>
      <c r="B636" s="70">
        <v>527</v>
      </c>
      <c r="C636" s="70">
        <v>19</v>
      </c>
      <c r="D636" s="70">
        <v>31</v>
      </c>
      <c r="E636" s="70">
        <v>2022</v>
      </c>
      <c r="F636" s="70" t="s">
        <v>161</v>
      </c>
      <c r="G636" s="70" t="s">
        <v>2504</v>
      </c>
      <c r="H636" s="70" t="s">
        <v>2505</v>
      </c>
      <c r="I636" s="148"/>
      <c r="J636" s="71">
        <v>27582.237822803461</v>
      </c>
      <c r="K636" s="71">
        <v>411.11485731950188</v>
      </c>
      <c r="L636" s="71">
        <v>477.52765054716116</v>
      </c>
      <c r="M636" s="71">
        <v>10207.088824993987</v>
      </c>
      <c r="N636" s="71">
        <v>8596.7540287556058</v>
      </c>
      <c r="O636" s="71">
        <v>6225.3019701201201</v>
      </c>
      <c r="P636" s="71">
        <v>3967.1350852417368</v>
      </c>
      <c r="Q636" s="71">
        <v>442.27164241249949</v>
      </c>
      <c r="R636" s="71">
        <v>361.13836017912053</v>
      </c>
      <c r="S636" s="71">
        <v>846.86526431804646</v>
      </c>
      <c r="T636" s="72"/>
      <c r="U636" s="71">
        <v>5240974973</v>
      </c>
      <c r="V636" s="71">
        <v>217781</v>
      </c>
      <c r="W636" s="71">
        <v>11467</v>
      </c>
      <c r="X636" s="71">
        <v>2918892</v>
      </c>
      <c r="Y636" s="71">
        <v>3421030</v>
      </c>
      <c r="Z636" s="71">
        <v>4351816</v>
      </c>
      <c r="AA636" s="71">
        <v>866785</v>
      </c>
      <c r="AB636" s="71">
        <v>7512703</v>
      </c>
      <c r="AC636" s="71">
        <v>62885868.999999978</v>
      </c>
      <c r="AD636" s="71">
        <v>846.86526431804646</v>
      </c>
      <c r="AE636" s="72"/>
      <c r="AF636" s="71">
        <v>21851279879.73988</v>
      </c>
      <c r="AG636" s="71">
        <v>332533508.41444385</v>
      </c>
      <c r="AH636" s="71">
        <v>130100358.4825315</v>
      </c>
      <c r="AI636" s="71">
        <v>16965558501.766281</v>
      </c>
      <c r="AJ636" s="71">
        <v>14173886155.90749</v>
      </c>
      <c r="AK636" s="71">
        <v>0</v>
      </c>
      <c r="AL636" s="71">
        <v>0</v>
      </c>
      <c r="AM636" s="71">
        <v>970095012.07422042</v>
      </c>
      <c r="AN636" s="71">
        <v>0</v>
      </c>
      <c r="AO636" s="71">
        <v>0</v>
      </c>
      <c r="AP636" s="71">
        <v>54423453416.384842</v>
      </c>
      <c r="AQ636" s="72"/>
      <c r="AR636" s="71">
        <v>247913</v>
      </c>
      <c r="AS636" s="71">
        <v>45634</v>
      </c>
      <c r="AT636" s="71">
        <v>30</v>
      </c>
      <c r="AU636" s="71">
        <v>18</v>
      </c>
      <c r="AV636" s="71">
        <v>0</v>
      </c>
      <c r="AW636" s="71">
        <v>33</v>
      </c>
      <c r="AX636" s="71"/>
      <c r="AY636" s="72"/>
      <c r="AZ636" s="71">
        <v>1130858.8000001796</v>
      </c>
      <c r="BA636" s="71">
        <v>1924873.9999999283</v>
      </c>
      <c r="BB636" s="71">
        <v>61340.3</v>
      </c>
      <c r="BC636" s="71">
        <v>3738</v>
      </c>
      <c r="BD636" s="71">
        <v>0</v>
      </c>
      <c r="BE636" s="71">
        <v>533457.03599999996</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2524</v>
      </c>
      <c r="B637" s="70">
        <v>527</v>
      </c>
      <c r="C637" s="70">
        <v>20</v>
      </c>
      <c r="D637" s="70">
        <v>31</v>
      </c>
      <c r="E637" s="70">
        <v>2023</v>
      </c>
      <c r="F637" s="70" t="s">
        <v>1539</v>
      </c>
      <c r="G637" s="70" t="s">
        <v>2504</v>
      </c>
      <c r="H637" s="70" t="s">
        <v>2505</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265376</v>
      </c>
      <c r="AS637" s="71">
        <v>45979</v>
      </c>
      <c r="AT637" s="71">
        <v>31</v>
      </c>
      <c r="AU637" s="71">
        <v>19</v>
      </c>
      <c r="AV637" s="71">
        <v>0</v>
      </c>
      <c r="AW637" s="71">
        <v>36</v>
      </c>
      <c r="AX637" s="71"/>
      <c r="AY637" s="72"/>
      <c r="AZ637" s="71">
        <v>1221558.2000002409</v>
      </c>
      <c r="BA637" s="71">
        <v>1946696.1999999257</v>
      </c>
      <c r="BB637" s="71">
        <v>68740.3</v>
      </c>
      <c r="BC637" s="71">
        <v>5963.4</v>
      </c>
      <c r="BD637" s="71">
        <v>0</v>
      </c>
      <c r="BE637" s="71">
        <v>564724.52599999995</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2525</v>
      </c>
      <c r="B638" s="70">
        <v>527</v>
      </c>
      <c r="C638" s="70">
        <v>21</v>
      </c>
      <c r="D638" s="70">
        <v>31</v>
      </c>
      <c r="E638" s="70">
        <v>2024</v>
      </c>
      <c r="F638" s="70" t="s">
        <v>1554</v>
      </c>
      <c r="G638" s="70" t="s">
        <v>2504</v>
      </c>
      <c r="H638" s="70" t="s">
        <v>2505</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1559</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1625</v>
      </c>
      <c r="IX6" s="1058" t="s">
        <v>1625</v>
      </c>
      <c r="IY6" s="1058" t="s">
        <v>1625</v>
      </c>
      <c r="IZ6" s="1058" t="s">
        <v>1625</v>
      </c>
      <c r="JA6" s="1058" t="s">
        <v>1625</v>
      </c>
      <c r="JB6" s="1058" t="s">
        <v>1625</v>
      </c>
      <c r="JC6" s="1058" t="s">
        <v>1625</v>
      </c>
      <c r="JD6" s="1058" t="s">
        <v>1625</v>
      </c>
      <c r="JE6" s="1058" t="s">
        <v>1625</v>
      </c>
      <c r="JF6" s="1058" t="s">
        <v>1625</v>
      </c>
      <c r="JG6" s="1058" t="s">
        <v>1625</v>
      </c>
      <c r="JH6" s="1058" t="s">
        <v>1625</v>
      </c>
      <c r="JI6" s="1058" t="s">
        <v>1625</v>
      </c>
      <c r="JJ6" s="1058" t="s">
        <v>1625</v>
      </c>
      <c r="JK6" s="1058" t="s">
        <v>1625</v>
      </c>
      <c r="JL6" s="1058" t="s">
        <v>1625</v>
      </c>
      <c r="JM6" s="1058" t="s">
        <v>1625</v>
      </c>
      <c r="JN6" s="1058" t="s">
        <v>1625</v>
      </c>
      <c r="JO6" s="1058" t="s">
        <v>1625</v>
      </c>
      <c r="JP6" s="1058" t="s">
        <v>1625</v>
      </c>
      <c r="JQ6" s="1058" t="s">
        <v>1625</v>
      </c>
      <c r="JR6" s="1058" t="s">
        <v>1625</v>
      </c>
      <c r="JS6" s="1058" t="s">
        <v>1625</v>
      </c>
      <c r="JT6" s="1058" t="s">
        <v>1625</v>
      </c>
      <c r="JU6" s="1058" t="s">
        <v>1625</v>
      </c>
      <c r="JV6" s="1058" t="s">
        <v>1625</v>
      </c>
      <c r="JW6" s="1058" t="s">
        <v>1625</v>
      </c>
      <c r="JX6" s="1058" t="s">
        <v>1625</v>
      </c>
      <c r="JY6" s="1058" t="s">
        <v>1625</v>
      </c>
      <c r="JZ6" s="1058" t="s">
        <v>1625</v>
      </c>
      <c r="KA6" s="1058" t="s">
        <v>1625</v>
      </c>
      <c r="KB6" s="1058" t="s">
        <v>1625</v>
      </c>
      <c r="KC6" s="1058" t="s">
        <v>1625</v>
      </c>
      <c r="KD6" s="1058" t="s">
        <v>1625</v>
      </c>
      <c r="KE6" s="1058" t="s">
        <v>1625</v>
      </c>
      <c r="KF6" s="1058" t="s">
        <v>1625</v>
      </c>
      <c r="KG6" s="1058" t="s">
        <v>1625</v>
      </c>
      <c r="KH6" s="1058" t="s">
        <v>1625</v>
      </c>
      <c r="KI6" s="1058" t="s">
        <v>1625</v>
      </c>
      <c r="KJ6" s="1058" t="s">
        <v>1625</v>
      </c>
      <c r="KK6" s="1058" t="s">
        <v>1625</v>
      </c>
      <c r="KL6" s="1058" t="s">
        <v>1625</v>
      </c>
      <c r="KM6" s="1058" t="s">
        <v>1625</v>
      </c>
      <c r="KN6" s="1058" t="s">
        <v>1625</v>
      </c>
      <c r="KO6" s="1058" t="s">
        <v>1625</v>
      </c>
      <c r="KP6" s="1058" t="s">
        <v>1625</v>
      </c>
      <c r="KQ6" s="1058" t="s">
        <v>1625</v>
      </c>
      <c r="KR6" s="1058" t="s">
        <v>1625</v>
      </c>
      <c r="KS6" s="1058" t="s">
        <v>1625</v>
      </c>
      <c r="KT6" s="1058" t="s">
        <v>1625</v>
      </c>
      <c r="KU6" s="1058" t="s">
        <v>1625</v>
      </c>
      <c r="KV6" s="1058" t="s">
        <v>1625</v>
      </c>
      <c r="KW6" s="1058" t="s">
        <v>1625</v>
      </c>
      <c r="KX6" s="1058" t="s">
        <v>1625</v>
      </c>
      <c r="KY6" s="1058" t="s">
        <v>1625</v>
      </c>
      <c r="KZ6" s="1058" t="s">
        <v>1625</v>
      </c>
      <c r="LA6" s="1058" t="s">
        <v>1625</v>
      </c>
      <c r="LB6" s="1058" t="s">
        <v>1625</v>
      </c>
      <c r="LC6" s="1058" t="s">
        <v>1625</v>
      </c>
      <c r="LD6" s="1058" t="s">
        <v>1625</v>
      </c>
      <c r="LE6" s="1058" t="s">
        <v>1625</v>
      </c>
      <c r="LF6" s="1058" t="s">
        <v>1625</v>
      </c>
      <c r="LG6" s="1058" t="s">
        <v>1625</v>
      </c>
      <c r="LH6" s="1058" t="s">
        <v>1625</v>
      </c>
      <c r="LI6" s="1058" t="s">
        <v>1625</v>
      </c>
      <c r="LJ6" s="1058" t="s">
        <v>1625</v>
      </c>
      <c r="LK6" s="1058" t="s">
        <v>1625</v>
      </c>
      <c r="LL6" s="1058" t="s">
        <v>1625</v>
      </c>
      <c r="LM6" s="1058" t="s">
        <v>1625</v>
      </c>
      <c r="LN6" s="1058" t="s">
        <v>1625</v>
      </c>
      <c r="LO6" s="1058" t="s">
        <v>1625</v>
      </c>
      <c r="LP6" s="1058" t="s">
        <v>1625</v>
      </c>
      <c r="LQ6" s="1058" t="s">
        <v>1625</v>
      </c>
      <c r="LR6" s="1058" t="s">
        <v>1625</v>
      </c>
      <c r="LS6" s="1058" t="s">
        <v>1625</v>
      </c>
      <c r="LT6" s="1058" t="s">
        <v>1625</v>
      </c>
      <c r="LU6" s="1058" t="s">
        <v>1625</v>
      </c>
      <c r="LV6" s="1058" t="s">
        <v>1625</v>
      </c>
      <c r="LW6" s="1058" t="s">
        <v>1625</v>
      </c>
      <c r="LX6" s="1058" t="s">
        <v>1625</v>
      </c>
      <c r="LY6" s="1058" t="s">
        <v>1625</v>
      </c>
      <c r="LZ6" s="1058" t="s">
        <v>1625</v>
      </c>
      <c r="MA6" s="1058" t="s">
        <v>1625</v>
      </c>
      <c r="MB6" s="1058" t="s">
        <v>1625</v>
      </c>
      <c r="MC6" s="1058" t="s">
        <v>1625</v>
      </c>
      <c r="MD6" s="1058" t="s">
        <v>1625</v>
      </c>
      <c r="ME6" s="1058" t="s">
        <v>1625</v>
      </c>
      <c r="MF6" s="1058" t="s">
        <v>1625</v>
      </c>
      <c r="MG6" s="1058" t="s">
        <v>1625</v>
      </c>
      <c r="MH6" s="1058" t="s">
        <v>1625</v>
      </c>
      <c r="MI6" s="1058" t="s">
        <v>1625</v>
      </c>
      <c r="MJ6" s="1058" t="s">
        <v>1625</v>
      </c>
      <c r="MK6" s="1058" t="s">
        <v>1625</v>
      </c>
      <c r="ML6" s="1058" t="s">
        <v>1625</v>
      </c>
      <c r="MM6" s="1058" t="s">
        <v>1625</v>
      </c>
      <c r="MN6" s="1058" t="s">
        <v>1625</v>
      </c>
      <c r="MO6" s="1058" t="s">
        <v>1625</v>
      </c>
      <c r="MP6" s="1058" t="s">
        <v>1625</v>
      </c>
      <c r="MQ6" s="1058" t="s">
        <v>1625</v>
      </c>
      <c r="MR6" s="1058" t="s">
        <v>1625</v>
      </c>
      <c r="MS6" s="1058" t="s">
        <v>1625</v>
      </c>
      <c r="MT6" s="1058" t="s">
        <v>1625</v>
      </c>
      <c r="MU6" s="1058" t="s">
        <v>1625</v>
      </c>
      <c r="MV6" s="1058" t="s">
        <v>1625</v>
      </c>
      <c r="MW6" s="1058" t="s">
        <v>1625</v>
      </c>
      <c r="MX6" s="1058" t="s">
        <v>1625</v>
      </c>
      <c r="MY6" s="1058" t="s">
        <v>1625</v>
      </c>
      <c r="MZ6" s="1058" t="s">
        <v>1625</v>
      </c>
      <c r="NA6" s="1058" t="s">
        <v>1625</v>
      </c>
      <c r="NB6" s="1058" t="s">
        <v>1625</v>
      </c>
      <c r="NC6" s="1058" t="s">
        <v>1625</v>
      </c>
      <c r="ND6" s="1058" t="s">
        <v>1625</v>
      </c>
      <c r="NE6" s="1058" t="s">
        <v>1625</v>
      </c>
      <c r="NF6" s="1058" t="s">
        <v>1625</v>
      </c>
      <c r="NG6" s="1058" t="s">
        <v>1625</v>
      </c>
      <c r="NH6" s="1058" t="s">
        <v>1625</v>
      </c>
      <c r="NI6" s="1058" t="s">
        <v>1625</v>
      </c>
      <c r="NJ6" s="1058" t="s">
        <v>1625</v>
      </c>
      <c r="NK6" s="1058" t="s">
        <v>1625</v>
      </c>
      <c r="NL6" s="1058" t="s">
        <v>1625</v>
      </c>
      <c r="NM6" s="1058" t="s">
        <v>1625</v>
      </c>
      <c r="NN6" s="1058" t="s">
        <v>1625</v>
      </c>
      <c r="NO6" s="1058" t="s">
        <v>1625</v>
      </c>
      <c r="NP6" s="1058" t="s">
        <v>1625</v>
      </c>
      <c r="NQ6" s="1058" t="s">
        <v>1625</v>
      </c>
      <c r="NR6" s="1058" t="s">
        <v>1625</v>
      </c>
      <c r="NS6" s="1058" t="s">
        <v>1625</v>
      </c>
      <c r="NT6" s="1058" t="s">
        <v>1625</v>
      </c>
      <c r="NU6" s="1058" t="s">
        <v>1625</v>
      </c>
      <c r="NV6" s="1058" t="s">
        <v>1625</v>
      </c>
      <c r="NW6" s="1058" t="s">
        <v>1625</v>
      </c>
      <c r="NX6" s="1058" t="s">
        <v>1625</v>
      </c>
      <c r="NY6" s="1058" t="s">
        <v>1625</v>
      </c>
      <c r="NZ6" s="1058" t="s">
        <v>1625</v>
      </c>
      <c r="OA6" s="1058" t="s">
        <v>1625</v>
      </c>
      <c r="OB6" s="1058" t="s">
        <v>1625</v>
      </c>
      <c r="OC6" s="1058" t="s">
        <v>1625</v>
      </c>
      <c r="OD6" s="1058" t="s">
        <v>1625</v>
      </c>
      <c r="OE6" s="1058" t="s">
        <v>1625</v>
      </c>
      <c r="OF6" s="1058" t="s">
        <v>1625</v>
      </c>
      <c r="OG6" s="1058" t="s">
        <v>1625</v>
      </c>
      <c r="OH6" s="1058" t="s">
        <v>1625</v>
      </c>
      <c r="OI6" s="1058" t="s">
        <v>1625</v>
      </c>
      <c r="OJ6" s="1058" t="s">
        <v>1625</v>
      </c>
      <c r="OK6" s="1058" t="s">
        <v>1625</v>
      </c>
      <c r="OL6" s="1058" t="s">
        <v>1625</v>
      </c>
      <c r="OM6" s="1058" t="s">
        <v>1625</v>
      </c>
      <c r="ON6" s="1058" t="s">
        <v>1625</v>
      </c>
      <c r="OO6" s="1058" t="s">
        <v>1625</v>
      </c>
      <c r="OP6" s="1058" t="s">
        <v>1625</v>
      </c>
      <c r="OQ6" s="1058" t="s">
        <v>1625</v>
      </c>
      <c r="OR6" s="1058" t="s">
        <v>1625</v>
      </c>
      <c r="OS6" s="1058" t="s">
        <v>1625</v>
      </c>
      <c r="OT6" s="1058" t="s">
        <v>1625</v>
      </c>
      <c r="OU6" s="1058" t="s">
        <v>1625</v>
      </c>
      <c r="OV6" s="1058" t="s">
        <v>1625</v>
      </c>
      <c r="OW6" s="1058" t="s">
        <v>1625</v>
      </c>
      <c r="OX6" s="1058" t="s">
        <v>1625</v>
      </c>
      <c r="OY6" s="1058" t="s">
        <v>1625</v>
      </c>
      <c r="OZ6" s="1058" t="s">
        <v>1625</v>
      </c>
      <c r="PA6" s="1058" t="s">
        <v>1625</v>
      </c>
      <c r="PB6" s="1058" t="s">
        <v>1625</v>
      </c>
      <c r="PC6" s="1058" t="s">
        <v>1625</v>
      </c>
      <c r="PD6" s="1058" t="s">
        <v>1625</v>
      </c>
      <c r="PE6" s="1058" t="s">
        <v>1625</v>
      </c>
      <c r="PF6" s="1058" t="s">
        <v>1625</v>
      </c>
      <c r="PG6" s="1058" t="s">
        <v>1625</v>
      </c>
      <c r="PH6" s="1058" t="s">
        <v>1625</v>
      </c>
      <c r="PI6" s="1058" t="s">
        <v>1625</v>
      </c>
      <c r="PJ6" s="1058" t="s">
        <v>1625</v>
      </c>
      <c r="PK6" s="1058" t="s">
        <v>1625</v>
      </c>
      <c r="PL6" s="1058" t="s">
        <v>1625</v>
      </c>
      <c r="PM6" s="1058" t="s">
        <v>1625</v>
      </c>
      <c r="PN6" s="1058" t="s">
        <v>1625</v>
      </c>
      <c r="PO6" s="1058" t="s">
        <v>1625</v>
      </c>
      <c r="PP6" s="1058" t="s">
        <v>1625</v>
      </c>
      <c r="PQ6" s="1058" t="s">
        <v>1625</v>
      </c>
      <c r="PR6" s="1058" t="s">
        <v>1625</v>
      </c>
      <c r="PS6" s="1058" t="s">
        <v>1625</v>
      </c>
      <c r="PT6" s="1058" t="s">
        <v>1625</v>
      </c>
      <c r="PU6" s="1058" t="s">
        <v>1625</v>
      </c>
      <c r="PV6" s="1058" t="s">
        <v>1625</v>
      </c>
      <c r="PW6" s="1058" t="s">
        <v>1625</v>
      </c>
      <c r="PX6" s="1058" t="s">
        <v>1625</v>
      </c>
      <c r="PY6" s="1058" t="s">
        <v>1625</v>
      </c>
      <c r="PZ6" s="1058" t="s">
        <v>1625</v>
      </c>
      <c r="QA6" s="1058" t="s">
        <v>1625</v>
      </c>
      <c r="QB6" s="1058" t="s">
        <v>1625</v>
      </c>
      <c r="QC6" s="1058" t="s">
        <v>1625</v>
      </c>
      <c r="QD6" s="1058" t="s">
        <v>1625</v>
      </c>
      <c r="QE6" s="1058" t="s">
        <v>1625</v>
      </c>
      <c r="QF6" s="1058" t="s">
        <v>1625</v>
      </c>
      <c r="QG6" s="1058" t="s">
        <v>1625</v>
      </c>
      <c r="QH6" s="1058" t="s">
        <v>1625</v>
      </c>
      <c r="QI6" s="1058" t="s">
        <v>1625</v>
      </c>
      <c r="QJ6" s="1058" t="s">
        <v>1625</v>
      </c>
      <c r="QK6" s="1058" t="s">
        <v>1625</v>
      </c>
      <c r="QL6" s="1058" t="s">
        <v>1625</v>
      </c>
      <c r="QM6" s="1058" t="s">
        <v>1625</v>
      </c>
      <c r="QN6" s="1058" t="s">
        <v>1625</v>
      </c>
      <c r="QO6" s="1058" t="s">
        <v>1625</v>
      </c>
      <c r="QP6" s="1058" t="s">
        <v>1625</v>
      </c>
      <c r="QQ6" s="1058" t="s">
        <v>1625</v>
      </c>
      <c r="QR6" s="1058" t="s">
        <v>1625</v>
      </c>
      <c r="QS6" s="1058" t="s">
        <v>1625</v>
      </c>
      <c r="QT6" s="1058" t="s">
        <v>1625</v>
      </c>
      <c r="QU6" s="1058" t="s">
        <v>1625</v>
      </c>
      <c r="QV6" s="1058" t="s">
        <v>1625</v>
      </c>
      <c r="QW6" s="1058" t="s">
        <v>1625</v>
      </c>
      <c r="QX6" s="1058" t="s">
        <v>1625</v>
      </c>
      <c r="QY6" s="1058" t="s">
        <v>1625</v>
      </c>
      <c r="QZ6" s="1058" t="s">
        <v>1625</v>
      </c>
      <c r="RA6" s="1058" t="s">
        <v>1625</v>
      </c>
      <c r="RB6" s="1058" t="s">
        <v>1625</v>
      </c>
      <c r="RC6" s="1058" t="s">
        <v>1625</v>
      </c>
      <c r="RD6" s="1058" t="s">
        <v>1625</v>
      </c>
      <c r="RE6" s="1058" t="s">
        <v>1625</v>
      </c>
      <c r="RF6" s="1058" t="s">
        <v>1625</v>
      </c>
      <c r="RG6" s="1058" t="s">
        <v>1625</v>
      </c>
      <c r="RH6" s="1058" t="s">
        <v>1625</v>
      </c>
      <c r="RI6" s="1058" t="s">
        <v>1625</v>
      </c>
      <c r="RJ6" s="1058" t="s">
        <v>1625</v>
      </c>
      <c r="RK6" s="1058" t="s">
        <v>1625</v>
      </c>
      <c r="RL6" s="1058" t="s">
        <v>1625</v>
      </c>
      <c r="RM6" s="1058" t="s">
        <v>1625</v>
      </c>
      <c r="RN6" s="1058" t="s">
        <v>1625</v>
      </c>
      <c r="RO6" s="1058" t="s">
        <v>1625</v>
      </c>
      <c r="RP6" s="1058" t="s">
        <v>1625</v>
      </c>
      <c r="RQ6" s="1058" t="s">
        <v>1625</v>
      </c>
      <c r="RR6" s="1058" t="s">
        <v>1625</v>
      </c>
      <c r="RS6" s="1058" t="s">
        <v>1625</v>
      </c>
      <c r="RT6" s="1058" t="s">
        <v>1625</v>
      </c>
      <c r="RU6" s="1058" t="s">
        <v>1625</v>
      </c>
      <c r="RV6" s="1058" t="s">
        <v>1625</v>
      </c>
      <c r="RW6" s="1058" t="s">
        <v>1625</v>
      </c>
      <c r="RX6" s="1058" t="s">
        <v>1625</v>
      </c>
      <c r="RY6" s="1058" t="s">
        <v>1625</v>
      </c>
      <c r="RZ6" s="1058" t="s">
        <v>1625</v>
      </c>
      <c r="SA6" s="1058" t="s">
        <v>1625</v>
      </c>
      <c r="SB6" s="1058" t="s">
        <v>1625</v>
      </c>
      <c r="SC6" s="1058" t="s">
        <v>1625</v>
      </c>
      <c r="SD6" s="1058" t="s">
        <v>1625</v>
      </c>
      <c r="SE6" s="1058" t="s">
        <v>1625</v>
      </c>
      <c r="SF6" s="1058" t="s">
        <v>1625</v>
      </c>
      <c r="SG6" s="1058" t="s">
        <v>1625</v>
      </c>
      <c r="SH6" s="1058" t="s">
        <v>1625</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2011</v>
      </c>
      <c r="B9" s="70">
        <v>1</v>
      </c>
      <c r="C9" s="70">
        <v>1</v>
      </c>
      <c r="D9" s="70">
        <v>1</v>
      </c>
      <c r="E9" s="70">
        <v>1990</v>
      </c>
      <c r="F9" s="70" t="s">
        <v>787</v>
      </c>
      <c r="G9" s="1073" t="s">
        <v>2012</v>
      </c>
      <c r="H9" s="70" t="s">
        <v>2013</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2014</v>
      </c>
      <c r="B10" s="70">
        <v>2</v>
      </c>
      <c r="C10" s="70">
        <v>2</v>
      </c>
      <c r="D10" s="70">
        <v>1</v>
      </c>
      <c r="E10" s="70">
        <v>2005</v>
      </c>
      <c r="F10" s="70" t="s">
        <v>789</v>
      </c>
      <c r="G10" s="1073" t="s">
        <v>2012</v>
      </c>
      <c r="H10" s="70" t="s">
        <v>2013</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2015</v>
      </c>
      <c r="B11" s="70">
        <v>3</v>
      </c>
      <c r="C11" s="70">
        <v>3</v>
      </c>
      <c r="D11" s="70">
        <v>1</v>
      </c>
      <c r="E11" s="70">
        <v>2006</v>
      </c>
      <c r="F11" s="70" t="s">
        <v>790</v>
      </c>
      <c r="G11" s="1073" t="s">
        <v>2012</v>
      </c>
      <c r="H11" s="70" t="s">
        <v>2013</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2016</v>
      </c>
      <c r="B12" s="70">
        <v>4</v>
      </c>
      <c r="C12" s="70">
        <v>4</v>
      </c>
      <c r="D12" s="70">
        <v>1</v>
      </c>
      <c r="E12" s="70">
        <v>2007</v>
      </c>
      <c r="F12" s="70" t="s">
        <v>791</v>
      </c>
      <c r="G12" s="1073" t="s">
        <v>2012</v>
      </c>
      <c r="H12" s="70" t="s">
        <v>2013</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2017</v>
      </c>
      <c r="B13" s="70">
        <v>5</v>
      </c>
      <c r="C13" s="70">
        <v>5</v>
      </c>
      <c r="D13" s="70">
        <v>1</v>
      </c>
      <c r="E13" s="70">
        <v>2008</v>
      </c>
      <c r="F13" s="70" t="s">
        <v>792</v>
      </c>
      <c r="G13" s="1073" t="s">
        <v>2012</v>
      </c>
      <c r="H13" s="70" t="s">
        <v>2013</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2018</v>
      </c>
      <c r="B14" s="70">
        <v>6</v>
      </c>
      <c r="C14" s="70">
        <v>6</v>
      </c>
      <c r="D14" s="70">
        <v>1</v>
      </c>
      <c r="E14" s="70">
        <v>2009</v>
      </c>
      <c r="F14" s="70" t="s">
        <v>176</v>
      </c>
      <c r="G14" s="1073" t="s">
        <v>2012</v>
      </c>
      <c r="H14" s="70" t="s">
        <v>2013</v>
      </c>
      <c r="I14" s="1066"/>
      <c r="J14" s="73">
        <v>0</v>
      </c>
      <c r="K14" s="73">
        <v>0</v>
      </c>
      <c r="L14" s="73">
        <v>0</v>
      </c>
      <c r="M14" s="73">
        <v>0</v>
      </c>
      <c r="N14" s="73">
        <v>0</v>
      </c>
      <c r="O14" s="73">
        <v>0</v>
      </c>
      <c r="P14" s="73">
        <v>0</v>
      </c>
      <c r="Q14" s="73">
        <v>0</v>
      </c>
      <c r="R14" s="73">
        <v>127.937</v>
      </c>
      <c r="S14" s="73">
        <v>44.896000000000001</v>
      </c>
      <c r="T14" s="73">
        <v>0</v>
      </c>
      <c r="U14" s="73">
        <v>0</v>
      </c>
      <c r="V14" s="73">
        <v>0</v>
      </c>
      <c r="W14" s="73">
        <v>0</v>
      </c>
      <c r="X14" s="73">
        <v>0</v>
      </c>
      <c r="Y14" s="73">
        <v>28.4</v>
      </c>
      <c r="Z14" s="73">
        <v>1263.4190000000001</v>
      </c>
      <c r="AA14" s="73">
        <v>0</v>
      </c>
      <c r="AB14" s="73">
        <v>0</v>
      </c>
      <c r="AC14" s="73">
        <v>0</v>
      </c>
      <c r="AD14" s="73">
        <v>7.01</v>
      </c>
      <c r="AE14" s="73">
        <v>0</v>
      </c>
      <c r="AF14" s="73">
        <v>0</v>
      </c>
      <c r="AG14" s="73">
        <v>15.254</v>
      </c>
      <c r="AH14" s="73">
        <v>0</v>
      </c>
      <c r="AI14" s="73">
        <v>0</v>
      </c>
      <c r="AJ14" s="73">
        <v>0</v>
      </c>
      <c r="AK14" s="73">
        <v>0</v>
      </c>
      <c r="AL14" s="73">
        <v>0</v>
      </c>
      <c r="AM14" s="73">
        <v>0</v>
      </c>
      <c r="AN14" s="73">
        <v>0</v>
      </c>
      <c r="AO14" s="73">
        <v>0</v>
      </c>
      <c r="AP14" s="73">
        <v>384.709</v>
      </c>
      <c r="AQ14" s="73">
        <v>70.534999999999997</v>
      </c>
      <c r="AR14" s="73">
        <v>0</v>
      </c>
      <c r="AS14" s="73">
        <v>10.776999999999999</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3.41</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12.689</v>
      </c>
      <c r="CT14" s="73">
        <v>0</v>
      </c>
      <c r="CU14" s="73">
        <v>0</v>
      </c>
      <c r="CV14" s="73">
        <v>0</v>
      </c>
      <c r="CW14" s="73">
        <v>0</v>
      </c>
      <c r="CX14" s="73">
        <v>0</v>
      </c>
      <c r="CY14" s="73">
        <v>0</v>
      </c>
      <c r="CZ14" s="73">
        <v>0</v>
      </c>
      <c r="DA14" s="73">
        <v>0</v>
      </c>
      <c r="DB14" s="73">
        <v>0</v>
      </c>
      <c r="DC14" s="73">
        <v>0</v>
      </c>
      <c r="DD14" s="73">
        <v>0</v>
      </c>
      <c r="DE14" s="73">
        <v>1263.4190000000001</v>
      </c>
      <c r="DF14" s="73">
        <v>0</v>
      </c>
      <c r="DG14" s="73">
        <v>384.709</v>
      </c>
      <c r="DH14" s="73">
        <v>0</v>
      </c>
      <c r="DI14" s="73">
        <v>70.534999999999997</v>
      </c>
      <c r="DJ14" s="73">
        <v>0</v>
      </c>
      <c r="DK14" s="73">
        <v>0</v>
      </c>
      <c r="DL14" s="73">
        <v>0</v>
      </c>
      <c r="DM14" s="73">
        <v>0</v>
      </c>
      <c r="DN14" s="73">
        <v>0</v>
      </c>
      <c r="DO14" s="73">
        <v>0</v>
      </c>
      <c r="DP14" s="73">
        <v>0</v>
      </c>
      <c r="DQ14" s="73">
        <v>0</v>
      </c>
      <c r="DR14" s="73">
        <v>0</v>
      </c>
      <c r="DS14" s="73">
        <v>127.937</v>
      </c>
      <c r="DT14" s="73">
        <v>44.896000000000001</v>
      </c>
      <c r="DU14" s="73">
        <v>0</v>
      </c>
      <c r="DV14" s="73">
        <v>0</v>
      </c>
      <c r="DW14" s="73">
        <v>0</v>
      </c>
      <c r="DX14" s="73">
        <v>0</v>
      </c>
      <c r="DY14" s="73">
        <v>0</v>
      </c>
      <c r="DZ14" s="73">
        <v>28.4</v>
      </c>
      <c r="EA14" s="73">
        <v>0</v>
      </c>
      <c r="EB14" s="73">
        <v>0</v>
      </c>
      <c r="EC14" s="73">
        <v>0</v>
      </c>
      <c r="ED14" s="73">
        <v>0</v>
      </c>
      <c r="EE14" s="73">
        <v>7.01</v>
      </c>
      <c r="EF14" s="73">
        <v>0</v>
      </c>
      <c r="EG14" s="73">
        <v>0</v>
      </c>
      <c r="EH14" s="73">
        <v>15.254</v>
      </c>
      <c r="EI14" s="73">
        <v>0</v>
      </c>
      <c r="EJ14" s="73">
        <v>0</v>
      </c>
      <c r="EK14" s="73">
        <v>0</v>
      </c>
      <c r="EL14" s="73">
        <v>0</v>
      </c>
      <c r="EM14" s="73">
        <v>0</v>
      </c>
      <c r="EN14" s="73">
        <v>0</v>
      </c>
      <c r="EO14" s="73">
        <v>0</v>
      </c>
      <c r="EP14" s="73">
        <v>0</v>
      </c>
      <c r="EQ14" s="73">
        <v>0</v>
      </c>
      <c r="ER14" s="73">
        <v>0</v>
      </c>
      <c r="ES14" s="73">
        <v>0</v>
      </c>
      <c r="ET14" s="73">
        <v>10.776999999999999</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3.41</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12.689</v>
      </c>
      <c r="GU14" s="73">
        <v>0</v>
      </c>
      <c r="GV14" s="73">
        <v>0</v>
      </c>
      <c r="GW14" s="73">
        <v>0</v>
      </c>
      <c r="GX14" s="73">
        <v>0</v>
      </c>
      <c r="GY14" s="73">
        <v>0</v>
      </c>
      <c r="GZ14" s="73">
        <v>0</v>
      </c>
      <c r="HA14" s="73">
        <v>0</v>
      </c>
      <c r="HB14" s="73">
        <v>0</v>
      </c>
      <c r="HC14" s="73">
        <v>0</v>
      </c>
      <c r="HD14" s="73">
        <v>0</v>
      </c>
      <c r="HE14" s="73">
        <v>0</v>
      </c>
      <c r="HF14" s="73">
        <v>1718.663</v>
      </c>
      <c r="HG14" s="73">
        <v>0</v>
      </c>
      <c r="HH14" s="73">
        <v>0</v>
      </c>
      <c r="HI14" s="73">
        <v>0</v>
      </c>
      <c r="HJ14" s="73">
        <v>0</v>
      </c>
      <c r="HK14" s="73">
        <v>223.49700000000001</v>
      </c>
      <c r="HL14" s="73">
        <v>10.776999999999999</v>
      </c>
      <c r="HM14" s="73">
        <v>0</v>
      </c>
      <c r="HN14" s="73">
        <v>0</v>
      </c>
      <c r="HO14" s="73">
        <v>3.41</v>
      </c>
      <c r="HP14" s="73">
        <v>0</v>
      </c>
      <c r="HQ14" s="73">
        <v>0</v>
      </c>
      <c r="HR14" s="73">
        <v>0</v>
      </c>
      <c r="HS14" s="73">
        <v>0</v>
      </c>
      <c r="HT14" s="73">
        <v>0</v>
      </c>
      <c r="HU14" s="73">
        <v>0</v>
      </c>
      <c r="HV14" s="73">
        <v>0</v>
      </c>
      <c r="HW14" s="73">
        <v>0</v>
      </c>
      <c r="HX14" s="73">
        <v>12.689</v>
      </c>
      <c r="HY14" s="73">
        <v>0</v>
      </c>
      <c r="HZ14" s="73">
        <v>0</v>
      </c>
      <c r="IA14" s="73">
        <v>1718.663</v>
      </c>
      <c r="IB14" s="73">
        <v>0</v>
      </c>
      <c r="IC14" s="73">
        <v>0</v>
      </c>
      <c r="ID14" s="73">
        <v>0</v>
      </c>
      <c r="IE14" s="73">
        <v>0</v>
      </c>
      <c r="IF14" s="73">
        <v>1486.9159999999999</v>
      </c>
      <c r="IG14" s="73">
        <v>466.02100000000002</v>
      </c>
      <c r="IH14" s="73">
        <v>0</v>
      </c>
      <c r="II14" s="73">
        <v>0</v>
      </c>
      <c r="IJ14" s="73">
        <v>3.41</v>
      </c>
      <c r="IK14" s="73">
        <v>0</v>
      </c>
      <c r="IL14" s="73">
        <v>0</v>
      </c>
      <c r="IM14" s="73">
        <v>0</v>
      </c>
      <c r="IN14" s="73">
        <v>0</v>
      </c>
      <c r="IO14" s="73">
        <v>0</v>
      </c>
      <c r="IP14" s="73">
        <v>0</v>
      </c>
      <c r="IQ14" s="73">
        <v>0</v>
      </c>
      <c r="IR14" s="73">
        <v>0</v>
      </c>
      <c r="IS14" s="73">
        <v>12.689</v>
      </c>
      <c r="IT14" s="73">
        <v>0</v>
      </c>
      <c r="IU14" s="73">
        <v>0</v>
      </c>
      <c r="IV14" s="74">
        <v>0</v>
      </c>
      <c r="IW14" s="71">
        <v>0</v>
      </c>
      <c r="IX14" s="71">
        <v>0</v>
      </c>
      <c r="IY14" s="71">
        <v>0</v>
      </c>
      <c r="IZ14" s="71">
        <v>0</v>
      </c>
      <c r="JA14" s="71">
        <v>0</v>
      </c>
      <c r="JB14" s="71">
        <v>0</v>
      </c>
      <c r="JC14" s="71">
        <v>0</v>
      </c>
      <c r="JD14" s="71">
        <v>0</v>
      </c>
      <c r="JE14" s="71">
        <v>8</v>
      </c>
      <c r="JF14" s="71">
        <v>5</v>
      </c>
      <c r="JG14" s="71">
        <v>0</v>
      </c>
      <c r="JH14" s="71">
        <v>0</v>
      </c>
      <c r="JI14" s="71">
        <v>0</v>
      </c>
      <c r="JJ14" s="71">
        <v>0</v>
      </c>
      <c r="JK14" s="71">
        <v>0</v>
      </c>
      <c r="JL14" s="71">
        <v>1</v>
      </c>
      <c r="JM14" s="71">
        <v>1</v>
      </c>
      <c r="JN14" s="71">
        <v>0</v>
      </c>
      <c r="JO14" s="71">
        <v>0</v>
      </c>
      <c r="JP14" s="71">
        <v>0</v>
      </c>
      <c r="JQ14" s="71">
        <v>1</v>
      </c>
      <c r="JR14" s="71">
        <v>0</v>
      </c>
      <c r="JS14" s="71">
        <v>0</v>
      </c>
      <c r="JT14" s="71">
        <v>2</v>
      </c>
      <c r="JU14" s="71">
        <v>0</v>
      </c>
      <c r="JV14" s="71">
        <v>0</v>
      </c>
      <c r="JW14" s="71">
        <v>0</v>
      </c>
      <c r="JX14" s="71">
        <v>0</v>
      </c>
      <c r="JY14" s="71">
        <v>0</v>
      </c>
      <c r="JZ14" s="71">
        <v>0</v>
      </c>
      <c r="KA14" s="71">
        <v>0</v>
      </c>
      <c r="KB14" s="71">
        <v>0</v>
      </c>
      <c r="KC14" s="71">
        <v>2</v>
      </c>
      <c r="KD14" s="71">
        <v>4</v>
      </c>
      <c r="KE14" s="71">
        <v>0</v>
      </c>
      <c r="KF14" s="71">
        <v>2</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1</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1</v>
      </c>
      <c r="MG14" s="71">
        <v>0</v>
      </c>
      <c r="MH14" s="71">
        <v>0</v>
      </c>
      <c r="MI14" s="71">
        <v>0</v>
      </c>
      <c r="MJ14" s="71">
        <v>0</v>
      </c>
      <c r="MK14" s="71">
        <v>0</v>
      </c>
      <c r="ML14" s="71">
        <v>0</v>
      </c>
      <c r="MM14" s="71">
        <v>0</v>
      </c>
      <c r="MN14" s="71">
        <v>0</v>
      </c>
      <c r="MO14" s="71">
        <v>0</v>
      </c>
      <c r="MP14" s="71">
        <v>0</v>
      </c>
      <c r="MQ14" s="71">
        <v>0</v>
      </c>
      <c r="MR14" s="71">
        <v>1</v>
      </c>
      <c r="MS14" s="71">
        <v>0</v>
      </c>
      <c r="MT14" s="71">
        <v>2</v>
      </c>
      <c r="MU14" s="71">
        <v>0</v>
      </c>
      <c r="MV14" s="71">
        <v>4</v>
      </c>
      <c r="MW14" s="71">
        <v>0</v>
      </c>
      <c r="MX14" s="71">
        <v>0</v>
      </c>
      <c r="MY14" s="71">
        <v>0</v>
      </c>
      <c r="MZ14" s="71">
        <v>0</v>
      </c>
      <c r="NA14" s="71">
        <v>0</v>
      </c>
      <c r="NB14" s="71">
        <v>0</v>
      </c>
      <c r="NC14" s="71">
        <v>0</v>
      </c>
      <c r="ND14" s="71">
        <v>0</v>
      </c>
      <c r="NE14" s="71">
        <v>0</v>
      </c>
      <c r="NF14" s="71">
        <v>8</v>
      </c>
      <c r="NG14" s="71">
        <v>5</v>
      </c>
      <c r="NH14" s="71">
        <v>0</v>
      </c>
      <c r="NI14" s="71">
        <v>0</v>
      </c>
      <c r="NJ14" s="71">
        <v>0</v>
      </c>
      <c r="NK14" s="71">
        <v>0</v>
      </c>
      <c r="NL14" s="71">
        <v>0</v>
      </c>
      <c r="NM14" s="71">
        <v>1</v>
      </c>
      <c r="NN14" s="71">
        <v>0</v>
      </c>
      <c r="NO14" s="71">
        <v>0</v>
      </c>
      <c r="NP14" s="71">
        <v>0</v>
      </c>
      <c r="NQ14" s="71">
        <v>0</v>
      </c>
      <c r="NR14" s="71">
        <v>1</v>
      </c>
      <c r="NS14" s="71">
        <v>0</v>
      </c>
      <c r="NT14" s="71">
        <v>0</v>
      </c>
      <c r="NU14" s="71">
        <v>2</v>
      </c>
      <c r="NV14" s="71">
        <v>0</v>
      </c>
      <c r="NW14" s="71">
        <v>0</v>
      </c>
      <c r="NX14" s="71">
        <v>0</v>
      </c>
      <c r="NY14" s="71">
        <v>0</v>
      </c>
      <c r="NZ14" s="71">
        <v>0</v>
      </c>
      <c r="OA14" s="71">
        <v>0</v>
      </c>
      <c r="OB14" s="71">
        <v>0</v>
      </c>
      <c r="OC14" s="71">
        <v>0</v>
      </c>
      <c r="OD14" s="71">
        <v>0</v>
      </c>
      <c r="OE14" s="71">
        <v>0</v>
      </c>
      <c r="OF14" s="71">
        <v>0</v>
      </c>
      <c r="OG14" s="71">
        <v>2</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1</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1</v>
      </c>
      <c r="QH14" s="71">
        <v>0</v>
      </c>
      <c r="QI14" s="71">
        <v>0</v>
      </c>
      <c r="QJ14" s="71">
        <v>0</v>
      </c>
      <c r="QK14" s="71">
        <v>0</v>
      </c>
      <c r="QL14" s="71">
        <v>0</v>
      </c>
      <c r="QM14" s="71">
        <v>0</v>
      </c>
      <c r="QN14" s="71">
        <v>0</v>
      </c>
      <c r="QO14" s="71">
        <v>0</v>
      </c>
      <c r="QP14" s="71">
        <v>0</v>
      </c>
      <c r="QQ14" s="71">
        <v>0</v>
      </c>
      <c r="QR14" s="71">
        <v>0</v>
      </c>
      <c r="QS14" s="71">
        <v>7</v>
      </c>
      <c r="QT14" s="71">
        <v>0</v>
      </c>
      <c r="QU14" s="71">
        <v>0</v>
      </c>
      <c r="QV14" s="71">
        <v>0</v>
      </c>
      <c r="QW14" s="71">
        <v>0</v>
      </c>
      <c r="QX14" s="71">
        <v>17</v>
      </c>
      <c r="QY14" s="71">
        <v>2</v>
      </c>
      <c r="QZ14" s="71">
        <v>0</v>
      </c>
      <c r="RA14" s="71">
        <v>0</v>
      </c>
      <c r="RB14" s="71">
        <v>1</v>
      </c>
      <c r="RC14" s="71">
        <v>0</v>
      </c>
      <c r="RD14" s="71">
        <v>0</v>
      </c>
      <c r="RE14" s="71">
        <v>0</v>
      </c>
      <c r="RF14" s="71">
        <v>0</v>
      </c>
      <c r="RG14" s="71">
        <v>0</v>
      </c>
      <c r="RH14" s="71">
        <v>0</v>
      </c>
      <c r="RI14" s="71">
        <v>0</v>
      </c>
      <c r="RJ14" s="71">
        <v>0</v>
      </c>
      <c r="RK14" s="71">
        <v>1</v>
      </c>
      <c r="RL14" s="71">
        <v>0</v>
      </c>
      <c r="RM14" s="71">
        <v>0</v>
      </c>
      <c r="RN14" s="71">
        <v>7</v>
      </c>
      <c r="RO14" s="71">
        <v>0</v>
      </c>
      <c r="RP14" s="71">
        <v>0</v>
      </c>
      <c r="RQ14" s="71">
        <v>0</v>
      </c>
      <c r="RR14" s="71">
        <v>0</v>
      </c>
      <c r="RS14" s="71">
        <v>18</v>
      </c>
      <c r="RT14" s="71">
        <v>8</v>
      </c>
      <c r="RU14" s="71">
        <v>0</v>
      </c>
      <c r="RV14" s="71">
        <v>0</v>
      </c>
      <c r="RW14" s="71">
        <v>1</v>
      </c>
      <c r="RX14" s="71">
        <v>0</v>
      </c>
      <c r="RY14" s="71">
        <v>0</v>
      </c>
      <c r="RZ14" s="71">
        <v>0</v>
      </c>
      <c r="SA14" s="71">
        <v>0</v>
      </c>
      <c r="SB14" s="71">
        <v>0</v>
      </c>
      <c r="SC14" s="71">
        <v>0</v>
      </c>
      <c r="SD14" s="71">
        <v>0</v>
      </c>
      <c r="SE14" s="71">
        <v>0</v>
      </c>
      <c r="SF14" s="71">
        <v>1</v>
      </c>
      <c r="SG14" s="71">
        <v>0</v>
      </c>
      <c r="SH14" s="71">
        <v>0</v>
      </c>
    </row>
    <row r="15" spans="1:503">
      <c r="A15" s="16" t="s">
        <v>2019</v>
      </c>
      <c r="B15" s="70">
        <v>7</v>
      </c>
      <c r="C15" s="70">
        <v>7</v>
      </c>
      <c r="D15" s="70">
        <v>1</v>
      </c>
      <c r="E15" s="70">
        <v>2010</v>
      </c>
      <c r="F15" s="70" t="s">
        <v>177</v>
      </c>
      <c r="G15" s="1073" t="s">
        <v>2012</v>
      </c>
      <c r="H15" s="70" t="s">
        <v>2013</v>
      </c>
      <c r="I15" s="1066"/>
      <c r="J15" s="73">
        <v>0</v>
      </c>
      <c r="K15" s="73">
        <v>0</v>
      </c>
      <c r="L15" s="73">
        <v>0</v>
      </c>
      <c r="M15" s="73">
        <v>0</v>
      </c>
      <c r="N15" s="73">
        <v>0</v>
      </c>
      <c r="O15" s="73">
        <v>0</v>
      </c>
      <c r="P15" s="73">
        <v>0</v>
      </c>
      <c r="Q15" s="73">
        <v>0</v>
      </c>
      <c r="R15" s="73">
        <v>134.18799999999999</v>
      </c>
      <c r="S15" s="73">
        <v>42.581000000000003</v>
      </c>
      <c r="T15" s="73">
        <v>0</v>
      </c>
      <c r="U15" s="73">
        <v>0</v>
      </c>
      <c r="V15" s="73">
        <v>0</v>
      </c>
      <c r="W15" s="73">
        <v>0</v>
      </c>
      <c r="X15" s="73">
        <v>0</v>
      </c>
      <c r="Y15" s="73">
        <v>32.4</v>
      </c>
      <c r="Z15" s="73">
        <v>1660.5119999999999</v>
      </c>
      <c r="AA15" s="73">
        <v>0</v>
      </c>
      <c r="AB15" s="73">
        <v>0</v>
      </c>
      <c r="AC15" s="73">
        <v>0</v>
      </c>
      <c r="AD15" s="73">
        <v>0</v>
      </c>
      <c r="AE15" s="73">
        <v>0</v>
      </c>
      <c r="AF15" s="73">
        <v>0</v>
      </c>
      <c r="AG15" s="73">
        <v>11.667</v>
      </c>
      <c r="AH15" s="73">
        <v>0</v>
      </c>
      <c r="AI15" s="73">
        <v>0</v>
      </c>
      <c r="AJ15" s="73">
        <v>0</v>
      </c>
      <c r="AK15" s="73">
        <v>0</v>
      </c>
      <c r="AL15" s="73">
        <v>0</v>
      </c>
      <c r="AM15" s="73">
        <v>0</v>
      </c>
      <c r="AN15" s="73">
        <v>0</v>
      </c>
      <c r="AO15" s="73">
        <v>0</v>
      </c>
      <c r="AP15" s="73">
        <v>392.85700000000003</v>
      </c>
      <c r="AQ15" s="73">
        <v>71.596999999999994</v>
      </c>
      <c r="AR15" s="73">
        <v>0</v>
      </c>
      <c r="AS15" s="73">
        <v>11.286</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3.4449999999999998</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3.3479999999999999</v>
      </c>
      <c r="CO15" s="73">
        <v>0</v>
      </c>
      <c r="CP15" s="73">
        <v>0</v>
      </c>
      <c r="CQ15" s="73">
        <v>0</v>
      </c>
      <c r="CR15" s="73">
        <v>0</v>
      </c>
      <c r="CS15" s="73">
        <v>4.2460000000000004</v>
      </c>
      <c r="CT15" s="73">
        <v>0</v>
      </c>
      <c r="CU15" s="73">
        <v>0</v>
      </c>
      <c r="CV15" s="73">
        <v>0</v>
      </c>
      <c r="CW15" s="73">
        <v>0</v>
      </c>
      <c r="CX15" s="73">
        <v>0</v>
      </c>
      <c r="CY15" s="73">
        <v>0</v>
      </c>
      <c r="CZ15" s="73">
        <v>0</v>
      </c>
      <c r="DA15" s="73">
        <v>0</v>
      </c>
      <c r="DB15" s="73">
        <v>0</v>
      </c>
      <c r="DC15" s="73">
        <v>0</v>
      </c>
      <c r="DD15" s="73">
        <v>0</v>
      </c>
      <c r="DE15" s="73">
        <v>1660.5119999999999</v>
      </c>
      <c r="DF15" s="73">
        <v>0</v>
      </c>
      <c r="DG15" s="73">
        <v>392.85700000000003</v>
      </c>
      <c r="DH15" s="73">
        <v>0</v>
      </c>
      <c r="DI15" s="73">
        <v>71.596999999999994</v>
      </c>
      <c r="DJ15" s="73">
        <v>0</v>
      </c>
      <c r="DK15" s="73">
        <v>0</v>
      </c>
      <c r="DL15" s="73">
        <v>0</v>
      </c>
      <c r="DM15" s="73">
        <v>0</v>
      </c>
      <c r="DN15" s="73">
        <v>0</v>
      </c>
      <c r="DO15" s="73">
        <v>0</v>
      </c>
      <c r="DP15" s="73">
        <v>0</v>
      </c>
      <c r="DQ15" s="73">
        <v>0</v>
      </c>
      <c r="DR15" s="73">
        <v>0</v>
      </c>
      <c r="DS15" s="73">
        <v>134.18799999999999</v>
      </c>
      <c r="DT15" s="73">
        <v>42.581000000000003</v>
      </c>
      <c r="DU15" s="73">
        <v>0</v>
      </c>
      <c r="DV15" s="73">
        <v>0</v>
      </c>
      <c r="DW15" s="73">
        <v>0</v>
      </c>
      <c r="DX15" s="73">
        <v>0</v>
      </c>
      <c r="DY15" s="73">
        <v>0</v>
      </c>
      <c r="DZ15" s="73">
        <v>32.4</v>
      </c>
      <c r="EA15" s="73">
        <v>0</v>
      </c>
      <c r="EB15" s="73">
        <v>0</v>
      </c>
      <c r="EC15" s="73">
        <v>0</v>
      </c>
      <c r="ED15" s="73">
        <v>0</v>
      </c>
      <c r="EE15" s="73">
        <v>0</v>
      </c>
      <c r="EF15" s="73">
        <v>0</v>
      </c>
      <c r="EG15" s="73">
        <v>0</v>
      </c>
      <c r="EH15" s="73">
        <v>11.667</v>
      </c>
      <c r="EI15" s="73">
        <v>0</v>
      </c>
      <c r="EJ15" s="73">
        <v>0</v>
      </c>
      <c r="EK15" s="73">
        <v>0</v>
      </c>
      <c r="EL15" s="73">
        <v>0</v>
      </c>
      <c r="EM15" s="73">
        <v>0</v>
      </c>
      <c r="EN15" s="73">
        <v>0</v>
      </c>
      <c r="EO15" s="73">
        <v>0</v>
      </c>
      <c r="EP15" s="73">
        <v>0</v>
      </c>
      <c r="EQ15" s="73">
        <v>0</v>
      </c>
      <c r="ER15" s="73">
        <v>0</v>
      </c>
      <c r="ES15" s="73">
        <v>0</v>
      </c>
      <c r="ET15" s="73">
        <v>11.286</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3.4449999999999998</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3.3479999999999999</v>
      </c>
      <c r="GP15" s="73">
        <v>0</v>
      </c>
      <c r="GQ15" s="73">
        <v>0</v>
      </c>
      <c r="GR15" s="73">
        <v>0</v>
      </c>
      <c r="GS15" s="73">
        <v>0</v>
      </c>
      <c r="GT15" s="73">
        <v>4.2460000000000004</v>
      </c>
      <c r="GU15" s="73">
        <v>0</v>
      </c>
      <c r="GV15" s="73">
        <v>0</v>
      </c>
      <c r="GW15" s="73">
        <v>0</v>
      </c>
      <c r="GX15" s="73">
        <v>0</v>
      </c>
      <c r="GY15" s="73">
        <v>0</v>
      </c>
      <c r="GZ15" s="73">
        <v>0</v>
      </c>
      <c r="HA15" s="73">
        <v>0</v>
      </c>
      <c r="HB15" s="73">
        <v>0</v>
      </c>
      <c r="HC15" s="73">
        <v>0</v>
      </c>
      <c r="HD15" s="73">
        <v>0</v>
      </c>
      <c r="HE15" s="73">
        <v>0</v>
      </c>
      <c r="HF15" s="73">
        <v>2124.9659999999999</v>
      </c>
      <c r="HG15" s="73">
        <v>0</v>
      </c>
      <c r="HH15" s="73">
        <v>0</v>
      </c>
      <c r="HI15" s="73">
        <v>0</v>
      </c>
      <c r="HJ15" s="73">
        <v>0</v>
      </c>
      <c r="HK15" s="73">
        <v>220.83600000000001</v>
      </c>
      <c r="HL15" s="73">
        <v>11.286</v>
      </c>
      <c r="HM15" s="73">
        <v>0</v>
      </c>
      <c r="HN15" s="73">
        <v>0</v>
      </c>
      <c r="HO15" s="73">
        <v>3.4449999999999998</v>
      </c>
      <c r="HP15" s="73">
        <v>0</v>
      </c>
      <c r="HQ15" s="73">
        <v>0</v>
      </c>
      <c r="HR15" s="73">
        <v>0</v>
      </c>
      <c r="HS15" s="73">
        <v>0</v>
      </c>
      <c r="HT15" s="73">
        <v>0</v>
      </c>
      <c r="HU15" s="73">
        <v>0</v>
      </c>
      <c r="HV15" s="73">
        <v>3.3479999999999999</v>
      </c>
      <c r="HW15" s="73">
        <v>0</v>
      </c>
      <c r="HX15" s="73">
        <v>4.2460000000000004</v>
      </c>
      <c r="HY15" s="73">
        <v>0</v>
      </c>
      <c r="HZ15" s="73">
        <v>0</v>
      </c>
      <c r="IA15" s="73">
        <v>2124.9659999999999</v>
      </c>
      <c r="IB15" s="73">
        <v>0</v>
      </c>
      <c r="IC15" s="73">
        <v>0</v>
      </c>
      <c r="ID15" s="73">
        <v>0</v>
      </c>
      <c r="IE15" s="73">
        <v>0</v>
      </c>
      <c r="IF15" s="73">
        <v>1881.348</v>
      </c>
      <c r="IG15" s="73">
        <v>475.74</v>
      </c>
      <c r="IH15" s="73">
        <v>0</v>
      </c>
      <c r="II15" s="73">
        <v>0</v>
      </c>
      <c r="IJ15" s="73">
        <v>3.4449999999999998</v>
      </c>
      <c r="IK15" s="73">
        <v>0</v>
      </c>
      <c r="IL15" s="73">
        <v>0</v>
      </c>
      <c r="IM15" s="73">
        <v>0</v>
      </c>
      <c r="IN15" s="73">
        <v>0</v>
      </c>
      <c r="IO15" s="73">
        <v>0</v>
      </c>
      <c r="IP15" s="73">
        <v>0</v>
      </c>
      <c r="IQ15" s="73">
        <v>3.3479999999999999</v>
      </c>
      <c r="IR15" s="73">
        <v>0</v>
      </c>
      <c r="IS15" s="73">
        <v>4.2460000000000004</v>
      </c>
      <c r="IT15" s="73">
        <v>0</v>
      </c>
      <c r="IU15" s="73">
        <v>0</v>
      </c>
      <c r="IV15" s="74">
        <v>0</v>
      </c>
      <c r="IW15" s="71">
        <v>0</v>
      </c>
      <c r="IX15" s="71">
        <v>0</v>
      </c>
      <c r="IY15" s="71">
        <v>0</v>
      </c>
      <c r="IZ15" s="71">
        <v>0</v>
      </c>
      <c r="JA15" s="71">
        <v>0</v>
      </c>
      <c r="JB15" s="71">
        <v>0</v>
      </c>
      <c r="JC15" s="71">
        <v>0</v>
      </c>
      <c r="JD15" s="71">
        <v>0</v>
      </c>
      <c r="JE15" s="71">
        <v>8</v>
      </c>
      <c r="JF15" s="71">
        <v>5</v>
      </c>
      <c r="JG15" s="71">
        <v>0</v>
      </c>
      <c r="JH15" s="71">
        <v>0</v>
      </c>
      <c r="JI15" s="71">
        <v>0</v>
      </c>
      <c r="JJ15" s="71">
        <v>0</v>
      </c>
      <c r="JK15" s="71">
        <v>0</v>
      </c>
      <c r="JL15" s="71">
        <v>1</v>
      </c>
      <c r="JM15" s="71">
        <v>2</v>
      </c>
      <c r="JN15" s="71">
        <v>0</v>
      </c>
      <c r="JO15" s="71">
        <v>0</v>
      </c>
      <c r="JP15" s="71">
        <v>0</v>
      </c>
      <c r="JQ15" s="71">
        <v>0</v>
      </c>
      <c r="JR15" s="71">
        <v>0</v>
      </c>
      <c r="JS15" s="71">
        <v>0</v>
      </c>
      <c r="JT15" s="71">
        <v>2</v>
      </c>
      <c r="JU15" s="71">
        <v>0</v>
      </c>
      <c r="JV15" s="71">
        <v>0</v>
      </c>
      <c r="JW15" s="71">
        <v>0</v>
      </c>
      <c r="JX15" s="71">
        <v>0</v>
      </c>
      <c r="JY15" s="71">
        <v>0</v>
      </c>
      <c r="JZ15" s="71">
        <v>0</v>
      </c>
      <c r="KA15" s="71">
        <v>0</v>
      </c>
      <c r="KB15" s="71">
        <v>0</v>
      </c>
      <c r="KC15" s="71">
        <v>2</v>
      </c>
      <c r="KD15" s="71">
        <v>4</v>
      </c>
      <c r="KE15" s="71">
        <v>0</v>
      </c>
      <c r="KF15" s="71">
        <v>2</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1</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1</v>
      </c>
      <c r="MB15" s="71">
        <v>0</v>
      </c>
      <c r="MC15" s="71">
        <v>0</v>
      </c>
      <c r="MD15" s="71">
        <v>0</v>
      </c>
      <c r="ME15" s="71">
        <v>0</v>
      </c>
      <c r="MF15" s="71">
        <v>1</v>
      </c>
      <c r="MG15" s="71">
        <v>0</v>
      </c>
      <c r="MH15" s="71">
        <v>0</v>
      </c>
      <c r="MI15" s="71">
        <v>0</v>
      </c>
      <c r="MJ15" s="71">
        <v>0</v>
      </c>
      <c r="MK15" s="71">
        <v>0</v>
      </c>
      <c r="ML15" s="71">
        <v>0</v>
      </c>
      <c r="MM15" s="71">
        <v>0</v>
      </c>
      <c r="MN15" s="71">
        <v>0</v>
      </c>
      <c r="MO15" s="71">
        <v>0</v>
      </c>
      <c r="MP15" s="71">
        <v>0</v>
      </c>
      <c r="MQ15" s="71">
        <v>0</v>
      </c>
      <c r="MR15" s="71">
        <v>2</v>
      </c>
      <c r="MS15" s="71">
        <v>0</v>
      </c>
      <c r="MT15" s="71">
        <v>2</v>
      </c>
      <c r="MU15" s="71">
        <v>0</v>
      </c>
      <c r="MV15" s="71">
        <v>4</v>
      </c>
      <c r="MW15" s="71">
        <v>0</v>
      </c>
      <c r="MX15" s="71">
        <v>0</v>
      </c>
      <c r="MY15" s="71">
        <v>0</v>
      </c>
      <c r="MZ15" s="71">
        <v>0</v>
      </c>
      <c r="NA15" s="71">
        <v>0</v>
      </c>
      <c r="NB15" s="71">
        <v>0</v>
      </c>
      <c r="NC15" s="71">
        <v>0</v>
      </c>
      <c r="ND15" s="71">
        <v>0</v>
      </c>
      <c r="NE15" s="71">
        <v>0</v>
      </c>
      <c r="NF15" s="71">
        <v>8</v>
      </c>
      <c r="NG15" s="71">
        <v>5</v>
      </c>
      <c r="NH15" s="71">
        <v>0</v>
      </c>
      <c r="NI15" s="71">
        <v>0</v>
      </c>
      <c r="NJ15" s="71">
        <v>0</v>
      </c>
      <c r="NK15" s="71">
        <v>0</v>
      </c>
      <c r="NL15" s="71">
        <v>0</v>
      </c>
      <c r="NM15" s="71">
        <v>1</v>
      </c>
      <c r="NN15" s="71">
        <v>0</v>
      </c>
      <c r="NO15" s="71">
        <v>0</v>
      </c>
      <c r="NP15" s="71">
        <v>0</v>
      </c>
      <c r="NQ15" s="71">
        <v>0</v>
      </c>
      <c r="NR15" s="71">
        <v>0</v>
      </c>
      <c r="NS15" s="71">
        <v>0</v>
      </c>
      <c r="NT15" s="71">
        <v>0</v>
      </c>
      <c r="NU15" s="71">
        <v>2</v>
      </c>
      <c r="NV15" s="71">
        <v>0</v>
      </c>
      <c r="NW15" s="71">
        <v>0</v>
      </c>
      <c r="NX15" s="71">
        <v>0</v>
      </c>
      <c r="NY15" s="71">
        <v>0</v>
      </c>
      <c r="NZ15" s="71">
        <v>0</v>
      </c>
      <c r="OA15" s="71">
        <v>0</v>
      </c>
      <c r="OB15" s="71">
        <v>0</v>
      </c>
      <c r="OC15" s="71">
        <v>0</v>
      </c>
      <c r="OD15" s="71">
        <v>0</v>
      </c>
      <c r="OE15" s="71">
        <v>0</v>
      </c>
      <c r="OF15" s="71">
        <v>0</v>
      </c>
      <c r="OG15" s="71">
        <v>2</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1</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1</v>
      </c>
      <c r="QC15" s="71">
        <v>0</v>
      </c>
      <c r="QD15" s="71">
        <v>0</v>
      </c>
      <c r="QE15" s="71">
        <v>0</v>
      </c>
      <c r="QF15" s="71">
        <v>0</v>
      </c>
      <c r="QG15" s="71">
        <v>1</v>
      </c>
      <c r="QH15" s="71">
        <v>0</v>
      </c>
      <c r="QI15" s="71">
        <v>0</v>
      </c>
      <c r="QJ15" s="71">
        <v>0</v>
      </c>
      <c r="QK15" s="71">
        <v>0</v>
      </c>
      <c r="QL15" s="71">
        <v>0</v>
      </c>
      <c r="QM15" s="71">
        <v>0</v>
      </c>
      <c r="QN15" s="71">
        <v>0</v>
      </c>
      <c r="QO15" s="71">
        <v>0</v>
      </c>
      <c r="QP15" s="71">
        <v>0</v>
      </c>
      <c r="QQ15" s="71">
        <v>0</v>
      </c>
      <c r="QR15" s="71">
        <v>0</v>
      </c>
      <c r="QS15" s="71">
        <v>8</v>
      </c>
      <c r="QT15" s="71">
        <v>0</v>
      </c>
      <c r="QU15" s="71">
        <v>0</v>
      </c>
      <c r="QV15" s="71">
        <v>0</v>
      </c>
      <c r="QW15" s="71">
        <v>0</v>
      </c>
      <c r="QX15" s="71">
        <v>16</v>
      </c>
      <c r="QY15" s="71">
        <v>2</v>
      </c>
      <c r="QZ15" s="71">
        <v>0</v>
      </c>
      <c r="RA15" s="71">
        <v>0</v>
      </c>
      <c r="RB15" s="71">
        <v>1</v>
      </c>
      <c r="RC15" s="71">
        <v>0</v>
      </c>
      <c r="RD15" s="71">
        <v>0</v>
      </c>
      <c r="RE15" s="71">
        <v>0</v>
      </c>
      <c r="RF15" s="71">
        <v>0</v>
      </c>
      <c r="RG15" s="71">
        <v>0</v>
      </c>
      <c r="RH15" s="71">
        <v>0</v>
      </c>
      <c r="RI15" s="71">
        <v>1</v>
      </c>
      <c r="RJ15" s="71">
        <v>0</v>
      </c>
      <c r="RK15" s="71">
        <v>1</v>
      </c>
      <c r="RL15" s="71">
        <v>0</v>
      </c>
      <c r="RM15" s="71">
        <v>0</v>
      </c>
      <c r="RN15" s="71">
        <v>8</v>
      </c>
      <c r="RO15" s="71">
        <v>0</v>
      </c>
      <c r="RP15" s="71">
        <v>0</v>
      </c>
      <c r="RQ15" s="71">
        <v>0</v>
      </c>
      <c r="RR15" s="71">
        <v>0</v>
      </c>
      <c r="RS15" s="71">
        <v>18</v>
      </c>
      <c r="RT15" s="71">
        <v>8</v>
      </c>
      <c r="RU15" s="71">
        <v>0</v>
      </c>
      <c r="RV15" s="71">
        <v>0</v>
      </c>
      <c r="RW15" s="71">
        <v>1</v>
      </c>
      <c r="RX15" s="71">
        <v>0</v>
      </c>
      <c r="RY15" s="71">
        <v>0</v>
      </c>
      <c r="RZ15" s="71">
        <v>0</v>
      </c>
      <c r="SA15" s="71">
        <v>0</v>
      </c>
      <c r="SB15" s="71">
        <v>0</v>
      </c>
      <c r="SC15" s="71">
        <v>0</v>
      </c>
      <c r="SD15" s="71">
        <v>1</v>
      </c>
      <c r="SE15" s="71">
        <v>0</v>
      </c>
      <c r="SF15" s="71">
        <v>1</v>
      </c>
      <c r="SG15" s="71">
        <v>0</v>
      </c>
      <c r="SH15" s="71">
        <v>0</v>
      </c>
    </row>
    <row r="16" spans="1:503">
      <c r="A16" s="16" t="s">
        <v>2020</v>
      </c>
      <c r="B16" s="70">
        <v>8</v>
      </c>
      <c r="C16" s="70">
        <v>8</v>
      </c>
      <c r="D16" s="70">
        <v>1</v>
      </c>
      <c r="E16" s="70">
        <v>2011</v>
      </c>
      <c r="F16" s="70" t="s">
        <v>178</v>
      </c>
      <c r="G16" s="1073" t="s">
        <v>2012</v>
      </c>
      <c r="H16" s="70" t="s">
        <v>2013</v>
      </c>
      <c r="I16" s="1066"/>
      <c r="J16" s="73">
        <v>0</v>
      </c>
      <c r="K16" s="73">
        <v>0</v>
      </c>
      <c r="L16" s="73">
        <v>0</v>
      </c>
      <c r="M16" s="73">
        <v>0</v>
      </c>
      <c r="N16" s="73">
        <v>0</v>
      </c>
      <c r="O16" s="73">
        <v>0</v>
      </c>
      <c r="P16" s="73">
        <v>0</v>
      </c>
      <c r="Q16" s="73">
        <v>0</v>
      </c>
      <c r="R16" s="73">
        <v>132.56299999999999</v>
      </c>
      <c r="S16" s="73">
        <v>40.536999999999999</v>
      </c>
      <c r="T16" s="73">
        <v>0</v>
      </c>
      <c r="U16" s="73">
        <v>0</v>
      </c>
      <c r="V16" s="73">
        <v>0</v>
      </c>
      <c r="W16" s="73">
        <v>0</v>
      </c>
      <c r="X16" s="73">
        <v>0</v>
      </c>
      <c r="Y16" s="73">
        <v>26.106999999999999</v>
      </c>
      <c r="Z16" s="73">
        <v>1995.097</v>
      </c>
      <c r="AA16" s="73">
        <v>0</v>
      </c>
      <c r="AB16" s="73">
        <v>0</v>
      </c>
      <c r="AC16" s="73">
        <v>0</v>
      </c>
      <c r="AD16" s="73">
        <v>0</v>
      </c>
      <c r="AE16" s="73">
        <v>0</v>
      </c>
      <c r="AF16" s="73">
        <v>0</v>
      </c>
      <c r="AG16" s="73">
        <v>14.521000000000001</v>
      </c>
      <c r="AH16" s="73">
        <v>0</v>
      </c>
      <c r="AI16" s="73">
        <v>0</v>
      </c>
      <c r="AJ16" s="73">
        <v>0</v>
      </c>
      <c r="AK16" s="73">
        <v>0</v>
      </c>
      <c r="AL16" s="73">
        <v>0</v>
      </c>
      <c r="AM16" s="73">
        <v>0</v>
      </c>
      <c r="AN16" s="73">
        <v>0</v>
      </c>
      <c r="AO16" s="73">
        <v>0</v>
      </c>
      <c r="AP16" s="73">
        <v>479.53399999999999</v>
      </c>
      <c r="AQ16" s="73">
        <v>66.113</v>
      </c>
      <c r="AR16" s="73">
        <v>0</v>
      </c>
      <c r="AS16" s="73">
        <v>10.881</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3.12</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3.1589999999999998</v>
      </c>
      <c r="CO16" s="73">
        <v>0</v>
      </c>
      <c r="CP16" s="73">
        <v>0</v>
      </c>
      <c r="CQ16" s="73">
        <v>0</v>
      </c>
      <c r="CR16" s="73">
        <v>0</v>
      </c>
      <c r="CS16" s="73">
        <v>13.329000000000001</v>
      </c>
      <c r="CT16" s="73">
        <v>0</v>
      </c>
      <c r="CU16" s="73">
        <v>0</v>
      </c>
      <c r="CV16" s="73">
        <v>0</v>
      </c>
      <c r="CW16" s="73">
        <v>0</v>
      </c>
      <c r="CX16" s="73">
        <v>0</v>
      </c>
      <c r="CY16" s="73">
        <v>0</v>
      </c>
      <c r="CZ16" s="73">
        <v>0</v>
      </c>
      <c r="DA16" s="73">
        <v>0</v>
      </c>
      <c r="DB16" s="73">
        <v>0</v>
      </c>
      <c r="DC16" s="73">
        <v>0</v>
      </c>
      <c r="DD16" s="73">
        <v>0</v>
      </c>
      <c r="DE16" s="73">
        <v>1995.097</v>
      </c>
      <c r="DF16" s="73">
        <v>0</v>
      </c>
      <c r="DG16" s="73">
        <v>479.53399999999999</v>
      </c>
      <c r="DH16" s="73">
        <v>0</v>
      </c>
      <c r="DI16" s="73">
        <v>66.113</v>
      </c>
      <c r="DJ16" s="73">
        <v>0</v>
      </c>
      <c r="DK16" s="73">
        <v>0</v>
      </c>
      <c r="DL16" s="73">
        <v>0</v>
      </c>
      <c r="DM16" s="73">
        <v>0</v>
      </c>
      <c r="DN16" s="73">
        <v>0</v>
      </c>
      <c r="DO16" s="73">
        <v>0</v>
      </c>
      <c r="DP16" s="73">
        <v>0</v>
      </c>
      <c r="DQ16" s="73">
        <v>0</v>
      </c>
      <c r="DR16" s="73">
        <v>0</v>
      </c>
      <c r="DS16" s="73">
        <v>132.56299999999999</v>
      </c>
      <c r="DT16" s="73">
        <v>40.536999999999999</v>
      </c>
      <c r="DU16" s="73">
        <v>0</v>
      </c>
      <c r="DV16" s="73">
        <v>0</v>
      </c>
      <c r="DW16" s="73">
        <v>0</v>
      </c>
      <c r="DX16" s="73">
        <v>0</v>
      </c>
      <c r="DY16" s="73">
        <v>0</v>
      </c>
      <c r="DZ16" s="73">
        <v>26.106999999999999</v>
      </c>
      <c r="EA16" s="73">
        <v>0</v>
      </c>
      <c r="EB16" s="73">
        <v>0</v>
      </c>
      <c r="EC16" s="73">
        <v>0</v>
      </c>
      <c r="ED16" s="73">
        <v>0</v>
      </c>
      <c r="EE16" s="73">
        <v>0</v>
      </c>
      <c r="EF16" s="73">
        <v>0</v>
      </c>
      <c r="EG16" s="73">
        <v>0</v>
      </c>
      <c r="EH16" s="73">
        <v>14.521000000000001</v>
      </c>
      <c r="EI16" s="73">
        <v>0</v>
      </c>
      <c r="EJ16" s="73">
        <v>0</v>
      </c>
      <c r="EK16" s="73">
        <v>0</v>
      </c>
      <c r="EL16" s="73">
        <v>0</v>
      </c>
      <c r="EM16" s="73">
        <v>0</v>
      </c>
      <c r="EN16" s="73">
        <v>0</v>
      </c>
      <c r="EO16" s="73">
        <v>0</v>
      </c>
      <c r="EP16" s="73">
        <v>0</v>
      </c>
      <c r="EQ16" s="73">
        <v>0</v>
      </c>
      <c r="ER16" s="73">
        <v>0</v>
      </c>
      <c r="ES16" s="73">
        <v>0</v>
      </c>
      <c r="ET16" s="73">
        <v>10.881</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3.12</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3.1589999999999998</v>
      </c>
      <c r="GP16" s="73">
        <v>0</v>
      </c>
      <c r="GQ16" s="73">
        <v>0</v>
      </c>
      <c r="GR16" s="73">
        <v>0</v>
      </c>
      <c r="GS16" s="73">
        <v>0</v>
      </c>
      <c r="GT16" s="73">
        <v>13.329000000000001</v>
      </c>
      <c r="GU16" s="73">
        <v>0</v>
      </c>
      <c r="GV16" s="73">
        <v>0</v>
      </c>
      <c r="GW16" s="73">
        <v>0</v>
      </c>
      <c r="GX16" s="73">
        <v>0</v>
      </c>
      <c r="GY16" s="73">
        <v>0</v>
      </c>
      <c r="GZ16" s="73">
        <v>0</v>
      </c>
      <c r="HA16" s="73">
        <v>0</v>
      </c>
      <c r="HB16" s="73">
        <v>0</v>
      </c>
      <c r="HC16" s="73">
        <v>0</v>
      </c>
      <c r="HD16" s="73">
        <v>0</v>
      </c>
      <c r="HE16" s="73">
        <v>0</v>
      </c>
      <c r="HF16" s="73">
        <v>2540.7440000000001</v>
      </c>
      <c r="HG16" s="73">
        <v>0</v>
      </c>
      <c r="HH16" s="73">
        <v>0</v>
      </c>
      <c r="HI16" s="73">
        <v>0</v>
      </c>
      <c r="HJ16" s="73">
        <v>0</v>
      </c>
      <c r="HK16" s="73">
        <v>213.72800000000001</v>
      </c>
      <c r="HL16" s="73">
        <v>10.881</v>
      </c>
      <c r="HM16" s="73">
        <v>0</v>
      </c>
      <c r="HN16" s="73">
        <v>0</v>
      </c>
      <c r="HO16" s="73">
        <v>3.12</v>
      </c>
      <c r="HP16" s="73">
        <v>0</v>
      </c>
      <c r="HQ16" s="73">
        <v>0</v>
      </c>
      <c r="HR16" s="73">
        <v>0</v>
      </c>
      <c r="HS16" s="73">
        <v>0</v>
      </c>
      <c r="HT16" s="73">
        <v>0</v>
      </c>
      <c r="HU16" s="73">
        <v>0</v>
      </c>
      <c r="HV16" s="73">
        <v>3.1589999999999998</v>
      </c>
      <c r="HW16" s="73">
        <v>0</v>
      </c>
      <c r="HX16" s="73">
        <v>13.329000000000001</v>
      </c>
      <c r="HY16" s="73">
        <v>0</v>
      </c>
      <c r="HZ16" s="73">
        <v>0</v>
      </c>
      <c r="IA16" s="73">
        <v>2540.7440000000001</v>
      </c>
      <c r="IB16" s="73">
        <v>0</v>
      </c>
      <c r="IC16" s="73">
        <v>0</v>
      </c>
      <c r="ID16" s="73">
        <v>0</v>
      </c>
      <c r="IE16" s="73">
        <v>0</v>
      </c>
      <c r="IF16" s="73">
        <v>2208.8249999999998</v>
      </c>
      <c r="IG16" s="73">
        <v>556.52800000000002</v>
      </c>
      <c r="IH16" s="73">
        <v>0</v>
      </c>
      <c r="II16" s="73">
        <v>0</v>
      </c>
      <c r="IJ16" s="73">
        <v>3.12</v>
      </c>
      <c r="IK16" s="73">
        <v>0</v>
      </c>
      <c r="IL16" s="73">
        <v>0</v>
      </c>
      <c r="IM16" s="73">
        <v>0</v>
      </c>
      <c r="IN16" s="73">
        <v>0</v>
      </c>
      <c r="IO16" s="73">
        <v>0</v>
      </c>
      <c r="IP16" s="73">
        <v>0</v>
      </c>
      <c r="IQ16" s="73">
        <v>3.1589999999999998</v>
      </c>
      <c r="IR16" s="73">
        <v>0</v>
      </c>
      <c r="IS16" s="73">
        <v>13.329000000000001</v>
      </c>
      <c r="IT16" s="73">
        <v>0</v>
      </c>
      <c r="IU16" s="73">
        <v>0</v>
      </c>
      <c r="IV16" s="74">
        <v>0</v>
      </c>
      <c r="IW16" s="71">
        <v>0</v>
      </c>
      <c r="IX16" s="71">
        <v>0</v>
      </c>
      <c r="IY16" s="71">
        <v>0</v>
      </c>
      <c r="IZ16" s="71">
        <v>0</v>
      </c>
      <c r="JA16" s="71">
        <v>0</v>
      </c>
      <c r="JB16" s="71">
        <v>0</v>
      </c>
      <c r="JC16" s="71">
        <v>0</v>
      </c>
      <c r="JD16" s="71">
        <v>0</v>
      </c>
      <c r="JE16" s="71">
        <v>8</v>
      </c>
      <c r="JF16" s="71">
        <v>4</v>
      </c>
      <c r="JG16" s="71">
        <v>0</v>
      </c>
      <c r="JH16" s="71">
        <v>0</v>
      </c>
      <c r="JI16" s="71">
        <v>0</v>
      </c>
      <c r="JJ16" s="71">
        <v>0</v>
      </c>
      <c r="JK16" s="71">
        <v>0</v>
      </c>
      <c r="JL16" s="71">
        <v>1</v>
      </c>
      <c r="JM16" s="71">
        <v>2</v>
      </c>
      <c r="JN16" s="71">
        <v>0</v>
      </c>
      <c r="JO16" s="71">
        <v>0</v>
      </c>
      <c r="JP16" s="71">
        <v>0</v>
      </c>
      <c r="JQ16" s="71">
        <v>0</v>
      </c>
      <c r="JR16" s="71">
        <v>0</v>
      </c>
      <c r="JS16" s="71">
        <v>0</v>
      </c>
      <c r="JT16" s="71">
        <v>2</v>
      </c>
      <c r="JU16" s="71">
        <v>0</v>
      </c>
      <c r="JV16" s="71">
        <v>0</v>
      </c>
      <c r="JW16" s="71">
        <v>0</v>
      </c>
      <c r="JX16" s="71">
        <v>0</v>
      </c>
      <c r="JY16" s="71">
        <v>0</v>
      </c>
      <c r="JZ16" s="71">
        <v>0</v>
      </c>
      <c r="KA16" s="71">
        <v>0</v>
      </c>
      <c r="KB16" s="71">
        <v>0</v>
      </c>
      <c r="KC16" s="71">
        <v>2</v>
      </c>
      <c r="KD16" s="71">
        <v>4</v>
      </c>
      <c r="KE16" s="71">
        <v>0</v>
      </c>
      <c r="KF16" s="71">
        <v>2</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1</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1</v>
      </c>
      <c r="MB16" s="71">
        <v>0</v>
      </c>
      <c r="MC16" s="71">
        <v>0</v>
      </c>
      <c r="MD16" s="71">
        <v>0</v>
      </c>
      <c r="ME16" s="71">
        <v>0</v>
      </c>
      <c r="MF16" s="71">
        <v>1</v>
      </c>
      <c r="MG16" s="71">
        <v>0</v>
      </c>
      <c r="MH16" s="71">
        <v>0</v>
      </c>
      <c r="MI16" s="71">
        <v>0</v>
      </c>
      <c r="MJ16" s="71">
        <v>0</v>
      </c>
      <c r="MK16" s="71">
        <v>0</v>
      </c>
      <c r="ML16" s="71">
        <v>0</v>
      </c>
      <c r="MM16" s="71">
        <v>0</v>
      </c>
      <c r="MN16" s="71">
        <v>0</v>
      </c>
      <c r="MO16" s="71">
        <v>0</v>
      </c>
      <c r="MP16" s="71">
        <v>0</v>
      </c>
      <c r="MQ16" s="71">
        <v>0</v>
      </c>
      <c r="MR16" s="71">
        <v>2</v>
      </c>
      <c r="MS16" s="71">
        <v>0</v>
      </c>
      <c r="MT16" s="71">
        <v>2</v>
      </c>
      <c r="MU16" s="71">
        <v>0</v>
      </c>
      <c r="MV16" s="71">
        <v>4</v>
      </c>
      <c r="MW16" s="71">
        <v>0</v>
      </c>
      <c r="MX16" s="71">
        <v>0</v>
      </c>
      <c r="MY16" s="71">
        <v>0</v>
      </c>
      <c r="MZ16" s="71">
        <v>0</v>
      </c>
      <c r="NA16" s="71">
        <v>0</v>
      </c>
      <c r="NB16" s="71">
        <v>0</v>
      </c>
      <c r="NC16" s="71">
        <v>0</v>
      </c>
      <c r="ND16" s="71">
        <v>0</v>
      </c>
      <c r="NE16" s="71">
        <v>0</v>
      </c>
      <c r="NF16" s="71">
        <v>8</v>
      </c>
      <c r="NG16" s="71">
        <v>4</v>
      </c>
      <c r="NH16" s="71">
        <v>0</v>
      </c>
      <c r="NI16" s="71">
        <v>0</v>
      </c>
      <c r="NJ16" s="71">
        <v>0</v>
      </c>
      <c r="NK16" s="71">
        <v>0</v>
      </c>
      <c r="NL16" s="71">
        <v>0</v>
      </c>
      <c r="NM16" s="71">
        <v>1</v>
      </c>
      <c r="NN16" s="71">
        <v>0</v>
      </c>
      <c r="NO16" s="71">
        <v>0</v>
      </c>
      <c r="NP16" s="71">
        <v>0</v>
      </c>
      <c r="NQ16" s="71">
        <v>0</v>
      </c>
      <c r="NR16" s="71">
        <v>0</v>
      </c>
      <c r="NS16" s="71">
        <v>0</v>
      </c>
      <c r="NT16" s="71">
        <v>0</v>
      </c>
      <c r="NU16" s="71">
        <v>2</v>
      </c>
      <c r="NV16" s="71">
        <v>0</v>
      </c>
      <c r="NW16" s="71">
        <v>0</v>
      </c>
      <c r="NX16" s="71">
        <v>0</v>
      </c>
      <c r="NY16" s="71">
        <v>0</v>
      </c>
      <c r="NZ16" s="71">
        <v>0</v>
      </c>
      <c r="OA16" s="71">
        <v>0</v>
      </c>
      <c r="OB16" s="71">
        <v>0</v>
      </c>
      <c r="OC16" s="71">
        <v>0</v>
      </c>
      <c r="OD16" s="71">
        <v>0</v>
      </c>
      <c r="OE16" s="71">
        <v>0</v>
      </c>
      <c r="OF16" s="71">
        <v>0</v>
      </c>
      <c r="OG16" s="71">
        <v>2</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1</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1</v>
      </c>
      <c r="QC16" s="71">
        <v>0</v>
      </c>
      <c r="QD16" s="71">
        <v>0</v>
      </c>
      <c r="QE16" s="71">
        <v>0</v>
      </c>
      <c r="QF16" s="71">
        <v>0</v>
      </c>
      <c r="QG16" s="71">
        <v>1</v>
      </c>
      <c r="QH16" s="71">
        <v>0</v>
      </c>
      <c r="QI16" s="71">
        <v>0</v>
      </c>
      <c r="QJ16" s="71">
        <v>0</v>
      </c>
      <c r="QK16" s="71">
        <v>0</v>
      </c>
      <c r="QL16" s="71">
        <v>0</v>
      </c>
      <c r="QM16" s="71">
        <v>0</v>
      </c>
      <c r="QN16" s="71">
        <v>0</v>
      </c>
      <c r="QO16" s="71">
        <v>0</v>
      </c>
      <c r="QP16" s="71">
        <v>0</v>
      </c>
      <c r="QQ16" s="71">
        <v>0</v>
      </c>
      <c r="QR16" s="71">
        <v>0</v>
      </c>
      <c r="QS16" s="71">
        <v>8</v>
      </c>
      <c r="QT16" s="71">
        <v>0</v>
      </c>
      <c r="QU16" s="71">
        <v>0</v>
      </c>
      <c r="QV16" s="71">
        <v>0</v>
      </c>
      <c r="QW16" s="71">
        <v>0</v>
      </c>
      <c r="QX16" s="71">
        <v>15</v>
      </c>
      <c r="QY16" s="71">
        <v>2</v>
      </c>
      <c r="QZ16" s="71">
        <v>0</v>
      </c>
      <c r="RA16" s="71">
        <v>0</v>
      </c>
      <c r="RB16" s="71">
        <v>1</v>
      </c>
      <c r="RC16" s="71">
        <v>0</v>
      </c>
      <c r="RD16" s="71">
        <v>0</v>
      </c>
      <c r="RE16" s="71">
        <v>0</v>
      </c>
      <c r="RF16" s="71">
        <v>0</v>
      </c>
      <c r="RG16" s="71">
        <v>0</v>
      </c>
      <c r="RH16" s="71">
        <v>0</v>
      </c>
      <c r="RI16" s="71">
        <v>1</v>
      </c>
      <c r="RJ16" s="71">
        <v>0</v>
      </c>
      <c r="RK16" s="71">
        <v>1</v>
      </c>
      <c r="RL16" s="71">
        <v>0</v>
      </c>
      <c r="RM16" s="71">
        <v>0</v>
      </c>
      <c r="RN16" s="71">
        <v>8</v>
      </c>
      <c r="RO16" s="71">
        <v>0</v>
      </c>
      <c r="RP16" s="71">
        <v>0</v>
      </c>
      <c r="RQ16" s="71">
        <v>0</v>
      </c>
      <c r="RR16" s="71">
        <v>0</v>
      </c>
      <c r="RS16" s="71">
        <v>17</v>
      </c>
      <c r="RT16" s="71">
        <v>8</v>
      </c>
      <c r="RU16" s="71">
        <v>0</v>
      </c>
      <c r="RV16" s="71">
        <v>0</v>
      </c>
      <c r="RW16" s="71">
        <v>1</v>
      </c>
      <c r="RX16" s="71">
        <v>0</v>
      </c>
      <c r="RY16" s="71">
        <v>0</v>
      </c>
      <c r="RZ16" s="71">
        <v>0</v>
      </c>
      <c r="SA16" s="71">
        <v>0</v>
      </c>
      <c r="SB16" s="71">
        <v>0</v>
      </c>
      <c r="SC16" s="71">
        <v>0</v>
      </c>
      <c r="SD16" s="71">
        <v>1</v>
      </c>
      <c r="SE16" s="71">
        <v>0</v>
      </c>
      <c r="SF16" s="71">
        <v>1</v>
      </c>
      <c r="SG16" s="71">
        <v>0</v>
      </c>
      <c r="SH16" s="71">
        <v>0</v>
      </c>
    </row>
    <row r="17" spans="1:502">
      <c r="A17" s="16" t="s">
        <v>2021</v>
      </c>
      <c r="B17" s="70">
        <v>9</v>
      </c>
      <c r="C17" s="70">
        <v>9</v>
      </c>
      <c r="D17" s="70">
        <v>1</v>
      </c>
      <c r="E17" s="70">
        <v>2012</v>
      </c>
      <c r="F17" s="70" t="s">
        <v>179</v>
      </c>
      <c r="G17" s="1073" t="s">
        <v>2012</v>
      </c>
      <c r="H17" s="70" t="s">
        <v>2013</v>
      </c>
      <c r="I17" s="1066"/>
      <c r="J17" s="73">
        <v>0</v>
      </c>
      <c r="K17" s="73">
        <v>0</v>
      </c>
      <c r="L17" s="73">
        <v>0</v>
      </c>
      <c r="M17" s="73">
        <v>0</v>
      </c>
      <c r="N17" s="73">
        <v>0</v>
      </c>
      <c r="O17" s="73">
        <v>0</v>
      </c>
      <c r="P17" s="73">
        <v>0</v>
      </c>
      <c r="Q17" s="73">
        <v>0</v>
      </c>
      <c r="R17" s="73">
        <v>137.00800000000001</v>
      </c>
      <c r="S17" s="73">
        <v>40.652999999999999</v>
      </c>
      <c r="T17" s="73">
        <v>0</v>
      </c>
      <c r="U17" s="73">
        <v>0</v>
      </c>
      <c r="V17" s="73">
        <v>0</v>
      </c>
      <c r="W17" s="73">
        <v>0</v>
      </c>
      <c r="X17" s="73">
        <v>0</v>
      </c>
      <c r="Y17" s="73">
        <v>34.033999999999999</v>
      </c>
      <c r="Z17" s="73">
        <v>1898.865</v>
      </c>
      <c r="AA17" s="73">
        <v>0</v>
      </c>
      <c r="AB17" s="73">
        <v>0</v>
      </c>
      <c r="AC17" s="73">
        <v>0</v>
      </c>
      <c r="AD17" s="73">
        <v>4.976</v>
      </c>
      <c r="AE17" s="73">
        <v>0</v>
      </c>
      <c r="AF17" s="73">
        <v>0</v>
      </c>
      <c r="AG17" s="73">
        <v>10.667999999999999</v>
      </c>
      <c r="AH17" s="73">
        <v>0</v>
      </c>
      <c r="AI17" s="73">
        <v>0</v>
      </c>
      <c r="AJ17" s="73">
        <v>0</v>
      </c>
      <c r="AK17" s="73">
        <v>0</v>
      </c>
      <c r="AL17" s="73">
        <v>0</v>
      </c>
      <c r="AM17" s="73">
        <v>0</v>
      </c>
      <c r="AN17" s="73">
        <v>0</v>
      </c>
      <c r="AO17" s="73">
        <v>0</v>
      </c>
      <c r="AP17" s="73">
        <v>453.81900000000002</v>
      </c>
      <c r="AQ17" s="73">
        <v>73.403999999999996</v>
      </c>
      <c r="AR17" s="73">
        <v>0</v>
      </c>
      <c r="AS17" s="73">
        <v>11.765000000000001</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3.2770000000000001</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3.47</v>
      </c>
      <c r="CO17" s="73">
        <v>0</v>
      </c>
      <c r="CP17" s="73">
        <v>0</v>
      </c>
      <c r="CQ17" s="73">
        <v>0</v>
      </c>
      <c r="CR17" s="73">
        <v>0</v>
      </c>
      <c r="CS17" s="73">
        <v>13.872999999999999</v>
      </c>
      <c r="CT17" s="73">
        <v>0</v>
      </c>
      <c r="CU17" s="73">
        <v>0</v>
      </c>
      <c r="CV17" s="73">
        <v>0</v>
      </c>
      <c r="CW17" s="73">
        <v>0</v>
      </c>
      <c r="CX17" s="73">
        <v>0</v>
      </c>
      <c r="CY17" s="73">
        <v>0</v>
      </c>
      <c r="CZ17" s="73">
        <v>0</v>
      </c>
      <c r="DA17" s="73">
        <v>0</v>
      </c>
      <c r="DB17" s="73">
        <v>0</v>
      </c>
      <c r="DC17" s="73">
        <v>0</v>
      </c>
      <c r="DD17" s="73">
        <v>0</v>
      </c>
      <c r="DE17" s="73">
        <v>1898.865</v>
      </c>
      <c r="DF17" s="73">
        <v>0</v>
      </c>
      <c r="DG17" s="73">
        <v>453.81900000000002</v>
      </c>
      <c r="DH17" s="73">
        <v>0</v>
      </c>
      <c r="DI17" s="73">
        <v>73.403999999999996</v>
      </c>
      <c r="DJ17" s="73">
        <v>0</v>
      </c>
      <c r="DK17" s="73">
        <v>0</v>
      </c>
      <c r="DL17" s="73">
        <v>0</v>
      </c>
      <c r="DM17" s="73">
        <v>0</v>
      </c>
      <c r="DN17" s="73">
        <v>0</v>
      </c>
      <c r="DO17" s="73">
        <v>0</v>
      </c>
      <c r="DP17" s="73">
        <v>0</v>
      </c>
      <c r="DQ17" s="73">
        <v>0</v>
      </c>
      <c r="DR17" s="73">
        <v>0</v>
      </c>
      <c r="DS17" s="73">
        <v>137.00800000000001</v>
      </c>
      <c r="DT17" s="73">
        <v>40.652999999999999</v>
      </c>
      <c r="DU17" s="73">
        <v>0</v>
      </c>
      <c r="DV17" s="73">
        <v>0</v>
      </c>
      <c r="DW17" s="73">
        <v>0</v>
      </c>
      <c r="DX17" s="73">
        <v>0</v>
      </c>
      <c r="DY17" s="73">
        <v>0</v>
      </c>
      <c r="DZ17" s="73">
        <v>34.033999999999999</v>
      </c>
      <c r="EA17" s="73">
        <v>0</v>
      </c>
      <c r="EB17" s="73">
        <v>0</v>
      </c>
      <c r="EC17" s="73">
        <v>0</v>
      </c>
      <c r="ED17" s="73">
        <v>0</v>
      </c>
      <c r="EE17" s="73">
        <v>4.976</v>
      </c>
      <c r="EF17" s="73">
        <v>0</v>
      </c>
      <c r="EG17" s="73">
        <v>0</v>
      </c>
      <c r="EH17" s="73">
        <v>10.667999999999999</v>
      </c>
      <c r="EI17" s="73">
        <v>0</v>
      </c>
      <c r="EJ17" s="73">
        <v>0</v>
      </c>
      <c r="EK17" s="73">
        <v>0</v>
      </c>
      <c r="EL17" s="73">
        <v>0</v>
      </c>
      <c r="EM17" s="73">
        <v>0</v>
      </c>
      <c r="EN17" s="73">
        <v>0</v>
      </c>
      <c r="EO17" s="73">
        <v>0</v>
      </c>
      <c r="EP17" s="73">
        <v>0</v>
      </c>
      <c r="EQ17" s="73">
        <v>0</v>
      </c>
      <c r="ER17" s="73">
        <v>0</v>
      </c>
      <c r="ES17" s="73">
        <v>0</v>
      </c>
      <c r="ET17" s="73">
        <v>11.765000000000001</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3.2770000000000001</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3.47</v>
      </c>
      <c r="GP17" s="73">
        <v>0</v>
      </c>
      <c r="GQ17" s="73">
        <v>0</v>
      </c>
      <c r="GR17" s="73">
        <v>0</v>
      </c>
      <c r="GS17" s="73">
        <v>0</v>
      </c>
      <c r="GT17" s="73">
        <v>13.872999999999999</v>
      </c>
      <c r="GU17" s="73">
        <v>0</v>
      </c>
      <c r="GV17" s="73">
        <v>0</v>
      </c>
      <c r="GW17" s="73">
        <v>0</v>
      </c>
      <c r="GX17" s="73">
        <v>0</v>
      </c>
      <c r="GY17" s="73">
        <v>0</v>
      </c>
      <c r="GZ17" s="73">
        <v>0</v>
      </c>
      <c r="HA17" s="73">
        <v>0</v>
      </c>
      <c r="HB17" s="73">
        <v>0</v>
      </c>
      <c r="HC17" s="73">
        <v>0</v>
      </c>
      <c r="HD17" s="73">
        <v>0</v>
      </c>
      <c r="HE17" s="73">
        <v>0</v>
      </c>
      <c r="HF17" s="73">
        <v>2426.0880000000002</v>
      </c>
      <c r="HG17" s="73">
        <v>0</v>
      </c>
      <c r="HH17" s="73">
        <v>0</v>
      </c>
      <c r="HI17" s="73">
        <v>0</v>
      </c>
      <c r="HJ17" s="73">
        <v>0</v>
      </c>
      <c r="HK17" s="73">
        <v>227.339</v>
      </c>
      <c r="HL17" s="73">
        <v>11.765000000000001</v>
      </c>
      <c r="HM17" s="73">
        <v>0</v>
      </c>
      <c r="HN17" s="73">
        <v>0</v>
      </c>
      <c r="HO17" s="73">
        <v>3.2770000000000001</v>
      </c>
      <c r="HP17" s="73">
        <v>0</v>
      </c>
      <c r="HQ17" s="73">
        <v>0</v>
      </c>
      <c r="HR17" s="73">
        <v>0</v>
      </c>
      <c r="HS17" s="73">
        <v>0</v>
      </c>
      <c r="HT17" s="73">
        <v>0</v>
      </c>
      <c r="HU17" s="73">
        <v>0</v>
      </c>
      <c r="HV17" s="73">
        <v>3.47</v>
      </c>
      <c r="HW17" s="73">
        <v>0</v>
      </c>
      <c r="HX17" s="73">
        <v>13.872999999999999</v>
      </c>
      <c r="HY17" s="73">
        <v>0</v>
      </c>
      <c r="HZ17" s="73">
        <v>0</v>
      </c>
      <c r="IA17" s="73">
        <v>2426.0880000000002</v>
      </c>
      <c r="IB17" s="73">
        <v>0</v>
      </c>
      <c r="IC17" s="73">
        <v>0</v>
      </c>
      <c r="ID17" s="73">
        <v>0</v>
      </c>
      <c r="IE17" s="73">
        <v>0</v>
      </c>
      <c r="IF17" s="73">
        <v>2126.2040000000002</v>
      </c>
      <c r="IG17" s="73">
        <v>538.98800000000006</v>
      </c>
      <c r="IH17" s="73">
        <v>0</v>
      </c>
      <c r="II17" s="73">
        <v>0</v>
      </c>
      <c r="IJ17" s="73">
        <v>3.2770000000000001</v>
      </c>
      <c r="IK17" s="73">
        <v>0</v>
      </c>
      <c r="IL17" s="73">
        <v>0</v>
      </c>
      <c r="IM17" s="73">
        <v>0</v>
      </c>
      <c r="IN17" s="73">
        <v>0</v>
      </c>
      <c r="IO17" s="73">
        <v>0</v>
      </c>
      <c r="IP17" s="73">
        <v>0</v>
      </c>
      <c r="IQ17" s="73">
        <v>3.47</v>
      </c>
      <c r="IR17" s="73">
        <v>0</v>
      </c>
      <c r="IS17" s="73">
        <v>13.872999999999999</v>
      </c>
      <c r="IT17" s="73">
        <v>0</v>
      </c>
      <c r="IU17" s="73">
        <v>0</v>
      </c>
      <c r="IV17" s="74">
        <v>0</v>
      </c>
      <c r="IW17" s="71">
        <v>0</v>
      </c>
      <c r="IX17" s="71">
        <v>0</v>
      </c>
      <c r="IY17" s="71">
        <v>0</v>
      </c>
      <c r="IZ17" s="71">
        <v>0</v>
      </c>
      <c r="JA17" s="71">
        <v>0</v>
      </c>
      <c r="JB17" s="71">
        <v>0</v>
      </c>
      <c r="JC17" s="71">
        <v>0</v>
      </c>
      <c r="JD17" s="71">
        <v>0</v>
      </c>
      <c r="JE17" s="71">
        <v>8</v>
      </c>
      <c r="JF17" s="71">
        <v>4</v>
      </c>
      <c r="JG17" s="71">
        <v>0</v>
      </c>
      <c r="JH17" s="71">
        <v>0</v>
      </c>
      <c r="JI17" s="71">
        <v>0</v>
      </c>
      <c r="JJ17" s="71">
        <v>0</v>
      </c>
      <c r="JK17" s="71">
        <v>0</v>
      </c>
      <c r="JL17" s="71">
        <v>1</v>
      </c>
      <c r="JM17" s="71">
        <v>2</v>
      </c>
      <c r="JN17" s="71">
        <v>0</v>
      </c>
      <c r="JO17" s="71">
        <v>0</v>
      </c>
      <c r="JP17" s="71">
        <v>0</v>
      </c>
      <c r="JQ17" s="71">
        <v>1</v>
      </c>
      <c r="JR17" s="71">
        <v>0</v>
      </c>
      <c r="JS17" s="71">
        <v>0</v>
      </c>
      <c r="JT17" s="71">
        <v>2</v>
      </c>
      <c r="JU17" s="71">
        <v>0</v>
      </c>
      <c r="JV17" s="71">
        <v>0</v>
      </c>
      <c r="JW17" s="71">
        <v>0</v>
      </c>
      <c r="JX17" s="71">
        <v>0</v>
      </c>
      <c r="JY17" s="71">
        <v>0</v>
      </c>
      <c r="JZ17" s="71">
        <v>0</v>
      </c>
      <c r="KA17" s="71">
        <v>0</v>
      </c>
      <c r="KB17" s="71">
        <v>0</v>
      </c>
      <c r="KC17" s="71">
        <v>2</v>
      </c>
      <c r="KD17" s="71">
        <v>4</v>
      </c>
      <c r="KE17" s="71">
        <v>0</v>
      </c>
      <c r="KF17" s="71">
        <v>2</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1</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1</v>
      </c>
      <c r="MB17" s="71">
        <v>0</v>
      </c>
      <c r="MC17" s="71">
        <v>0</v>
      </c>
      <c r="MD17" s="71">
        <v>0</v>
      </c>
      <c r="ME17" s="71">
        <v>0</v>
      </c>
      <c r="MF17" s="71">
        <v>1</v>
      </c>
      <c r="MG17" s="71">
        <v>0</v>
      </c>
      <c r="MH17" s="71">
        <v>0</v>
      </c>
      <c r="MI17" s="71">
        <v>0</v>
      </c>
      <c r="MJ17" s="71">
        <v>0</v>
      </c>
      <c r="MK17" s="71">
        <v>0</v>
      </c>
      <c r="ML17" s="71">
        <v>0</v>
      </c>
      <c r="MM17" s="71">
        <v>0</v>
      </c>
      <c r="MN17" s="71">
        <v>0</v>
      </c>
      <c r="MO17" s="71">
        <v>0</v>
      </c>
      <c r="MP17" s="71">
        <v>0</v>
      </c>
      <c r="MQ17" s="71">
        <v>0</v>
      </c>
      <c r="MR17" s="71">
        <v>2</v>
      </c>
      <c r="MS17" s="71">
        <v>0</v>
      </c>
      <c r="MT17" s="71">
        <v>2</v>
      </c>
      <c r="MU17" s="71">
        <v>0</v>
      </c>
      <c r="MV17" s="71">
        <v>4</v>
      </c>
      <c r="MW17" s="71">
        <v>0</v>
      </c>
      <c r="MX17" s="71">
        <v>0</v>
      </c>
      <c r="MY17" s="71">
        <v>0</v>
      </c>
      <c r="MZ17" s="71">
        <v>0</v>
      </c>
      <c r="NA17" s="71">
        <v>0</v>
      </c>
      <c r="NB17" s="71">
        <v>0</v>
      </c>
      <c r="NC17" s="71">
        <v>0</v>
      </c>
      <c r="ND17" s="71">
        <v>0</v>
      </c>
      <c r="NE17" s="71">
        <v>0</v>
      </c>
      <c r="NF17" s="71">
        <v>8</v>
      </c>
      <c r="NG17" s="71">
        <v>4</v>
      </c>
      <c r="NH17" s="71">
        <v>0</v>
      </c>
      <c r="NI17" s="71">
        <v>0</v>
      </c>
      <c r="NJ17" s="71">
        <v>0</v>
      </c>
      <c r="NK17" s="71">
        <v>0</v>
      </c>
      <c r="NL17" s="71">
        <v>0</v>
      </c>
      <c r="NM17" s="71">
        <v>1</v>
      </c>
      <c r="NN17" s="71">
        <v>0</v>
      </c>
      <c r="NO17" s="71">
        <v>0</v>
      </c>
      <c r="NP17" s="71">
        <v>0</v>
      </c>
      <c r="NQ17" s="71">
        <v>0</v>
      </c>
      <c r="NR17" s="71">
        <v>1</v>
      </c>
      <c r="NS17" s="71">
        <v>0</v>
      </c>
      <c r="NT17" s="71">
        <v>0</v>
      </c>
      <c r="NU17" s="71">
        <v>2</v>
      </c>
      <c r="NV17" s="71">
        <v>0</v>
      </c>
      <c r="NW17" s="71">
        <v>0</v>
      </c>
      <c r="NX17" s="71">
        <v>0</v>
      </c>
      <c r="NY17" s="71">
        <v>0</v>
      </c>
      <c r="NZ17" s="71">
        <v>0</v>
      </c>
      <c r="OA17" s="71">
        <v>0</v>
      </c>
      <c r="OB17" s="71">
        <v>0</v>
      </c>
      <c r="OC17" s="71">
        <v>0</v>
      </c>
      <c r="OD17" s="71">
        <v>0</v>
      </c>
      <c r="OE17" s="71">
        <v>0</v>
      </c>
      <c r="OF17" s="71">
        <v>0</v>
      </c>
      <c r="OG17" s="71">
        <v>2</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1</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1</v>
      </c>
      <c r="QC17" s="71">
        <v>0</v>
      </c>
      <c r="QD17" s="71">
        <v>0</v>
      </c>
      <c r="QE17" s="71">
        <v>0</v>
      </c>
      <c r="QF17" s="71">
        <v>0</v>
      </c>
      <c r="QG17" s="71">
        <v>1</v>
      </c>
      <c r="QH17" s="71">
        <v>0</v>
      </c>
      <c r="QI17" s="71">
        <v>0</v>
      </c>
      <c r="QJ17" s="71">
        <v>0</v>
      </c>
      <c r="QK17" s="71">
        <v>0</v>
      </c>
      <c r="QL17" s="71">
        <v>0</v>
      </c>
      <c r="QM17" s="71">
        <v>0</v>
      </c>
      <c r="QN17" s="71">
        <v>0</v>
      </c>
      <c r="QO17" s="71">
        <v>0</v>
      </c>
      <c r="QP17" s="71">
        <v>0</v>
      </c>
      <c r="QQ17" s="71">
        <v>0</v>
      </c>
      <c r="QR17" s="71">
        <v>0</v>
      </c>
      <c r="QS17" s="71">
        <v>8</v>
      </c>
      <c r="QT17" s="71">
        <v>0</v>
      </c>
      <c r="QU17" s="71">
        <v>0</v>
      </c>
      <c r="QV17" s="71">
        <v>0</v>
      </c>
      <c r="QW17" s="71">
        <v>0</v>
      </c>
      <c r="QX17" s="71">
        <v>16</v>
      </c>
      <c r="QY17" s="71">
        <v>2</v>
      </c>
      <c r="QZ17" s="71">
        <v>0</v>
      </c>
      <c r="RA17" s="71">
        <v>0</v>
      </c>
      <c r="RB17" s="71">
        <v>1</v>
      </c>
      <c r="RC17" s="71">
        <v>0</v>
      </c>
      <c r="RD17" s="71">
        <v>0</v>
      </c>
      <c r="RE17" s="71">
        <v>0</v>
      </c>
      <c r="RF17" s="71">
        <v>0</v>
      </c>
      <c r="RG17" s="71">
        <v>0</v>
      </c>
      <c r="RH17" s="71">
        <v>0</v>
      </c>
      <c r="RI17" s="71">
        <v>1</v>
      </c>
      <c r="RJ17" s="71">
        <v>0</v>
      </c>
      <c r="RK17" s="71">
        <v>1</v>
      </c>
      <c r="RL17" s="71">
        <v>0</v>
      </c>
      <c r="RM17" s="71">
        <v>0</v>
      </c>
      <c r="RN17" s="71">
        <v>8</v>
      </c>
      <c r="RO17" s="71">
        <v>0</v>
      </c>
      <c r="RP17" s="71">
        <v>0</v>
      </c>
      <c r="RQ17" s="71">
        <v>0</v>
      </c>
      <c r="RR17" s="71">
        <v>0</v>
      </c>
      <c r="RS17" s="71">
        <v>18</v>
      </c>
      <c r="RT17" s="71">
        <v>8</v>
      </c>
      <c r="RU17" s="71">
        <v>0</v>
      </c>
      <c r="RV17" s="71">
        <v>0</v>
      </c>
      <c r="RW17" s="71">
        <v>1</v>
      </c>
      <c r="RX17" s="71">
        <v>0</v>
      </c>
      <c r="RY17" s="71">
        <v>0</v>
      </c>
      <c r="RZ17" s="71">
        <v>0</v>
      </c>
      <c r="SA17" s="71">
        <v>0</v>
      </c>
      <c r="SB17" s="71">
        <v>0</v>
      </c>
      <c r="SC17" s="71">
        <v>0</v>
      </c>
      <c r="SD17" s="71">
        <v>1</v>
      </c>
      <c r="SE17" s="71">
        <v>0</v>
      </c>
      <c r="SF17" s="71">
        <v>1</v>
      </c>
      <c r="SG17" s="71">
        <v>0</v>
      </c>
      <c r="SH17" s="71">
        <v>0</v>
      </c>
    </row>
    <row r="18" spans="1:502">
      <c r="A18" s="16" t="s">
        <v>2022</v>
      </c>
      <c r="B18" s="70">
        <v>10</v>
      </c>
      <c r="C18" s="70">
        <v>10</v>
      </c>
      <c r="D18" s="70">
        <v>1</v>
      </c>
      <c r="E18" s="70">
        <v>2013</v>
      </c>
      <c r="F18" s="70" t="s">
        <v>180</v>
      </c>
      <c r="G18" s="1073" t="s">
        <v>2012</v>
      </c>
      <c r="H18" s="70" t="s">
        <v>2013</v>
      </c>
      <c r="I18" s="1066"/>
      <c r="J18" s="73">
        <v>0</v>
      </c>
      <c r="K18" s="73">
        <v>0</v>
      </c>
      <c r="L18" s="73">
        <v>0</v>
      </c>
      <c r="M18" s="73">
        <v>0</v>
      </c>
      <c r="N18" s="73">
        <v>0</v>
      </c>
      <c r="O18" s="73">
        <v>0</v>
      </c>
      <c r="P18" s="73">
        <v>0</v>
      </c>
      <c r="Q18" s="73">
        <v>0</v>
      </c>
      <c r="R18" s="73">
        <v>146.09</v>
      </c>
      <c r="S18" s="73">
        <v>37.933999999999997</v>
      </c>
      <c r="T18" s="73">
        <v>0</v>
      </c>
      <c r="U18" s="73">
        <v>0</v>
      </c>
      <c r="V18" s="73">
        <v>0</v>
      </c>
      <c r="W18" s="73">
        <v>0</v>
      </c>
      <c r="X18" s="73">
        <v>0</v>
      </c>
      <c r="Y18" s="73">
        <v>34.311</v>
      </c>
      <c r="Z18" s="73">
        <v>1941.1110000000001</v>
      </c>
      <c r="AA18" s="73">
        <v>0</v>
      </c>
      <c r="AB18" s="73">
        <v>0</v>
      </c>
      <c r="AC18" s="73">
        <v>0</v>
      </c>
      <c r="AD18" s="73">
        <v>5.3579999999999997</v>
      </c>
      <c r="AE18" s="73">
        <v>0</v>
      </c>
      <c r="AF18" s="73">
        <v>0</v>
      </c>
      <c r="AG18" s="73">
        <v>9.6270000000000007</v>
      </c>
      <c r="AH18" s="73">
        <v>0</v>
      </c>
      <c r="AI18" s="73">
        <v>0</v>
      </c>
      <c r="AJ18" s="73">
        <v>0</v>
      </c>
      <c r="AK18" s="73">
        <v>0</v>
      </c>
      <c r="AL18" s="73">
        <v>0</v>
      </c>
      <c r="AM18" s="73">
        <v>0</v>
      </c>
      <c r="AN18" s="73">
        <v>0</v>
      </c>
      <c r="AO18" s="73">
        <v>0</v>
      </c>
      <c r="AP18" s="73">
        <v>440.29700000000003</v>
      </c>
      <c r="AQ18" s="73">
        <v>74.637</v>
      </c>
      <c r="AR18" s="73">
        <v>0</v>
      </c>
      <c r="AS18" s="73">
        <v>3.274</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3.1070000000000002</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3.476</v>
      </c>
      <c r="CO18" s="73">
        <v>0</v>
      </c>
      <c r="CP18" s="73">
        <v>0</v>
      </c>
      <c r="CQ18" s="73">
        <v>0</v>
      </c>
      <c r="CR18" s="73">
        <v>0</v>
      </c>
      <c r="CS18" s="73">
        <v>13.43</v>
      </c>
      <c r="CT18" s="73">
        <v>0</v>
      </c>
      <c r="CU18" s="73">
        <v>0</v>
      </c>
      <c r="CV18" s="73">
        <v>0</v>
      </c>
      <c r="CW18" s="73">
        <v>0</v>
      </c>
      <c r="CX18" s="73">
        <v>0</v>
      </c>
      <c r="CY18" s="73">
        <v>0</v>
      </c>
      <c r="CZ18" s="73">
        <v>0</v>
      </c>
      <c r="DA18" s="73">
        <v>0</v>
      </c>
      <c r="DB18" s="73">
        <v>0</v>
      </c>
      <c r="DC18" s="73">
        <v>0</v>
      </c>
      <c r="DD18" s="73">
        <v>0</v>
      </c>
      <c r="DE18" s="73">
        <v>1941.1110000000001</v>
      </c>
      <c r="DF18" s="73">
        <v>0</v>
      </c>
      <c r="DG18" s="73">
        <v>440.29700000000003</v>
      </c>
      <c r="DH18" s="73">
        <v>0</v>
      </c>
      <c r="DI18" s="73">
        <v>74.637</v>
      </c>
      <c r="DJ18" s="73">
        <v>0</v>
      </c>
      <c r="DK18" s="73">
        <v>0</v>
      </c>
      <c r="DL18" s="73">
        <v>0</v>
      </c>
      <c r="DM18" s="73">
        <v>0</v>
      </c>
      <c r="DN18" s="73">
        <v>0</v>
      </c>
      <c r="DO18" s="73">
        <v>0</v>
      </c>
      <c r="DP18" s="73">
        <v>0</v>
      </c>
      <c r="DQ18" s="73">
        <v>0</v>
      </c>
      <c r="DR18" s="73">
        <v>0</v>
      </c>
      <c r="DS18" s="73">
        <v>146.09</v>
      </c>
      <c r="DT18" s="73">
        <v>37.933999999999997</v>
      </c>
      <c r="DU18" s="73">
        <v>0</v>
      </c>
      <c r="DV18" s="73">
        <v>0</v>
      </c>
      <c r="DW18" s="73">
        <v>0</v>
      </c>
      <c r="DX18" s="73">
        <v>0</v>
      </c>
      <c r="DY18" s="73">
        <v>0</v>
      </c>
      <c r="DZ18" s="73">
        <v>34.311</v>
      </c>
      <c r="EA18" s="73">
        <v>0</v>
      </c>
      <c r="EB18" s="73">
        <v>0</v>
      </c>
      <c r="EC18" s="73">
        <v>0</v>
      </c>
      <c r="ED18" s="73">
        <v>0</v>
      </c>
      <c r="EE18" s="73">
        <v>5.3579999999999997</v>
      </c>
      <c r="EF18" s="73">
        <v>0</v>
      </c>
      <c r="EG18" s="73">
        <v>0</v>
      </c>
      <c r="EH18" s="73">
        <v>9.6270000000000007</v>
      </c>
      <c r="EI18" s="73">
        <v>0</v>
      </c>
      <c r="EJ18" s="73">
        <v>0</v>
      </c>
      <c r="EK18" s="73">
        <v>0</v>
      </c>
      <c r="EL18" s="73">
        <v>0</v>
      </c>
      <c r="EM18" s="73">
        <v>0</v>
      </c>
      <c r="EN18" s="73">
        <v>0</v>
      </c>
      <c r="EO18" s="73">
        <v>0</v>
      </c>
      <c r="EP18" s="73">
        <v>0</v>
      </c>
      <c r="EQ18" s="73">
        <v>0</v>
      </c>
      <c r="ER18" s="73">
        <v>0</v>
      </c>
      <c r="ES18" s="73">
        <v>0</v>
      </c>
      <c r="ET18" s="73">
        <v>3.274</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3.1070000000000002</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3.476</v>
      </c>
      <c r="GP18" s="73">
        <v>0</v>
      </c>
      <c r="GQ18" s="73">
        <v>0</v>
      </c>
      <c r="GR18" s="73">
        <v>0</v>
      </c>
      <c r="GS18" s="73">
        <v>0</v>
      </c>
      <c r="GT18" s="73">
        <v>13.43</v>
      </c>
      <c r="GU18" s="73">
        <v>0</v>
      </c>
      <c r="GV18" s="73">
        <v>0</v>
      </c>
      <c r="GW18" s="73">
        <v>0</v>
      </c>
      <c r="GX18" s="73">
        <v>0</v>
      </c>
      <c r="GY18" s="73">
        <v>0</v>
      </c>
      <c r="GZ18" s="73">
        <v>0</v>
      </c>
      <c r="HA18" s="73">
        <v>0</v>
      </c>
      <c r="HB18" s="73">
        <v>0</v>
      </c>
      <c r="HC18" s="73">
        <v>0</v>
      </c>
      <c r="HD18" s="73">
        <v>0</v>
      </c>
      <c r="HE18" s="73">
        <v>0</v>
      </c>
      <c r="HF18" s="73">
        <v>2456.0450000000001</v>
      </c>
      <c r="HG18" s="73">
        <v>0</v>
      </c>
      <c r="HH18" s="73">
        <v>0</v>
      </c>
      <c r="HI18" s="73">
        <v>0</v>
      </c>
      <c r="HJ18" s="73">
        <v>0</v>
      </c>
      <c r="HK18" s="73">
        <v>233.32</v>
      </c>
      <c r="HL18" s="73">
        <v>3.274</v>
      </c>
      <c r="HM18" s="73">
        <v>0</v>
      </c>
      <c r="HN18" s="73">
        <v>0</v>
      </c>
      <c r="HO18" s="73">
        <v>3.1070000000000002</v>
      </c>
      <c r="HP18" s="73">
        <v>0</v>
      </c>
      <c r="HQ18" s="73">
        <v>0</v>
      </c>
      <c r="HR18" s="73">
        <v>0</v>
      </c>
      <c r="HS18" s="73">
        <v>0</v>
      </c>
      <c r="HT18" s="73">
        <v>0</v>
      </c>
      <c r="HU18" s="73">
        <v>0</v>
      </c>
      <c r="HV18" s="73">
        <v>3.476</v>
      </c>
      <c r="HW18" s="73">
        <v>0</v>
      </c>
      <c r="HX18" s="73">
        <v>13.43</v>
      </c>
      <c r="HY18" s="73">
        <v>0</v>
      </c>
      <c r="HZ18" s="73">
        <v>0</v>
      </c>
      <c r="IA18" s="73">
        <v>2456.0450000000001</v>
      </c>
      <c r="IB18" s="73">
        <v>0</v>
      </c>
      <c r="IC18" s="73">
        <v>0</v>
      </c>
      <c r="ID18" s="73">
        <v>0</v>
      </c>
      <c r="IE18" s="73">
        <v>0</v>
      </c>
      <c r="IF18" s="73">
        <v>2174.431</v>
      </c>
      <c r="IG18" s="73">
        <v>518.20799999999997</v>
      </c>
      <c r="IH18" s="73">
        <v>0</v>
      </c>
      <c r="II18" s="73">
        <v>0</v>
      </c>
      <c r="IJ18" s="73">
        <v>3.1070000000000002</v>
      </c>
      <c r="IK18" s="73">
        <v>0</v>
      </c>
      <c r="IL18" s="73">
        <v>0</v>
      </c>
      <c r="IM18" s="73">
        <v>0</v>
      </c>
      <c r="IN18" s="73">
        <v>0</v>
      </c>
      <c r="IO18" s="73">
        <v>0</v>
      </c>
      <c r="IP18" s="73">
        <v>0</v>
      </c>
      <c r="IQ18" s="73">
        <v>3.476</v>
      </c>
      <c r="IR18" s="73">
        <v>0</v>
      </c>
      <c r="IS18" s="73">
        <v>13.43</v>
      </c>
      <c r="IT18" s="73">
        <v>0</v>
      </c>
      <c r="IU18" s="73">
        <v>0</v>
      </c>
      <c r="IV18" s="74">
        <v>0</v>
      </c>
      <c r="IW18" s="71">
        <v>0</v>
      </c>
      <c r="IX18" s="71">
        <v>0</v>
      </c>
      <c r="IY18" s="71">
        <v>0</v>
      </c>
      <c r="IZ18" s="71">
        <v>0</v>
      </c>
      <c r="JA18" s="71">
        <v>0</v>
      </c>
      <c r="JB18" s="71">
        <v>0</v>
      </c>
      <c r="JC18" s="71">
        <v>0</v>
      </c>
      <c r="JD18" s="71">
        <v>0</v>
      </c>
      <c r="JE18" s="71">
        <v>8</v>
      </c>
      <c r="JF18" s="71">
        <v>4</v>
      </c>
      <c r="JG18" s="71">
        <v>0</v>
      </c>
      <c r="JH18" s="71">
        <v>0</v>
      </c>
      <c r="JI18" s="71">
        <v>0</v>
      </c>
      <c r="JJ18" s="71">
        <v>0</v>
      </c>
      <c r="JK18" s="71">
        <v>0</v>
      </c>
      <c r="JL18" s="71">
        <v>1</v>
      </c>
      <c r="JM18" s="71">
        <v>2</v>
      </c>
      <c r="JN18" s="71">
        <v>0</v>
      </c>
      <c r="JO18" s="71">
        <v>0</v>
      </c>
      <c r="JP18" s="71">
        <v>0</v>
      </c>
      <c r="JQ18" s="71">
        <v>1</v>
      </c>
      <c r="JR18" s="71">
        <v>0</v>
      </c>
      <c r="JS18" s="71">
        <v>0</v>
      </c>
      <c r="JT18" s="71">
        <v>2</v>
      </c>
      <c r="JU18" s="71">
        <v>0</v>
      </c>
      <c r="JV18" s="71">
        <v>0</v>
      </c>
      <c r="JW18" s="71">
        <v>0</v>
      </c>
      <c r="JX18" s="71">
        <v>0</v>
      </c>
      <c r="JY18" s="71">
        <v>0</v>
      </c>
      <c r="JZ18" s="71">
        <v>0</v>
      </c>
      <c r="KA18" s="71">
        <v>0</v>
      </c>
      <c r="KB18" s="71">
        <v>0</v>
      </c>
      <c r="KC18" s="71">
        <v>2</v>
      </c>
      <c r="KD18" s="71">
        <v>4</v>
      </c>
      <c r="KE18" s="71">
        <v>0</v>
      </c>
      <c r="KF18" s="71">
        <v>1</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1</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1</v>
      </c>
      <c r="MB18" s="71">
        <v>0</v>
      </c>
      <c r="MC18" s="71">
        <v>0</v>
      </c>
      <c r="MD18" s="71">
        <v>0</v>
      </c>
      <c r="ME18" s="71">
        <v>0</v>
      </c>
      <c r="MF18" s="71">
        <v>1</v>
      </c>
      <c r="MG18" s="71">
        <v>0</v>
      </c>
      <c r="MH18" s="71">
        <v>0</v>
      </c>
      <c r="MI18" s="71">
        <v>0</v>
      </c>
      <c r="MJ18" s="71">
        <v>0</v>
      </c>
      <c r="MK18" s="71">
        <v>0</v>
      </c>
      <c r="ML18" s="71">
        <v>0</v>
      </c>
      <c r="MM18" s="71">
        <v>0</v>
      </c>
      <c r="MN18" s="71">
        <v>0</v>
      </c>
      <c r="MO18" s="71">
        <v>0</v>
      </c>
      <c r="MP18" s="71">
        <v>0</v>
      </c>
      <c r="MQ18" s="71">
        <v>0</v>
      </c>
      <c r="MR18" s="71">
        <v>2</v>
      </c>
      <c r="MS18" s="71">
        <v>0</v>
      </c>
      <c r="MT18" s="71">
        <v>2</v>
      </c>
      <c r="MU18" s="71">
        <v>0</v>
      </c>
      <c r="MV18" s="71">
        <v>4</v>
      </c>
      <c r="MW18" s="71">
        <v>0</v>
      </c>
      <c r="MX18" s="71">
        <v>0</v>
      </c>
      <c r="MY18" s="71">
        <v>0</v>
      </c>
      <c r="MZ18" s="71">
        <v>0</v>
      </c>
      <c r="NA18" s="71">
        <v>0</v>
      </c>
      <c r="NB18" s="71">
        <v>0</v>
      </c>
      <c r="NC18" s="71">
        <v>0</v>
      </c>
      <c r="ND18" s="71">
        <v>0</v>
      </c>
      <c r="NE18" s="71">
        <v>0</v>
      </c>
      <c r="NF18" s="71">
        <v>8</v>
      </c>
      <c r="NG18" s="71">
        <v>4</v>
      </c>
      <c r="NH18" s="71">
        <v>0</v>
      </c>
      <c r="NI18" s="71">
        <v>0</v>
      </c>
      <c r="NJ18" s="71">
        <v>0</v>
      </c>
      <c r="NK18" s="71">
        <v>0</v>
      </c>
      <c r="NL18" s="71">
        <v>0</v>
      </c>
      <c r="NM18" s="71">
        <v>1</v>
      </c>
      <c r="NN18" s="71">
        <v>0</v>
      </c>
      <c r="NO18" s="71">
        <v>0</v>
      </c>
      <c r="NP18" s="71">
        <v>0</v>
      </c>
      <c r="NQ18" s="71">
        <v>0</v>
      </c>
      <c r="NR18" s="71">
        <v>1</v>
      </c>
      <c r="NS18" s="71">
        <v>0</v>
      </c>
      <c r="NT18" s="71">
        <v>0</v>
      </c>
      <c r="NU18" s="71">
        <v>2</v>
      </c>
      <c r="NV18" s="71">
        <v>0</v>
      </c>
      <c r="NW18" s="71">
        <v>0</v>
      </c>
      <c r="NX18" s="71">
        <v>0</v>
      </c>
      <c r="NY18" s="71">
        <v>0</v>
      </c>
      <c r="NZ18" s="71">
        <v>0</v>
      </c>
      <c r="OA18" s="71">
        <v>0</v>
      </c>
      <c r="OB18" s="71">
        <v>0</v>
      </c>
      <c r="OC18" s="71">
        <v>0</v>
      </c>
      <c r="OD18" s="71">
        <v>0</v>
      </c>
      <c r="OE18" s="71">
        <v>0</v>
      </c>
      <c r="OF18" s="71">
        <v>0</v>
      </c>
      <c r="OG18" s="71">
        <v>1</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1</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1</v>
      </c>
      <c r="QC18" s="71">
        <v>0</v>
      </c>
      <c r="QD18" s="71">
        <v>0</v>
      </c>
      <c r="QE18" s="71">
        <v>0</v>
      </c>
      <c r="QF18" s="71">
        <v>0</v>
      </c>
      <c r="QG18" s="71">
        <v>1</v>
      </c>
      <c r="QH18" s="71">
        <v>0</v>
      </c>
      <c r="QI18" s="71">
        <v>0</v>
      </c>
      <c r="QJ18" s="71">
        <v>0</v>
      </c>
      <c r="QK18" s="71">
        <v>0</v>
      </c>
      <c r="QL18" s="71">
        <v>0</v>
      </c>
      <c r="QM18" s="71">
        <v>0</v>
      </c>
      <c r="QN18" s="71">
        <v>0</v>
      </c>
      <c r="QO18" s="71">
        <v>0</v>
      </c>
      <c r="QP18" s="71">
        <v>0</v>
      </c>
      <c r="QQ18" s="71">
        <v>0</v>
      </c>
      <c r="QR18" s="71">
        <v>0</v>
      </c>
      <c r="QS18" s="71">
        <v>8</v>
      </c>
      <c r="QT18" s="71">
        <v>0</v>
      </c>
      <c r="QU18" s="71">
        <v>0</v>
      </c>
      <c r="QV18" s="71">
        <v>0</v>
      </c>
      <c r="QW18" s="71">
        <v>0</v>
      </c>
      <c r="QX18" s="71">
        <v>16</v>
      </c>
      <c r="QY18" s="71">
        <v>1</v>
      </c>
      <c r="QZ18" s="71">
        <v>0</v>
      </c>
      <c r="RA18" s="71">
        <v>0</v>
      </c>
      <c r="RB18" s="71">
        <v>1</v>
      </c>
      <c r="RC18" s="71">
        <v>0</v>
      </c>
      <c r="RD18" s="71">
        <v>0</v>
      </c>
      <c r="RE18" s="71">
        <v>0</v>
      </c>
      <c r="RF18" s="71">
        <v>0</v>
      </c>
      <c r="RG18" s="71">
        <v>0</v>
      </c>
      <c r="RH18" s="71">
        <v>0</v>
      </c>
      <c r="RI18" s="71">
        <v>1</v>
      </c>
      <c r="RJ18" s="71">
        <v>0</v>
      </c>
      <c r="RK18" s="71">
        <v>1</v>
      </c>
      <c r="RL18" s="71">
        <v>0</v>
      </c>
      <c r="RM18" s="71">
        <v>0</v>
      </c>
      <c r="RN18" s="71">
        <v>8</v>
      </c>
      <c r="RO18" s="71">
        <v>0</v>
      </c>
      <c r="RP18" s="71">
        <v>0</v>
      </c>
      <c r="RQ18" s="71">
        <v>0</v>
      </c>
      <c r="RR18" s="71">
        <v>0</v>
      </c>
      <c r="RS18" s="71">
        <v>18</v>
      </c>
      <c r="RT18" s="71">
        <v>7</v>
      </c>
      <c r="RU18" s="71">
        <v>0</v>
      </c>
      <c r="RV18" s="71">
        <v>0</v>
      </c>
      <c r="RW18" s="71">
        <v>1</v>
      </c>
      <c r="RX18" s="71">
        <v>0</v>
      </c>
      <c r="RY18" s="71">
        <v>0</v>
      </c>
      <c r="RZ18" s="71">
        <v>0</v>
      </c>
      <c r="SA18" s="71">
        <v>0</v>
      </c>
      <c r="SB18" s="71">
        <v>0</v>
      </c>
      <c r="SC18" s="71">
        <v>0</v>
      </c>
      <c r="SD18" s="71">
        <v>1</v>
      </c>
      <c r="SE18" s="71">
        <v>0</v>
      </c>
      <c r="SF18" s="71">
        <v>1</v>
      </c>
      <c r="SG18" s="71">
        <v>0</v>
      </c>
      <c r="SH18" s="71">
        <v>0</v>
      </c>
    </row>
    <row r="19" spans="1:502">
      <c r="A19" s="16" t="s">
        <v>2023</v>
      </c>
      <c r="B19" s="70">
        <v>11</v>
      </c>
      <c r="C19" s="70">
        <v>11</v>
      </c>
      <c r="D19" s="70">
        <v>1</v>
      </c>
      <c r="E19" s="70">
        <v>2014</v>
      </c>
      <c r="F19" s="70" t="s">
        <v>181</v>
      </c>
      <c r="G19" s="1073" t="s">
        <v>2012</v>
      </c>
      <c r="H19" s="70" t="s">
        <v>2013</v>
      </c>
      <c r="I19" s="1066"/>
      <c r="J19" s="73">
        <v>0</v>
      </c>
      <c r="K19" s="73">
        <v>0</v>
      </c>
      <c r="L19" s="73">
        <v>0</v>
      </c>
      <c r="M19" s="73">
        <v>0</v>
      </c>
      <c r="N19" s="73">
        <v>0</v>
      </c>
      <c r="O19" s="73">
        <v>0</v>
      </c>
      <c r="P19" s="73">
        <v>0</v>
      </c>
      <c r="Q19" s="73">
        <v>0</v>
      </c>
      <c r="R19" s="73">
        <v>152.55099999999999</v>
      </c>
      <c r="S19" s="73">
        <v>36.375999999999998</v>
      </c>
      <c r="T19" s="73">
        <v>0</v>
      </c>
      <c r="U19" s="73">
        <v>0</v>
      </c>
      <c r="V19" s="73">
        <v>0</v>
      </c>
      <c r="W19" s="73">
        <v>0</v>
      </c>
      <c r="X19" s="73">
        <v>0</v>
      </c>
      <c r="Y19" s="73">
        <v>34.414999999999999</v>
      </c>
      <c r="Z19" s="73">
        <v>1824.181</v>
      </c>
      <c r="AA19" s="73">
        <v>0</v>
      </c>
      <c r="AB19" s="73">
        <v>0</v>
      </c>
      <c r="AC19" s="73">
        <v>0</v>
      </c>
      <c r="AD19" s="73">
        <v>4.6180000000000003</v>
      </c>
      <c r="AE19" s="73">
        <v>0</v>
      </c>
      <c r="AF19" s="73">
        <v>0</v>
      </c>
      <c r="AG19" s="73">
        <v>12.897</v>
      </c>
      <c r="AH19" s="73">
        <v>0</v>
      </c>
      <c r="AI19" s="73">
        <v>0</v>
      </c>
      <c r="AJ19" s="73">
        <v>0</v>
      </c>
      <c r="AK19" s="73">
        <v>0</v>
      </c>
      <c r="AL19" s="73">
        <v>0</v>
      </c>
      <c r="AM19" s="73">
        <v>0</v>
      </c>
      <c r="AN19" s="73">
        <v>0</v>
      </c>
      <c r="AO19" s="73">
        <v>0</v>
      </c>
      <c r="AP19" s="73">
        <v>388.60399999999998</v>
      </c>
      <c r="AQ19" s="73">
        <v>80.055000000000007</v>
      </c>
      <c r="AR19" s="73">
        <v>0</v>
      </c>
      <c r="AS19" s="73">
        <v>9.4480000000000004</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2.8650000000000002</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3.4430000000000001</v>
      </c>
      <c r="CO19" s="73">
        <v>0</v>
      </c>
      <c r="CP19" s="73">
        <v>0</v>
      </c>
      <c r="CQ19" s="73">
        <v>0</v>
      </c>
      <c r="CR19" s="73">
        <v>0</v>
      </c>
      <c r="CS19" s="73">
        <v>17.010000000000002</v>
      </c>
      <c r="CT19" s="73">
        <v>0</v>
      </c>
      <c r="CU19" s="73">
        <v>0</v>
      </c>
      <c r="CV19" s="73">
        <v>0</v>
      </c>
      <c r="CW19" s="73">
        <v>0</v>
      </c>
      <c r="CX19" s="73">
        <v>0</v>
      </c>
      <c r="CY19" s="73">
        <v>0</v>
      </c>
      <c r="CZ19" s="73">
        <v>0</v>
      </c>
      <c r="DA19" s="73">
        <v>0</v>
      </c>
      <c r="DB19" s="73">
        <v>0</v>
      </c>
      <c r="DC19" s="73">
        <v>0</v>
      </c>
      <c r="DD19" s="73">
        <v>0</v>
      </c>
      <c r="DE19" s="73">
        <v>1824.181</v>
      </c>
      <c r="DF19" s="73">
        <v>0</v>
      </c>
      <c r="DG19" s="73">
        <v>388.60399999999998</v>
      </c>
      <c r="DH19" s="73">
        <v>0</v>
      </c>
      <c r="DI19" s="73">
        <v>80.055000000000007</v>
      </c>
      <c r="DJ19" s="73">
        <v>0</v>
      </c>
      <c r="DK19" s="73">
        <v>0</v>
      </c>
      <c r="DL19" s="73">
        <v>0</v>
      </c>
      <c r="DM19" s="73">
        <v>0</v>
      </c>
      <c r="DN19" s="73">
        <v>0</v>
      </c>
      <c r="DO19" s="73">
        <v>0</v>
      </c>
      <c r="DP19" s="73">
        <v>0</v>
      </c>
      <c r="DQ19" s="73">
        <v>0</v>
      </c>
      <c r="DR19" s="73">
        <v>0</v>
      </c>
      <c r="DS19" s="73">
        <v>152.55099999999999</v>
      </c>
      <c r="DT19" s="73">
        <v>36.375999999999998</v>
      </c>
      <c r="DU19" s="73">
        <v>0</v>
      </c>
      <c r="DV19" s="73">
        <v>0</v>
      </c>
      <c r="DW19" s="73">
        <v>0</v>
      </c>
      <c r="DX19" s="73">
        <v>0</v>
      </c>
      <c r="DY19" s="73">
        <v>0</v>
      </c>
      <c r="DZ19" s="73">
        <v>34.414999999999999</v>
      </c>
      <c r="EA19" s="73">
        <v>0</v>
      </c>
      <c r="EB19" s="73">
        <v>0</v>
      </c>
      <c r="EC19" s="73">
        <v>0</v>
      </c>
      <c r="ED19" s="73">
        <v>0</v>
      </c>
      <c r="EE19" s="73">
        <v>4.6180000000000003</v>
      </c>
      <c r="EF19" s="73">
        <v>0</v>
      </c>
      <c r="EG19" s="73">
        <v>0</v>
      </c>
      <c r="EH19" s="73">
        <v>12.897</v>
      </c>
      <c r="EI19" s="73">
        <v>0</v>
      </c>
      <c r="EJ19" s="73">
        <v>0</v>
      </c>
      <c r="EK19" s="73">
        <v>0</v>
      </c>
      <c r="EL19" s="73">
        <v>0</v>
      </c>
      <c r="EM19" s="73">
        <v>0</v>
      </c>
      <c r="EN19" s="73">
        <v>0</v>
      </c>
      <c r="EO19" s="73">
        <v>0</v>
      </c>
      <c r="EP19" s="73">
        <v>0</v>
      </c>
      <c r="EQ19" s="73">
        <v>0</v>
      </c>
      <c r="ER19" s="73">
        <v>0</v>
      </c>
      <c r="ES19" s="73">
        <v>0</v>
      </c>
      <c r="ET19" s="73">
        <v>9.4480000000000004</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2.8650000000000002</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3.4430000000000001</v>
      </c>
      <c r="GP19" s="73">
        <v>0</v>
      </c>
      <c r="GQ19" s="73">
        <v>0</v>
      </c>
      <c r="GR19" s="73">
        <v>0</v>
      </c>
      <c r="GS19" s="73">
        <v>0</v>
      </c>
      <c r="GT19" s="73">
        <v>17.010000000000002</v>
      </c>
      <c r="GU19" s="73">
        <v>0</v>
      </c>
      <c r="GV19" s="73">
        <v>0</v>
      </c>
      <c r="GW19" s="73">
        <v>0</v>
      </c>
      <c r="GX19" s="73">
        <v>0</v>
      </c>
      <c r="GY19" s="73">
        <v>0</v>
      </c>
      <c r="GZ19" s="73">
        <v>0</v>
      </c>
      <c r="HA19" s="73">
        <v>0</v>
      </c>
      <c r="HB19" s="73">
        <v>0</v>
      </c>
      <c r="HC19" s="73">
        <v>0</v>
      </c>
      <c r="HD19" s="73">
        <v>0</v>
      </c>
      <c r="HE19" s="73">
        <v>0</v>
      </c>
      <c r="HF19" s="73">
        <v>2292.84</v>
      </c>
      <c r="HG19" s="73">
        <v>0</v>
      </c>
      <c r="HH19" s="73">
        <v>0</v>
      </c>
      <c r="HI19" s="73">
        <v>0</v>
      </c>
      <c r="HJ19" s="73">
        <v>0</v>
      </c>
      <c r="HK19" s="73">
        <v>240.857</v>
      </c>
      <c r="HL19" s="73">
        <v>9.4480000000000004</v>
      </c>
      <c r="HM19" s="73">
        <v>0</v>
      </c>
      <c r="HN19" s="73">
        <v>0</v>
      </c>
      <c r="HO19" s="73">
        <v>2.8650000000000002</v>
      </c>
      <c r="HP19" s="73">
        <v>0</v>
      </c>
      <c r="HQ19" s="73">
        <v>0</v>
      </c>
      <c r="HR19" s="73">
        <v>0</v>
      </c>
      <c r="HS19" s="73">
        <v>0</v>
      </c>
      <c r="HT19" s="73">
        <v>0</v>
      </c>
      <c r="HU19" s="73">
        <v>0</v>
      </c>
      <c r="HV19" s="73">
        <v>3.4430000000000001</v>
      </c>
      <c r="HW19" s="73">
        <v>0</v>
      </c>
      <c r="HX19" s="73">
        <v>17.010000000000002</v>
      </c>
      <c r="HY19" s="73">
        <v>0</v>
      </c>
      <c r="HZ19" s="73">
        <v>0</v>
      </c>
      <c r="IA19" s="73">
        <v>2292.84</v>
      </c>
      <c r="IB19" s="73">
        <v>0</v>
      </c>
      <c r="IC19" s="73">
        <v>0</v>
      </c>
      <c r="ID19" s="73">
        <v>0</v>
      </c>
      <c r="IE19" s="73">
        <v>0</v>
      </c>
      <c r="IF19" s="73">
        <v>2065.038</v>
      </c>
      <c r="IG19" s="73">
        <v>478.10700000000003</v>
      </c>
      <c r="IH19" s="73">
        <v>0</v>
      </c>
      <c r="II19" s="73">
        <v>0</v>
      </c>
      <c r="IJ19" s="73">
        <v>2.8650000000000002</v>
      </c>
      <c r="IK19" s="73">
        <v>0</v>
      </c>
      <c r="IL19" s="73">
        <v>0</v>
      </c>
      <c r="IM19" s="73">
        <v>0</v>
      </c>
      <c r="IN19" s="73">
        <v>0</v>
      </c>
      <c r="IO19" s="73">
        <v>0</v>
      </c>
      <c r="IP19" s="73">
        <v>0</v>
      </c>
      <c r="IQ19" s="73">
        <v>3.4430000000000001</v>
      </c>
      <c r="IR19" s="73">
        <v>0</v>
      </c>
      <c r="IS19" s="73">
        <v>17.010000000000002</v>
      </c>
      <c r="IT19" s="73">
        <v>0</v>
      </c>
      <c r="IU19" s="73">
        <v>0</v>
      </c>
      <c r="IV19" s="74">
        <v>0</v>
      </c>
      <c r="IW19" s="71">
        <v>0</v>
      </c>
      <c r="IX19" s="71">
        <v>0</v>
      </c>
      <c r="IY19" s="71">
        <v>0</v>
      </c>
      <c r="IZ19" s="71">
        <v>0</v>
      </c>
      <c r="JA19" s="71">
        <v>0</v>
      </c>
      <c r="JB19" s="71">
        <v>0</v>
      </c>
      <c r="JC19" s="71">
        <v>0</v>
      </c>
      <c r="JD19" s="71">
        <v>0</v>
      </c>
      <c r="JE19" s="71">
        <v>8</v>
      </c>
      <c r="JF19" s="71">
        <v>4</v>
      </c>
      <c r="JG19" s="71">
        <v>0</v>
      </c>
      <c r="JH19" s="71">
        <v>0</v>
      </c>
      <c r="JI19" s="71">
        <v>0</v>
      </c>
      <c r="JJ19" s="71">
        <v>0</v>
      </c>
      <c r="JK19" s="71">
        <v>0</v>
      </c>
      <c r="JL19" s="71">
        <v>1</v>
      </c>
      <c r="JM19" s="71">
        <v>2</v>
      </c>
      <c r="JN19" s="71">
        <v>0</v>
      </c>
      <c r="JO19" s="71">
        <v>0</v>
      </c>
      <c r="JP19" s="71">
        <v>0</v>
      </c>
      <c r="JQ19" s="71">
        <v>1</v>
      </c>
      <c r="JR19" s="71">
        <v>0</v>
      </c>
      <c r="JS19" s="71">
        <v>0</v>
      </c>
      <c r="JT19" s="71">
        <v>2</v>
      </c>
      <c r="JU19" s="71">
        <v>0</v>
      </c>
      <c r="JV19" s="71">
        <v>0</v>
      </c>
      <c r="JW19" s="71">
        <v>0</v>
      </c>
      <c r="JX19" s="71">
        <v>0</v>
      </c>
      <c r="JY19" s="71">
        <v>0</v>
      </c>
      <c r="JZ19" s="71">
        <v>0</v>
      </c>
      <c r="KA19" s="71">
        <v>0</v>
      </c>
      <c r="KB19" s="71">
        <v>0</v>
      </c>
      <c r="KC19" s="71">
        <v>2</v>
      </c>
      <c r="KD19" s="71">
        <v>4</v>
      </c>
      <c r="KE19" s="71">
        <v>0</v>
      </c>
      <c r="KF19" s="71">
        <v>2</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1</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1</v>
      </c>
      <c r="MB19" s="71">
        <v>0</v>
      </c>
      <c r="MC19" s="71">
        <v>0</v>
      </c>
      <c r="MD19" s="71">
        <v>0</v>
      </c>
      <c r="ME19" s="71">
        <v>0</v>
      </c>
      <c r="MF19" s="71">
        <v>1</v>
      </c>
      <c r="MG19" s="71">
        <v>0</v>
      </c>
      <c r="MH19" s="71">
        <v>0</v>
      </c>
      <c r="MI19" s="71">
        <v>0</v>
      </c>
      <c r="MJ19" s="71">
        <v>0</v>
      </c>
      <c r="MK19" s="71">
        <v>0</v>
      </c>
      <c r="ML19" s="71">
        <v>0</v>
      </c>
      <c r="MM19" s="71">
        <v>0</v>
      </c>
      <c r="MN19" s="71">
        <v>0</v>
      </c>
      <c r="MO19" s="71">
        <v>0</v>
      </c>
      <c r="MP19" s="71">
        <v>0</v>
      </c>
      <c r="MQ19" s="71">
        <v>0</v>
      </c>
      <c r="MR19" s="71">
        <v>2</v>
      </c>
      <c r="MS19" s="71">
        <v>0</v>
      </c>
      <c r="MT19" s="71">
        <v>2</v>
      </c>
      <c r="MU19" s="71">
        <v>0</v>
      </c>
      <c r="MV19" s="71">
        <v>4</v>
      </c>
      <c r="MW19" s="71">
        <v>0</v>
      </c>
      <c r="MX19" s="71">
        <v>0</v>
      </c>
      <c r="MY19" s="71">
        <v>0</v>
      </c>
      <c r="MZ19" s="71">
        <v>0</v>
      </c>
      <c r="NA19" s="71">
        <v>0</v>
      </c>
      <c r="NB19" s="71">
        <v>0</v>
      </c>
      <c r="NC19" s="71">
        <v>0</v>
      </c>
      <c r="ND19" s="71">
        <v>0</v>
      </c>
      <c r="NE19" s="71">
        <v>0</v>
      </c>
      <c r="NF19" s="71">
        <v>8</v>
      </c>
      <c r="NG19" s="71">
        <v>4</v>
      </c>
      <c r="NH19" s="71">
        <v>0</v>
      </c>
      <c r="NI19" s="71">
        <v>0</v>
      </c>
      <c r="NJ19" s="71">
        <v>0</v>
      </c>
      <c r="NK19" s="71">
        <v>0</v>
      </c>
      <c r="NL19" s="71">
        <v>0</v>
      </c>
      <c r="NM19" s="71">
        <v>1</v>
      </c>
      <c r="NN19" s="71">
        <v>0</v>
      </c>
      <c r="NO19" s="71">
        <v>0</v>
      </c>
      <c r="NP19" s="71">
        <v>0</v>
      </c>
      <c r="NQ19" s="71">
        <v>0</v>
      </c>
      <c r="NR19" s="71">
        <v>1</v>
      </c>
      <c r="NS19" s="71">
        <v>0</v>
      </c>
      <c r="NT19" s="71">
        <v>0</v>
      </c>
      <c r="NU19" s="71">
        <v>2</v>
      </c>
      <c r="NV19" s="71">
        <v>0</v>
      </c>
      <c r="NW19" s="71">
        <v>0</v>
      </c>
      <c r="NX19" s="71">
        <v>0</v>
      </c>
      <c r="NY19" s="71">
        <v>0</v>
      </c>
      <c r="NZ19" s="71">
        <v>0</v>
      </c>
      <c r="OA19" s="71">
        <v>0</v>
      </c>
      <c r="OB19" s="71">
        <v>0</v>
      </c>
      <c r="OC19" s="71">
        <v>0</v>
      </c>
      <c r="OD19" s="71">
        <v>0</v>
      </c>
      <c r="OE19" s="71">
        <v>0</v>
      </c>
      <c r="OF19" s="71">
        <v>0</v>
      </c>
      <c r="OG19" s="71">
        <v>2</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1</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1</v>
      </c>
      <c r="QC19" s="71">
        <v>0</v>
      </c>
      <c r="QD19" s="71">
        <v>0</v>
      </c>
      <c r="QE19" s="71">
        <v>0</v>
      </c>
      <c r="QF19" s="71">
        <v>0</v>
      </c>
      <c r="QG19" s="71">
        <v>1</v>
      </c>
      <c r="QH19" s="71">
        <v>0</v>
      </c>
      <c r="QI19" s="71">
        <v>0</v>
      </c>
      <c r="QJ19" s="71">
        <v>0</v>
      </c>
      <c r="QK19" s="71">
        <v>0</v>
      </c>
      <c r="QL19" s="71">
        <v>0</v>
      </c>
      <c r="QM19" s="71">
        <v>0</v>
      </c>
      <c r="QN19" s="71">
        <v>0</v>
      </c>
      <c r="QO19" s="71">
        <v>0</v>
      </c>
      <c r="QP19" s="71">
        <v>0</v>
      </c>
      <c r="QQ19" s="71">
        <v>0</v>
      </c>
      <c r="QR19" s="71">
        <v>0</v>
      </c>
      <c r="QS19" s="71">
        <v>8</v>
      </c>
      <c r="QT19" s="71">
        <v>0</v>
      </c>
      <c r="QU19" s="71">
        <v>0</v>
      </c>
      <c r="QV19" s="71">
        <v>0</v>
      </c>
      <c r="QW19" s="71">
        <v>0</v>
      </c>
      <c r="QX19" s="71">
        <v>16</v>
      </c>
      <c r="QY19" s="71">
        <v>2</v>
      </c>
      <c r="QZ19" s="71">
        <v>0</v>
      </c>
      <c r="RA19" s="71">
        <v>0</v>
      </c>
      <c r="RB19" s="71">
        <v>1</v>
      </c>
      <c r="RC19" s="71">
        <v>0</v>
      </c>
      <c r="RD19" s="71">
        <v>0</v>
      </c>
      <c r="RE19" s="71">
        <v>0</v>
      </c>
      <c r="RF19" s="71">
        <v>0</v>
      </c>
      <c r="RG19" s="71">
        <v>0</v>
      </c>
      <c r="RH19" s="71">
        <v>0</v>
      </c>
      <c r="RI19" s="71">
        <v>1</v>
      </c>
      <c r="RJ19" s="71">
        <v>0</v>
      </c>
      <c r="RK19" s="71">
        <v>1</v>
      </c>
      <c r="RL19" s="71">
        <v>0</v>
      </c>
      <c r="RM19" s="71">
        <v>0</v>
      </c>
      <c r="RN19" s="71">
        <v>8</v>
      </c>
      <c r="RO19" s="71">
        <v>0</v>
      </c>
      <c r="RP19" s="71">
        <v>0</v>
      </c>
      <c r="RQ19" s="71">
        <v>0</v>
      </c>
      <c r="RR19" s="71">
        <v>0</v>
      </c>
      <c r="RS19" s="71">
        <v>18</v>
      </c>
      <c r="RT19" s="71">
        <v>8</v>
      </c>
      <c r="RU19" s="71">
        <v>0</v>
      </c>
      <c r="RV19" s="71">
        <v>0</v>
      </c>
      <c r="RW19" s="71">
        <v>1</v>
      </c>
      <c r="RX19" s="71">
        <v>0</v>
      </c>
      <c r="RY19" s="71">
        <v>0</v>
      </c>
      <c r="RZ19" s="71">
        <v>0</v>
      </c>
      <c r="SA19" s="71">
        <v>0</v>
      </c>
      <c r="SB19" s="71">
        <v>0</v>
      </c>
      <c r="SC19" s="71">
        <v>0</v>
      </c>
      <c r="SD19" s="71">
        <v>1</v>
      </c>
      <c r="SE19" s="71">
        <v>0</v>
      </c>
      <c r="SF19" s="71">
        <v>1</v>
      </c>
      <c r="SG19" s="71">
        <v>0</v>
      </c>
      <c r="SH19" s="71">
        <v>0</v>
      </c>
    </row>
    <row r="20" spans="1:502">
      <c r="A20" s="16" t="s">
        <v>2024</v>
      </c>
      <c r="B20" s="70">
        <v>12</v>
      </c>
      <c r="C20" s="70">
        <v>12</v>
      </c>
      <c r="D20" s="70">
        <v>1</v>
      </c>
      <c r="E20" s="70">
        <v>2015</v>
      </c>
      <c r="F20" s="70" t="s">
        <v>182</v>
      </c>
      <c r="G20" s="1073" t="s">
        <v>2012</v>
      </c>
      <c r="H20" s="70" t="s">
        <v>2013</v>
      </c>
      <c r="I20" s="1066"/>
      <c r="J20" s="73">
        <v>0</v>
      </c>
      <c r="K20" s="73">
        <v>0</v>
      </c>
      <c r="L20" s="73">
        <v>0</v>
      </c>
      <c r="M20" s="73">
        <v>0</v>
      </c>
      <c r="N20" s="73">
        <v>0</v>
      </c>
      <c r="O20" s="73">
        <v>0</v>
      </c>
      <c r="P20" s="73">
        <v>0</v>
      </c>
      <c r="Q20" s="73">
        <v>0</v>
      </c>
      <c r="R20" s="73">
        <v>141.316</v>
      </c>
      <c r="S20" s="73">
        <v>32.593000000000004</v>
      </c>
      <c r="T20" s="73">
        <v>0</v>
      </c>
      <c r="U20" s="73">
        <v>0</v>
      </c>
      <c r="V20" s="73">
        <v>0</v>
      </c>
      <c r="W20" s="73">
        <v>0</v>
      </c>
      <c r="X20" s="73">
        <v>0</v>
      </c>
      <c r="Y20" s="73">
        <v>32.423999999999999</v>
      </c>
      <c r="Z20" s="73">
        <v>1843.796</v>
      </c>
      <c r="AA20" s="73">
        <v>0</v>
      </c>
      <c r="AB20" s="73">
        <v>0</v>
      </c>
      <c r="AC20" s="73">
        <v>0</v>
      </c>
      <c r="AD20" s="73">
        <v>4.7709999999999999</v>
      </c>
      <c r="AE20" s="73">
        <v>0</v>
      </c>
      <c r="AF20" s="73">
        <v>0</v>
      </c>
      <c r="AG20" s="73">
        <v>14.329000000000001</v>
      </c>
      <c r="AH20" s="73">
        <v>0</v>
      </c>
      <c r="AI20" s="73">
        <v>0</v>
      </c>
      <c r="AJ20" s="73">
        <v>0</v>
      </c>
      <c r="AK20" s="73">
        <v>0</v>
      </c>
      <c r="AL20" s="73">
        <v>0</v>
      </c>
      <c r="AM20" s="73">
        <v>0</v>
      </c>
      <c r="AN20" s="73">
        <v>0</v>
      </c>
      <c r="AO20" s="73">
        <v>0</v>
      </c>
      <c r="AP20" s="73">
        <v>344.87799999999999</v>
      </c>
      <c r="AQ20" s="73">
        <v>82.649000000000001</v>
      </c>
      <c r="AR20" s="73">
        <v>0</v>
      </c>
      <c r="AS20" s="73">
        <v>11.039</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2.5910000000000002</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14.162000000000001</v>
      </c>
      <c r="CT20" s="73">
        <v>0</v>
      </c>
      <c r="CU20" s="73">
        <v>0</v>
      </c>
      <c r="CV20" s="73">
        <v>0</v>
      </c>
      <c r="CW20" s="73">
        <v>0</v>
      </c>
      <c r="CX20" s="73">
        <v>0</v>
      </c>
      <c r="CY20" s="73">
        <v>0</v>
      </c>
      <c r="CZ20" s="73">
        <v>0</v>
      </c>
      <c r="DA20" s="73">
        <v>0</v>
      </c>
      <c r="DB20" s="73">
        <v>0</v>
      </c>
      <c r="DC20" s="73">
        <v>0</v>
      </c>
      <c r="DD20" s="73">
        <v>0</v>
      </c>
      <c r="DE20" s="73">
        <v>1843.796</v>
      </c>
      <c r="DF20" s="73">
        <v>0</v>
      </c>
      <c r="DG20" s="73">
        <v>344.87799999999999</v>
      </c>
      <c r="DH20" s="73">
        <v>0</v>
      </c>
      <c r="DI20" s="73">
        <v>82.649000000000001</v>
      </c>
      <c r="DJ20" s="73">
        <v>0</v>
      </c>
      <c r="DK20" s="73">
        <v>0</v>
      </c>
      <c r="DL20" s="73">
        <v>0</v>
      </c>
      <c r="DM20" s="73">
        <v>0</v>
      </c>
      <c r="DN20" s="73">
        <v>0</v>
      </c>
      <c r="DO20" s="73">
        <v>0</v>
      </c>
      <c r="DP20" s="73">
        <v>0</v>
      </c>
      <c r="DQ20" s="73">
        <v>0</v>
      </c>
      <c r="DR20" s="73">
        <v>0</v>
      </c>
      <c r="DS20" s="73">
        <v>141.316</v>
      </c>
      <c r="DT20" s="73">
        <v>32.593000000000004</v>
      </c>
      <c r="DU20" s="73">
        <v>0</v>
      </c>
      <c r="DV20" s="73">
        <v>0</v>
      </c>
      <c r="DW20" s="73">
        <v>0</v>
      </c>
      <c r="DX20" s="73">
        <v>0</v>
      </c>
      <c r="DY20" s="73">
        <v>0</v>
      </c>
      <c r="DZ20" s="73">
        <v>32.423999999999999</v>
      </c>
      <c r="EA20" s="73">
        <v>0</v>
      </c>
      <c r="EB20" s="73">
        <v>0</v>
      </c>
      <c r="EC20" s="73">
        <v>0</v>
      </c>
      <c r="ED20" s="73">
        <v>0</v>
      </c>
      <c r="EE20" s="73">
        <v>4.7709999999999999</v>
      </c>
      <c r="EF20" s="73">
        <v>0</v>
      </c>
      <c r="EG20" s="73">
        <v>0</v>
      </c>
      <c r="EH20" s="73">
        <v>14.329000000000001</v>
      </c>
      <c r="EI20" s="73">
        <v>0</v>
      </c>
      <c r="EJ20" s="73">
        <v>0</v>
      </c>
      <c r="EK20" s="73">
        <v>0</v>
      </c>
      <c r="EL20" s="73">
        <v>0</v>
      </c>
      <c r="EM20" s="73">
        <v>0</v>
      </c>
      <c r="EN20" s="73">
        <v>0</v>
      </c>
      <c r="EO20" s="73">
        <v>0</v>
      </c>
      <c r="EP20" s="73">
        <v>0</v>
      </c>
      <c r="EQ20" s="73">
        <v>0</v>
      </c>
      <c r="ER20" s="73">
        <v>0</v>
      </c>
      <c r="ES20" s="73">
        <v>0</v>
      </c>
      <c r="ET20" s="73">
        <v>11.039</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2.5910000000000002</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14.162000000000001</v>
      </c>
      <c r="GU20" s="73">
        <v>0</v>
      </c>
      <c r="GV20" s="73">
        <v>0</v>
      </c>
      <c r="GW20" s="73">
        <v>0</v>
      </c>
      <c r="GX20" s="73">
        <v>0</v>
      </c>
      <c r="GY20" s="73">
        <v>0</v>
      </c>
      <c r="GZ20" s="73">
        <v>0</v>
      </c>
      <c r="HA20" s="73">
        <v>0</v>
      </c>
      <c r="HB20" s="73">
        <v>0</v>
      </c>
      <c r="HC20" s="73">
        <v>0</v>
      </c>
      <c r="HD20" s="73">
        <v>0</v>
      </c>
      <c r="HE20" s="73">
        <v>0</v>
      </c>
      <c r="HF20" s="73">
        <v>2271.3229999999999</v>
      </c>
      <c r="HG20" s="73">
        <v>0</v>
      </c>
      <c r="HH20" s="73">
        <v>0</v>
      </c>
      <c r="HI20" s="73">
        <v>0</v>
      </c>
      <c r="HJ20" s="73">
        <v>0</v>
      </c>
      <c r="HK20" s="73">
        <v>225.43299999999999</v>
      </c>
      <c r="HL20" s="73">
        <v>11.039</v>
      </c>
      <c r="HM20" s="73">
        <v>0</v>
      </c>
      <c r="HN20" s="73">
        <v>0</v>
      </c>
      <c r="HO20" s="73">
        <v>2.5910000000000002</v>
      </c>
      <c r="HP20" s="73">
        <v>0</v>
      </c>
      <c r="HQ20" s="73">
        <v>0</v>
      </c>
      <c r="HR20" s="73">
        <v>0</v>
      </c>
      <c r="HS20" s="73">
        <v>0</v>
      </c>
      <c r="HT20" s="73">
        <v>0</v>
      </c>
      <c r="HU20" s="73">
        <v>0</v>
      </c>
      <c r="HV20" s="73">
        <v>0</v>
      </c>
      <c r="HW20" s="73">
        <v>0</v>
      </c>
      <c r="HX20" s="73">
        <v>14.162000000000001</v>
      </c>
      <c r="HY20" s="73">
        <v>0</v>
      </c>
      <c r="HZ20" s="73">
        <v>0</v>
      </c>
      <c r="IA20" s="73">
        <v>2271.3229999999999</v>
      </c>
      <c r="IB20" s="73">
        <v>0</v>
      </c>
      <c r="IC20" s="73">
        <v>0</v>
      </c>
      <c r="ID20" s="73">
        <v>0</v>
      </c>
      <c r="IE20" s="73">
        <v>0</v>
      </c>
      <c r="IF20" s="73">
        <v>2069.2289999999998</v>
      </c>
      <c r="IG20" s="73">
        <v>438.56599999999997</v>
      </c>
      <c r="IH20" s="73">
        <v>0</v>
      </c>
      <c r="II20" s="73">
        <v>0</v>
      </c>
      <c r="IJ20" s="73">
        <v>2.5910000000000002</v>
      </c>
      <c r="IK20" s="73">
        <v>0</v>
      </c>
      <c r="IL20" s="73">
        <v>0</v>
      </c>
      <c r="IM20" s="73">
        <v>0</v>
      </c>
      <c r="IN20" s="73">
        <v>0</v>
      </c>
      <c r="IO20" s="73">
        <v>0</v>
      </c>
      <c r="IP20" s="73">
        <v>0</v>
      </c>
      <c r="IQ20" s="73">
        <v>0</v>
      </c>
      <c r="IR20" s="73">
        <v>0</v>
      </c>
      <c r="IS20" s="73">
        <v>14.162000000000001</v>
      </c>
      <c r="IT20" s="73">
        <v>0</v>
      </c>
      <c r="IU20" s="73">
        <v>0</v>
      </c>
      <c r="IV20" s="74">
        <v>0</v>
      </c>
      <c r="IW20" s="71">
        <v>0</v>
      </c>
      <c r="IX20" s="71">
        <v>0</v>
      </c>
      <c r="IY20" s="71">
        <v>0</v>
      </c>
      <c r="IZ20" s="71">
        <v>0</v>
      </c>
      <c r="JA20" s="71">
        <v>0</v>
      </c>
      <c r="JB20" s="71">
        <v>0</v>
      </c>
      <c r="JC20" s="71">
        <v>0</v>
      </c>
      <c r="JD20" s="71">
        <v>0</v>
      </c>
      <c r="JE20" s="71">
        <v>8</v>
      </c>
      <c r="JF20" s="71">
        <v>4</v>
      </c>
      <c r="JG20" s="71">
        <v>0</v>
      </c>
      <c r="JH20" s="71">
        <v>0</v>
      </c>
      <c r="JI20" s="71">
        <v>0</v>
      </c>
      <c r="JJ20" s="71">
        <v>0</v>
      </c>
      <c r="JK20" s="71">
        <v>0</v>
      </c>
      <c r="JL20" s="71">
        <v>1</v>
      </c>
      <c r="JM20" s="71">
        <v>2</v>
      </c>
      <c r="JN20" s="71">
        <v>0</v>
      </c>
      <c r="JO20" s="71">
        <v>0</v>
      </c>
      <c r="JP20" s="71">
        <v>0</v>
      </c>
      <c r="JQ20" s="71">
        <v>1</v>
      </c>
      <c r="JR20" s="71">
        <v>0</v>
      </c>
      <c r="JS20" s="71">
        <v>0</v>
      </c>
      <c r="JT20" s="71">
        <v>2</v>
      </c>
      <c r="JU20" s="71">
        <v>0</v>
      </c>
      <c r="JV20" s="71">
        <v>0</v>
      </c>
      <c r="JW20" s="71">
        <v>0</v>
      </c>
      <c r="JX20" s="71">
        <v>0</v>
      </c>
      <c r="JY20" s="71">
        <v>0</v>
      </c>
      <c r="JZ20" s="71">
        <v>0</v>
      </c>
      <c r="KA20" s="71">
        <v>0</v>
      </c>
      <c r="KB20" s="71">
        <v>0</v>
      </c>
      <c r="KC20" s="71">
        <v>2</v>
      </c>
      <c r="KD20" s="71">
        <v>4</v>
      </c>
      <c r="KE20" s="71">
        <v>0</v>
      </c>
      <c r="KF20" s="71">
        <v>2</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1</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1</v>
      </c>
      <c r="MG20" s="71">
        <v>0</v>
      </c>
      <c r="MH20" s="71">
        <v>0</v>
      </c>
      <c r="MI20" s="71">
        <v>0</v>
      </c>
      <c r="MJ20" s="71">
        <v>0</v>
      </c>
      <c r="MK20" s="71">
        <v>0</v>
      </c>
      <c r="ML20" s="71">
        <v>0</v>
      </c>
      <c r="MM20" s="71">
        <v>0</v>
      </c>
      <c r="MN20" s="71">
        <v>0</v>
      </c>
      <c r="MO20" s="71">
        <v>0</v>
      </c>
      <c r="MP20" s="71">
        <v>0</v>
      </c>
      <c r="MQ20" s="71">
        <v>0</v>
      </c>
      <c r="MR20" s="71">
        <v>2</v>
      </c>
      <c r="MS20" s="71">
        <v>0</v>
      </c>
      <c r="MT20" s="71">
        <v>2</v>
      </c>
      <c r="MU20" s="71">
        <v>0</v>
      </c>
      <c r="MV20" s="71">
        <v>4</v>
      </c>
      <c r="MW20" s="71">
        <v>0</v>
      </c>
      <c r="MX20" s="71">
        <v>0</v>
      </c>
      <c r="MY20" s="71">
        <v>0</v>
      </c>
      <c r="MZ20" s="71">
        <v>0</v>
      </c>
      <c r="NA20" s="71">
        <v>0</v>
      </c>
      <c r="NB20" s="71">
        <v>0</v>
      </c>
      <c r="NC20" s="71">
        <v>0</v>
      </c>
      <c r="ND20" s="71">
        <v>0</v>
      </c>
      <c r="NE20" s="71">
        <v>0</v>
      </c>
      <c r="NF20" s="71">
        <v>8</v>
      </c>
      <c r="NG20" s="71">
        <v>4</v>
      </c>
      <c r="NH20" s="71">
        <v>0</v>
      </c>
      <c r="NI20" s="71">
        <v>0</v>
      </c>
      <c r="NJ20" s="71">
        <v>0</v>
      </c>
      <c r="NK20" s="71">
        <v>0</v>
      </c>
      <c r="NL20" s="71">
        <v>0</v>
      </c>
      <c r="NM20" s="71">
        <v>1</v>
      </c>
      <c r="NN20" s="71">
        <v>0</v>
      </c>
      <c r="NO20" s="71">
        <v>0</v>
      </c>
      <c r="NP20" s="71">
        <v>0</v>
      </c>
      <c r="NQ20" s="71">
        <v>0</v>
      </c>
      <c r="NR20" s="71">
        <v>1</v>
      </c>
      <c r="NS20" s="71">
        <v>0</v>
      </c>
      <c r="NT20" s="71">
        <v>0</v>
      </c>
      <c r="NU20" s="71">
        <v>2</v>
      </c>
      <c r="NV20" s="71">
        <v>0</v>
      </c>
      <c r="NW20" s="71">
        <v>0</v>
      </c>
      <c r="NX20" s="71">
        <v>0</v>
      </c>
      <c r="NY20" s="71">
        <v>0</v>
      </c>
      <c r="NZ20" s="71">
        <v>0</v>
      </c>
      <c r="OA20" s="71">
        <v>0</v>
      </c>
      <c r="OB20" s="71">
        <v>0</v>
      </c>
      <c r="OC20" s="71">
        <v>0</v>
      </c>
      <c r="OD20" s="71">
        <v>0</v>
      </c>
      <c r="OE20" s="71">
        <v>0</v>
      </c>
      <c r="OF20" s="71">
        <v>0</v>
      </c>
      <c r="OG20" s="71">
        <v>2</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1</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1</v>
      </c>
      <c r="QH20" s="71">
        <v>0</v>
      </c>
      <c r="QI20" s="71">
        <v>0</v>
      </c>
      <c r="QJ20" s="71">
        <v>0</v>
      </c>
      <c r="QK20" s="71">
        <v>0</v>
      </c>
      <c r="QL20" s="71">
        <v>0</v>
      </c>
      <c r="QM20" s="71">
        <v>0</v>
      </c>
      <c r="QN20" s="71">
        <v>0</v>
      </c>
      <c r="QO20" s="71">
        <v>0</v>
      </c>
      <c r="QP20" s="71">
        <v>0</v>
      </c>
      <c r="QQ20" s="71">
        <v>0</v>
      </c>
      <c r="QR20" s="71">
        <v>0</v>
      </c>
      <c r="QS20" s="71">
        <v>8</v>
      </c>
      <c r="QT20" s="71">
        <v>0</v>
      </c>
      <c r="QU20" s="71">
        <v>0</v>
      </c>
      <c r="QV20" s="71">
        <v>0</v>
      </c>
      <c r="QW20" s="71">
        <v>0</v>
      </c>
      <c r="QX20" s="71">
        <v>16</v>
      </c>
      <c r="QY20" s="71">
        <v>2</v>
      </c>
      <c r="QZ20" s="71">
        <v>0</v>
      </c>
      <c r="RA20" s="71">
        <v>0</v>
      </c>
      <c r="RB20" s="71">
        <v>1</v>
      </c>
      <c r="RC20" s="71">
        <v>0</v>
      </c>
      <c r="RD20" s="71">
        <v>0</v>
      </c>
      <c r="RE20" s="71">
        <v>0</v>
      </c>
      <c r="RF20" s="71">
        <v>0</v>
      </c>
      <c r="RG20" s="71">
        <v>0</v>
      </c>
      <c r="RH20" s="71">
        <v>0</v>
      </c>
      <c r="RI20" s="71">
        <v>0</v>
      </c>
      <c r="RJ20" s="71">
        <v>0</v>
      </c>
      <c r="RK20" s="71">
        <v>1</v>
      </c>
      <c r="RL20" s="71">
        <v>0</v>
      </c>
      <c r="RM20" s="71">
        <v>0</v>
      </c>
      <c r="RN20" s="71">
        <v>8</v>
      </c>
      <c r="RO20" s="71">
        <v>0</v>
      </c>
      <c r="RP20" s="71">
        <v>0</v>
      </c>
      <c r="RQ20" s="71">
        <v>0</v>
      </c>
      <c r="RR20" s="71">
        <v>0</v>
      </c>
      <c r="RS20" s="71">
        <v>18</v>
      </c>
      <c r="RT20" s="71">
        <v>8</v>
      </c>
      <c r="RU20" s="71">
        <v>0</v>
      </c>
      <c r="RV20" s="71">
        <v>0</v>
      </c>
      <c r="RW20" s="71">
        <v>1</v>
      </c>
      <c r="RX20" s="71">
        <v>0</v>
      </c>
      <c r="RY20" s="71">
        <v>0</v>
      </c>
      <c r="RZ20" s="71">
        <v>0</v>
      </c>
      <c r="SA20" s="71">
        <v>0</v>
      </c>
      <c r="SB20" s="71">
        <v>0</v>
      </c>
      <c r="SC20" s="71">
        <v>0</v>
      </c>
      <c r="SD20" s="71">
        <v>0</v>
      </c>
      <c r="SE20" s="71">
        <v>0</v>
      </c>
      <c r="SF20" s="71">
        <v>1</v>
      </c>
      <c r="SG20" s="71">
        <v>0</v>
      </c>
      <c r="SH20" s="71">
        <v>0</v>
      </c>
    </row>
    <row r="21" spans="1:502">
      <c r="A21" s="16" t="s">
        <v>2025</v>
      </c>
      <c r="B21" s="70">
        <v>13</v>
      </c>
      <c r="C21" s="70">
        <v>13</v>
      </c>
      <c r="D21" s="70">
        <v>1</v>
      </c>
      <c r="E21" s="70">
        <v>2016</v>
      </c>
      <c r="F21" s="70" t="s">
        <v>155</v>
      </c>
      <c r="G21" s="1073" t="s">
        <v>2012</v>
      </c>
      <c r="H21" s="70" t="s">
        <v>2013</v>
      </c>
      <c r="I21" s="1066"/>
      <c r="J21" s="73">
        <v>0</v>
      </c>
      <c r="K21" s="73">
        <v>0</v>
      </c>
      <c r="L21" s="73">
        <v>0</v>
      </c>
      <c r="M21" s="73">
        <v>0</v>
      </c>
      <c r="N21" s="73">
        <v>0</v>
      </c>
      <c r="O21" s="73">
        <v>0</v>
      </c>
      <c r="P21" s="73">
        <v>0</v>
      </c>
      <c r="Q21" s="73">
        <v>0</v>
      </c>
      <c r="R21" s="73">
        <v>154.87700000000001</v>
      </c>
      <c r="S21" s="73">
        <v>35.817999999999998</v>
      </c>
      <c r="T21" s="73">
        <v>0</v>
      </c>
      <c r="U21" s="73">
        <v>0</v>
      </c>
      <c r="V21" s="73">
        <v>0</v>
      </c>
      <c r="W21" s="73">
        <v>0</v>
      </c>
      <c r="X21" s="73">
        <v>0</v>
      </c>
      <c r="Y21" s="73">
        <v>32.631</v>
      </c>
      <c r="Z21" s="73">
        <v>1868.2639999999999</v>
      </c>
      <c r="AA21" s="73">
        <v>0</v>
      </c>
      <c r="AB21" s="73">
        <v>0</v>
      </c>
      <c r="AC21" s="73">
        <v>0</v>
      </c>
      <c r="AD21" s="73">
        <v>5.3979999999999997</v>
      </c>
      <c r="AE21" s="73">
        <v>0</v>
      </c>
      <c r="AF21" s="73">
        <v>0</v>
      </c>
      <c r="AG21" s="73">
        <v>14.195</v>
      </c>
      <c r="AH21" s="73">
        <v>0</v>
      </c>
      <c r="AI21" s="73">
        <v>0</v>
      </c>
      <c r="AJ21" s="73">
        <v>0</v>
      </c>
      <c r="AK21" s="73">
        <v>0</v>
      </c>
      <c r="AL21" s="73">
        <v>0</v>
      </c>
      <c r="AM21" s="73">
        <v>0</v>
      </c>
      <c r="AN21" s="73">
        <v>0</v>
      </c>
      <c r="AO21" s="73">
        <v>0</v>
      </c>
      <c r="AP21" s="73">
        <v>353.63400000000001</v>
      </c>
      <c r="AQ21" s="73">
        <v>83.944000000000003</v>
      </c>
      <c r="AR21" s="73">
        <v>0</v>
      </c>
      <c r="AS21" s="73">
        <v>8.4700000000000006</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2.2650000000000001</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12.394</v>
      </c>
      <c r="CT21" s="73">
        <v>0</v>
      </c>
      <c r="CU21" s="73">
        <v>0</v>
      </c>
      <c r="CV21" s="73">
        <v>0</v>
      </c>
      <c r="CW21" s="73">
        <v>0</v>
      </c>
      <c r="CX21" s="73">
        <v>0</v>
      </c>
      <c r="CY21" s="73">
        <v>0</v>
      </c>
      <c r="CZ21" s="73">
        <v>0</v>
      </c>
      <c r="DA21" s="73">
        <v>0</v>
      </c>
      <c r="DB21" s="73">
        <v>0</v>
      </c>
      <c r="DC21" s="73">
        <v>0</v>
      </c>
      <c r="DD21" s="73">
        <v>0</v>
      </c>
      <c r="DE21" s="73">
        <v>1868.2639999999999</v>
      </c>
      <c r="DF21" s="73">
        <v>0</v>
      </c>
      <c r="DG21" s="73">
        <v>353.63400000000001</v>
      </c>
      <c r="DH21" s="73">
        <v>0</v>
      </c>
      <c r="DI21" s="73">
        <v>83.944000000000003</v>
      </c>
      <c r="DJ21" s="73">
        <v>0</v>
      </c>
      <c r="DK21" s="73">
        <v>0</v>
      </c>
      <c r="DL21" s="73">
        <v>0</v>
      </c>
      <c r="DM21" s="73">
        <v>0</v>
      </c>
      <c r="DN21" s="73">
        <v>0</v>
      </c>
      <c r="DO21" s="73">
        <v>0</v>
      </c>
      <c r="DP21" s="73">
        <v>0</v>
      </c>
      <c r="DQ21" s="73">
        <v>0</v>
      </c>
      <c r="DR21" s="73">
        <v>0</v>
      </c>
      <c r="DS21" s="73">
        <v>154.87700000000001</v>
      </c>
      <c r="DT21" s="73">
        <v>35.817999999999998</v>
      </c>
      <c r="DU21" s="73">
        <v>0</v>
      </c>
      <c r="DV21" s="73">
        <v>0</v>
      </c>
      <c r="DW21" s="73">
        <v>0</v>
      </c>
      <c r="DX21" s="73">
        <v>0</v>
      </c>
      <c r="DY21" s="73">
        <v>0</v>
      </c>
      <c r="DZ21" s="73">
        <v>32.631</v>
      </c>
      <c r="EA21" s="73">
        <v>0</v>
      </c>
      <c r="EB21" s="73">
        <v>0</v>
      </c>
      <c r="EC21" s="73">
        <v>0</v>
      </c>
      <c r="ED21" s="73">
        <v>0</v>
      </c>
      <c r="EE21" s="73">
        <v>5.3979999999999997</v>
      </c>
      <c r="EF21" s="73">
        <v>0</v>
      </c>
      <c r="EG21" s="73">
        <v>0</v>
      </c>
      <c r="EH21" s="73">
        <v>14.195</v>
      </c>
      <c r="EI21" s="73">
        <v>0</v>
      </c>
      <c r="EJ21" s="73">
        <v>0</v>
      </c>
      <c r="EK21" s="73">
        <v>0</v>
      </c>
      <c r="EL21" s="73">
        <v>0</v>
      </c>
      <c r="EM21" s="73">
        <v>0</v>
      </c>
      <c r="EN21" s="73">
        <v>0</v>
      </c>
      <c r="EO21" s="73">
        <v>0</v>
      </c>
      <c r="EP21" s="73">
        <v>0</v>
      </c>
      <c r="EQ21" s="73">
        <v>0</v>
      </c>
      <c r="ER21" s="73">
        <v>0</v>
      </c>
      <c r="ES21" s="73">
        <v>0</v>
      </c>
      <c r="ET21" s="73">
        <v>8.4700000000000006</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2.2650000000000001</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12.394</v>
      </c>
      <c r="GU21" s="73">
        <v>0</v>
      </c>
      <c r="GV21" s="73">
        <v>0</v>
      </c>
      <c r="GW21" s="73">
        <v>0</v>
      </c>
      <c r="GX21" s="73">
        <v>0</v>
      </c>
      <c r="GY21" s="73">
        <v>0</v>
      </c>
      <c r="GZ21" s="73">
        <v>0</v>
      </c>
      <c r="HA21" s="73">
        <v>0</v>
      </c>
      <c r="HB21" s="73">
        <v>0</v>
      </c>
      <c r="HC21" s="73">
        <v>0</v>
      </c>
      <c r="HD21" s="73">
        <v>0</v>
      </c>
      <c r="HE21" s="73">
        <v>0</v>
      </c>
      <c r="HF21" s="73">
        <v>2305.8420000000001</v>
      </c>
      <c r="HG21" s="73">
        <v>0</v>
      </c>
      <c r="HH21" s="73">
        <v>0</v>
      </c>
      <c r="HI21" s="73">
        <v>0</v>
      </c>
      <c r="HJ21" s="73">
        <v>0</v>
      </c>
      <c r="HK21" s="73">
        <v>242.91900000000001</v>
      </c>
      <c r="HL21" s="73">
        <v>8.4700000000000006</v>
      </c>
      <c r="HM21" s="73">
        <v>0</v>
      </c>
      <c r="HN21" s="73">
        <v>0</v>
      </c>
      <c r="HO21" s="73">
        <v>2.2650000000000001</v>
      </c>
      <c r="HP21" s="73">
        <v>0</v>
      </c>
      <c r="HQ21" s="73">
        <v>0</v>
      </c>
      <c r="HR21" s="73">
        <v>0</v>
      </c>
      <c r="HS21" s="73">
        <v>0</v>
      </c>
      <c r="HT21" s="73">
        <v>0</v>
      </c>
      <c r="HU21" s="73">
        <v>0</v>
      </c>
      <c r="HV21" s="73">
        <v>0</v>
      </c>
      <c r="HW21" s="73">
        <v>0</v>
      </c>
      <c r="HX21" s="73">
        <v>12.394</v>
      </c>
      <c r="HY21" s="73">
        <v>0</v>
      </c>
      <c r="HZ21" s="73">
        <v>0</v>
      </c>
      <c r="IA21" s="73">
        <v>2305.8420000000001</v>
      </c>
      <c r="IB21" s="73">
        <v>0</v>
      </c>
      <c r="IC21" s="73">
        <v>0</v>
      </c>
      <c r="ID21" s="73">
        <v>0</v>
      </c>
      <c r="IE21" s="73">
        <v>0</v>
      </c>
      <c r="IF21" s="73">
        <v>2111.183</v>
      </c>
      <c r="IG21" s="73">
        <v>446.048</v>
      </c>
      <c r="IH21" s="73">
        <v>0</v>
      </c>
      <c r="II21" s="73">
        <v>0</v>
      </c>
      <c r="IJ21" s="73">
        <v>2.2650000000000001</v>
      </c>
      <c r="IK21" s="73">
        <v>0</v>
      </c>
      <c r="IL21" s="73">
        <v>0</v>
      </c>
      <c r="IM21" s="73">
        <v>0</v>
      </c>
      <c r="IN21" s="73">
        <v>0</v>
      </c>
      <c r="IO21" s="73">
        <v>0</v>
      </c>
      <c r="IP21" s="73">
        <v>0</v>
      </c>
      <c r="IQ21" s="73">
        <v>0</v>
      </c>
      <c r="IR21" s="73">
        <v>0</v>
      </c>
      <c r="IS21" s="73">
        <v>12.394</v>
      </c>
      <c r="IT21" s="73">
        <v>0</v>
      </c>
      <c r="IU21" s="73">
        <v>0</v>
      </c>
      <c r="IV21" s="74">
        <v>0</v>
      </c>
      <c r="IW21" s="71">
        <v>0</v>
      </c>
      <c r="IX21" s="71">
        <v>0</v>
      </c>
      <c r="IY21" s="71">
        <v>0</v>
      </c>
      <c r="IZ21" s="71">
        <v>0</v>
      </c>
      <c r="JA21" s="71">
        <v>0</v>
      </c>
      <c r="JB21" s="71">
        <v>0</v>
      </c>
      <c r="JC21" s="71">
        <v>0</v>
      </c>
      <c r="JD21" s="71">
        <v>0</v>
      </c>
      <c r="JE21" s="71">
        <v>8</v>
      </c>
      <c r="JF21" s="71">
        <v>4</v>
      </c>
      <c r="JG21" s="71">
        <v>0</v>
      </c>
      <c r="JH21" s="71">
        <v>0</v>
      </c>
      <c r="JI21" s="71">
        <v>0</v>
      </c>
      <c r="JJ21" s="71">
        <v>0</v>
      </c>
      <c r="JK21" s="71">
        <v>0</v>
      </c>
      <c r="JL21" s="71">
        <v>1</v>
      </c>
      <c r="JM21" s="71">
        <v>2</v>
      </c>
      <c r="JN21" s="71">
        <v>0</v>
      </c>
      <c r="JO21" s="71">
        <v>0</v>
      </c>
      <c r="JP21" s="71">
        <v>0</v>
      </c>
      <c r="JQ21" s="71">
        <v>1</v>
      </c>
      <c r="JR21" s="71">
        <v>0</v>
      </c>
      <c r="JS21" s="71">
        <v>0</v>
      </c>
      <c r="JT21" s="71">
        <v>2</v>
      </c>
      <c r="JU21" s="71">
        <v>0</v>
      </c>
      <c r="JV21" s="71">
        <v>0</v>
      </c>
      <c r="JW21" s="71">
        <v>0</v>
      </c>
      <c r="JX21" s="71">
        <v>0</v>
      </c>
      <c r="JY21" s="71">
        <v>0</v>
      </c>
      <c r="JZ21" s="71">
        <v>0</v>
      </c>
      <c r="KA21" s="71">
        <v>0</v>
      </c>
      <c r="KB21" s="71">
        <v>0</v>
      </c>
      <c r="KC21" s="71">
        <v>2</v>
      </c>
      <c r="KD21" s="71">
        <v>4</v>
      </c>
      <c r="KE21" s="71">
        <v>0</v>
      </c>
      <c r="KF21" s="71">
        <v>2</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1</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1</v>
      </c>
      <c r="MG21" s="71">
        <v>0</v>
      </c>
      <c r="MH21" s="71">
        <v>0</v>
      </c>
      <c r="MI21" s="71">
        <v>0</v>
      </c>
      <c r="MJ21" s="71">
        <v>0</v>
      </c>
      <c r="MK21" s="71">
        <v>0</v>
      </c>
      <c r="ML21" s="71">
        <v>0</v>
      </c>
      <c r="MM21" s="71">
        <v>0</v>
      </c>
      <c r="MN21" s="71">
        <v>0</v>
      </c>
      <c r="MO21" s="71">
        <v>0</v>
      </c>
      <c r="MP21" s="71">
        <v>0</v>
      </c>
      <c r="MQ21" s="71">
        <v>0</v>
      </c>
      <c r="MR21" s="71">
        <v>2</v>
      </c>
      <c r="MS21" s="71">
        <v>0</v>
      </c>
      <c r="MT21" s="71">
        <v>2</v>
      </c>
      <c r="MU21" s="71">
        <v>0</v>
      </c>
      <c r="MV21" s="71">
        <v>4</v>
      </c>
      <c r="MW21" s="71">
        <v>0</v>
      </c>
      <c r="MX21" s="71">
        <v>0</v>
      </c>
      <c r="MY21" s="71">
        <v>0</v>
      </c>
      <c r="MZ21" s="71">
        <v>0</v>
      </c>
      <c r="NA21" s="71">
        <v>0</v>
      </c>
      <c r="NB21" s="71">
        <v>0</v>
      </c>
      <c r="NC21" s="71">
        <v>0</v>
      </c>
      <c r="ND21" s="71">
        <v>0</v>
      </c>
      <c r="NE21" s="71">
        <v>0</v>
      </c>
      <c r="NF21" s="71">
        <v>8</v>
      </c>
      <c r="NG21" s="71">
        <v>4</v>
      </c>
      <c r="NH21" s="71">
        <v>0</v>
      </c>
      <c r="NI21" s="71">
        <v>0</v>
      </c>
      <c r="NJ21" s="71">
        <v>0</v>
      </c>
      <c r="NK21" s="71">
        <v>0</v>
      </c>
      <c r="NL21" s="71">
        <v>0</v>
      </c>
      <c r="NM21" s="71">
        <v>1</v>
      </c>
      <c r="NN21" s="71">
        <v>0</v>
      </c>
      <c r="NO21" s="71">
        <v>0</v>
      </c>
      <c r="NP21" s="71">
        <v>0</v>
      </c>
      <c r="NQ21" s="71">
        <v>0</v>
      </c>
      <c r="NR21" s="71">
        <v>1</v>
      </c>
      <c r="NS21" s="71">
        <v>0</v>
      </c>
      <c r="NT21" s="71">
        <v>0</v>
      </c>
      <c r="NU21" s="71">
        <v>2</v>
      </c>
      <c r="NV21" s="71">
        <v>0</v>
      </c>
      <c r="NW21" s="71">
        <v>0</v>
      </c>
      <c r="NX21" s="71">
        <v>0</v>
      </c>
      <c r="NY21" s="71">
        <v>0</v>
      </c>
      <c r="NZ21" s="71">
        <v>0</v>
      </c>
      <c r="OA21" s="71">
        <v>0</v>
      </c>
      <c r="OB21" s="71">
        <v>0</v>
      </c>
      <c r="OC21" s="71">
        <v>0</v>
      </c>
      <c r="OD21" s="71">
        <v>0</v>
      </c>
      <c r="OE21" s="71">
        <v>0</v>
      </c>
      <c r="OF21" s="71">
        <v>0</v>
      </c>
      <c r="OG21" s="71">
        <v>2</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1</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1</v>
      </c>
      <c r="QH21" s="71">
        <v>0</v>
      </c>
      <c r="QI21" s="71">
        <v>0</v>
      </c>
      <c r="QJ21" s="71">
        <v>0</v>
      </c>
      <c r="QK21" s="71">
        <v>0</v>
      </c>
      <c r="QL21" s="71">
        <v>0</v>
      </c>
      <c r="QM21" s="71">
        <v>0</v>
      </c>
      <c r="QN21" s="71">
        <v>0</v>
      </c>
      <c r="QO21" s="71">
        <v>0</v>
      </c>
      <c r="QP21" s="71">
        <v>0</v>
      </c>
      <c r="QQ21" s="71">
        <v>0</v>
      </c>
      <c r="QR21" s="71">
        <v>0</v>
      </c>
      <c r="QS21" s="71">
        <v>8</v>
      </c>
      <c r="QT21" s="71">
        <v>0</v>
      </c>
      <c r="QU21" s="71">
        <v>0</v>
      </c>
      <c r="QV21" s="71">
        <v>0</v>
      </c>
      <c r="QW21" s="71">
        <v>0</v>
      </c>
      <c r="QX21" s="71">
        <v>16</v>
      </c>
      <c r="QY21" s="71">
        <v>2</v>
      </c>
      <c r="QZ21" s="71">
        <v>0</v>
      </c>
      <c r="RA21" s="71">
        <v>0</v>
      </c>
      <c r="RB21" s="71">
        <v>1</v>
      </c>
      <c r="RC21" s="71">
        <v>0</v>
      </c>
      <c r="RD21" s="71">
        <v>0</v>
      </c>
      <c r="RE21" s="71">
        <v>0</v>
      </c>
      <c r="RF21" s="71">
        <v>0</v>
      </c>
      <c r="RG21" s="71">
        <v>0</v>
      </c>
      <c r="RH21" s="71">
        <v>0</v>
      </c>
      <c r="RI21" s="71">
        <v>0</v>
      </c>
      <c r="RJ21" s="71">
        <v>0</v>
      </c>
      <c r="RK21" s="71">
        <v>1</v>
      </c>
      <c r="RL21" s="71">
        <v>0</v>
      </c>
      <c r="RM21" s="71">
        <v>0</v>
      </c>
      <c r="RN21" s="71">
        <v>8</v>
      </c>
      <c r="RO21" s="71">
        <v>0</v>
      </c>
      <c r="RP21" s="71">
        <v>0</v>
      </c>
      <c r="RQ21" s="71">
        <v>0</v>
      </c>
      <c r="RR21" s="71">
        <v>0</v>
      </c>
      <c r="RS21" s="71">
        <v>18</v>
      </c>
      <c r="RT21" s="71">
        <v>8</v>
      </c>
      <c r="RU21" s="71">
        <v>0</v>
      </c>
      <c r="RV21" s="71">
        <v>0</v>
      </c>
      <c r="RW21" s="71">
        <v>1</v>
      </c>
      <c r="RX21" s="71">
        <v>0</v>
      </c>
      <c r="RY21" s="71">
        <v>0</v>
      </c>
      <c r="RZ21" s="71">
        <v>0</v>
      </c>
      <c r="SA21" s="71">
        <v>0</v>
      </c>
      <c r="SB21" s="71">
        <v>0</v>
      </c>
      <c r="SC21" s="71">
        <v>0</v>
      </c>
      <c r="SD21" s="71">
        <v>0</v>
      </c>
      <c r="SE21" s="71">
        <v>0</v>
      </c>
      <c r="SF21" s="71">
        <v>1</v>
      </c>
      <c r="SG21" s="71">
        <v>0</v>
      </c>
      <c r="SH21" s="71">
        <v>0</v>
      </c>
    </row>
    <row r="22" spans="1:502">
      <c r="A22" s="16" t="s">
        <v>2026</v>
      </c>
      <c r="B22" s="70">
        <v>14</v>
      </c>
      <c r="C22" s="70">
        <v>14</v>
      </c>
      <c r="D22" s="70">
        <v>1</v>
      </c>
      <c r="E22" s="70">
        <v>2017</v>
      </c>
      <c r="F22" s="70" t="s">
        <v>156</v>
      </c>
      <c r="G22" s="1073" t="s">
        <v>2012</v>
      </c>
      <c r="H22" s="70" t="s">
        <v>2013</v>
      </c>
      <c r="I22" s="1066"/>
      <c r="J22" s="73">
        <v>0</v>
      </c>
      <c r="K22" s="73">
        <v>0</v>
      </c>
      <c r="L22" s="73">
        <v>0</v>
      </c>
      <c r="M22" s="73">
        <v>0</v>
      </c>
      <c r="N22" s="73">
        <v>0</v>
      </c>
      <c r="O22" s="73">
        <v>0</v>
      </c>
      <c r="P22" s="73">
        <v>0</v>
      </c>
      <c r="Q22" s="73">
        <v>0</v>
      </c>
      <c r="R22" s="73">
        <v>154.471</v>
      </c>
      <c r="S22" s="73">
        <v>37.164999999999999</v>
      </c>
      <c r="T22" s="73">
        <v>0</v>
      </c>
      <c r="U22" s="73">
        <v>0</v>
      </c>
      <c r="V22" s="73">
        <v>0</v>
      </c>
      <c r="W22" s="73">
        <v>0</v>
      </c>
      <c r="X22" s="73">
        <v>0</v>
      </c>
      <c r="Y22" s="73">
        <v>32.512999999999998</v>
      </c>
      <c r="Z22" s="73">
        <v>1823.3879999999999</v>
      </c>
      <c r="AA22" s="73">
        <v>0</v>
      </c>
      <c r="AB22" s="73">
        <v>0</v>
      </c>
      <c r="AC22" s="73">
        <v>0</v>
      </c>
      <c r="AD22" s="73">
        <v>5.319</v>
      </c>
      <c r="AE22" s="73">
        <v>0</v>
      </c>
      <c r="AF22" s="73">
        <v>0</v>
      </c>
      <c r="AG22" s="73">
        <v>13.103</v>
      </c>
      <c r="AH22" s="73">
        <v>0</v>
      </c>
      <c r="AI22" s="73">
        <v>0</v>
      </c>
      <c r="AJ22" s="73">
        <v>0</v>
      </c>
      <c r="AK22" s="73">
        <v>0</v>
      </c>
      <c r="AL22" s="73">
        <v>0</v>
      </c>
      <c r="AM22" s="73">
        <v>0</v>
      </c>
      <c r="AN22" s="73">
        <v>0</v>
      </c>
      <c r="AO22" s="73">
        <v>0</v>
      </c>
      <c r="AP22" s="73">
        <v>253.22900000000001</v>
      </c>
      <c r="AQ22" s="73">
        <v>87.751000000000005</v>
      </c>
      <c r="AR22" s="73">
        <v>0</v>
      </c>
      <c r="AS22" s="73">
        <v>11.646000000000001</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2.6890000000000001</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13.407999999999999</v>
      </c>
      <c r="CT22" s="73">
        <v>0</v>
      </c>
      <c r="CU22" s="73">
        <v>0</v>
      </c>
      <c r="CV22" s="73">
        <v>0</v>
      </c>
      <c r="CW22" s="73">
        <v>0</v>
      </c>
      <c r="CX22" s="73">
        <v>0</v>
      </c>
      <c r="CY22" s="73">
        <v>0</v>
      </c>
      <c r="CZ22" s="73">
        <v>0</v>
      </c>
      <c r="DA22" s="73">
        <v>0</v>
      </c>
      <c r="DB22" s="73">
        <v>0</v>
      </c>
      <c r="DC22" s="73">
        <v>0</v>
      </c>
      <c r="DD22" s="73">
        <v>0</v>
      </c>
      <c r="DE22" s="73">
        <v>1823.3879999999999</v>
      </c>
      <c r="DF22" s="73">
        <v>0</v>
      </c>
      <c r="DG22" s="73">
        <v>253.22900000000001</v>
      </c>
      <c r="DH22" s="73">
        <v>0</v>
      </c>
      <c r="DI22" s="73">
        <v>87.751000000000005</v>
      </c>
      <c r="DJ22" s="73">
        <v>0</v>
      </c>
      <c r="DK22" s="73">
        <v>0</v>
      </c>
      <c r="DL22" s="73">
        <v>0</v>
      </c>
      <c r="DM22" s="73">
        <v>0</v>
      </c>
      <c r="DN22" s="73">
        <v>0</v>
      </c>
      <c r="DO22" s="73">
        <v>0</v>
      </c>
      <c r="DP22" s="73">
        <v>0</v>
      </c>
      <c r="DQ22" s="73">
        <v>0</v>
      </c>
      <c r="DR22" s="73">
        <v>0</v>
      </c>
      <c r="DS22" s="73">
        <v>154.471</v>
      </c>
      <c r="DT22" s="73">
        <v>37.164999999999999</v>
      </c>
      <c r="DU22" s="73">
        <v>0</v>
      </c>
      <c r="DV22" s="73">
        <v>0</v>
      </c>
      <c r="DW22" s="73">
        <v>0</v>
      </c>
      <c r="DX22" s="73">
        <v>0</v>
      </c>
      <c r="DY22" s="73">
        <v>0</v>
      </c>
      <c r="DZ22" s="73">
        <v>32.512999999999998</v>
      </c>
      <c r="EA22" s="73">
        <v>0</v>
      </c>
      <c r="EB22" s="73">
        <v>0</v>
      </c>
      <c r="EC22" s="73">
        <v>0</v>
      </c>
      <c r="ED22" s="73">
        <v>0</v>
      </c>
      <c r="EE22" s="73">
        <v>5.319</v>
      </c>
      <c r="EF22" s="73">
        <v>0</v>
      </c>
      <c r="EG22" s="73">
        <v>0</v>
      </c>
      <c r="EH22" s="73">
        <v>13.103</v>
      </c>
      <c r="EI22" s="73">
        <v>0</v>
      </c>
      <c r="EJ22" s="73">
        <v>0</v>
      </c>
      <c r="EK22" s="73">
        <v>0</v>
      </c>
      <c r="EL22" s="73">
        <v>0</v>
      </c>
      <c r="EM22" s="73">
        <v>0</v>
      </c>
      <c r="EN22" s="73">
        <v>0</v>
      </c>
      <c r="EO22" s="73">
        <v>0</v>
      </c>
      <c r="EP22" s="73">
        <v>0</v>
      </c>
      <c r="EQ22" s="73">
        <v>0</v>
      </c>
      <c r="ER22" s="73">
        <v>0</v>
      </c>
      <c r="ES22" s="73">
        <v>0</v>
      </c>
      <c r="ET22" s="73">
        <v>11.646000000000001</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2.6890000000000001</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13.407999999999999</v>
      </c>
      <c r="GU22" s="73">
        <v>0</v>
      </c>
      <c r="GV22" s="73">
        <v>0</v>
      </c>
      <c r="GW22" s="73">
        <v>0</v>
      </c>
      <c r="GX22" s="73">
        <v>0</v>
      </c>
      <c r="GY22" s="73">
        <v>0</v>
      </c>
      <c r="GZ22" s="73">
        <v>0</v>
      </c>
      <c r="HA22" s="73">
        <v>0</v>
      </c>
      <c r="HB22" s="73">
        <v>0</v>
      </c>
      <c r="HC22" s="73">
        <v>0</v>
      </c>
      <c r="HD22" s="73">
        <v>0</v>
      </c>
      <c r="HE22" s="73">
        <v>0</v>
      </c>
      <c r="HF22" s="73">
        <v>2164.3679999999999</v>
      </c>
      <c r="HG22" s="73">
        <v>0</v>
      </c>
      <c r="HH22" s="73">
        <v>0</v>
      </c>
      <c r="HI22" s="73">
        <v>0</v>
      </c>
      <c r="HJ22" s="73">
        <v>0</v>
      </c>
      <c r="HK22" s="73">
        <v>242.571</v>
      </c>
      <c r="HL22" s="73">
        <v>11.646000000000001</v>
      </c>
      <c r="HM22" s="73">
        <v>0</v>
      </c>
      <c r="HN22" s="73">
        <v>0</v>
      </c>
      <c r="HO22" s="73">
        <v>2.6890000000000001</v>
      </c>
      <c r="HP22" s="73">
        <v>0</v>
      </c>
      <c r="HQ22" s="73">
        <v>0</v>
      </c>
      <c r="HR22" s="73">
        <v>0</v>
      </c>
      <c r="HS22" s="73">
        <v>0</v>
      </c>
      <c r="HT22" s="73">
        <v>0</v>
      </c>
      <c r="HU22" s="73">
        <v>0</v>
      </c>
      <c r="HV22" s="73">
        <v>0</v>
      </c>
      <c r="HW22" s="73">
        <v>0</v>
      </c>
      <c r="HX22" s="73">
        <v>13.407999999999999</v>
      </c>
      <c r="HY22" s="73">
        <v>0</v>
      </c>
      <c r="HZ22" s="73">
        <v>0</v>
      </c>
      <c r="IA22" s="73">
        <v>2164.3679999999999</v>
      </c>
      <c r="IB22" s="73">
        <v>0</v>
      </c>
      <c r="IC22" s="73">
        <v>0</v>
      </c>
      <c r="ID22" s="73">
        <v>0</v>
      </c>
      <c r="IE22" s="73">
        <v>0</v>
      </c>
      <c r="IF22" s="73">
        <v>2065.9589999999998</v>
      </c>
      <c r="IG22" s="73">
        <v>352.62599999999998</v>
      </c>
      <c r="IH22" s="73">
        <v>0</v>
      </c>
      <c r="II22" s="73">
        <v>0</v>
      </c>
      <c r="IJ22" s="73">
        <v>2.6890000000000001</v>
      </c>
      <c r="IK22" s="73">
        <v>0</v>
      </c>
      <c r="IL22" s="73">
        <v>0</v>
      </c>
      <c r="IM22" s="73">
        <v>0</v>
      </c>
      <c r="IN22" s="73">
        <v>0</v>
      </c>
      <c r="IO22" s="73">
        <v>0</v>
      </c>
      <c r="IP22" s="73">
        <v>0</v>
      </c>
      <c r="IQ22" s="73">
        <v>0</v>
      </c>
      <c r="IR22" s="73">
        <v>0</v>
      </c>
      <c r="IS22" s="73">
        <v>13.407999999999999</v>
      </c>
      <c r="IT22" s="73">
        <v>0</v>
      </c>
      <c r="IU22" s="73">
        <v>0</v>
      </c>
      <c r="IV22" s="74">
        <v>0</v>
      </c>
      <c r="IW22" s="71">
        <v>0</v>
      </c>
      <c r="IX22" s="71">
        <v>0</v>
      </c>
      <c r="IY22" s="71">
        <v>0</v>
      </c>
      <c r="IZ22" s="71">
        <v>0</v>
      </c>
      <c r="JA22" s="71">
        <v>0</v>
      </c>
      <c r="JB22" s="71">
        <v>0</v>
      </c>
      <c r="JC22" s="71">
        <v>0</v>
      </c>
      <c r="JD22" s="71">
        <v>0</v>
      </c>
      <c r="JE22" s="71">
        <v>8</v>
      </c>
      <c r="JF22" s="71">
        <v>4</v>
      </c>
      <c r="JG22" s="71">
        <v>0</v>
      </c>
      <c r="JH22" s="71">
        <v>0</v>
      </c>
      <c r="JI22" s="71">
        <v>0</v>
      </c>
      <c r="JJ22" s="71">
        <v>0</v>
      </c>
      <c r="JK22" s="71">
        <v>0</v>
      </c>
      <c r="JL22" s="71">
        <v>1</v>
      </c>
      <c r="JM22" s="71">
        <v>2</v>
      </c>
      <c r="JN22" s="71">
        <v>0</v>
      </c>
      <c r="JO22" s="71">
        <v>0</v>
      </c>
      <c r="JP22" s="71">
        <v>0</v>
      </c>
      <c r="JQ22" s="71">
        <v>1</v>
      </c>
      <c r="JR22" s="71">
        <v>0</v>
      </c>
      <c r="JS22" s="71">
        <v>0</v>
      </c>
      <c r="JT22" s="71">
        <v>2</v>
      </c>
      <c r="JU22" s="71">
        <v>0</v>
      </c>
      <c r="JV22" s="71">
        <v>0</v>
      </c>
      <c r="JW22" s="71">
        <v>0</v>
      </c>
      <c r="JX22" s="71">
        <v>0</v>
      </c>
      <c r="JY22" s="71">
        <v>0</v>
      </c>
      <c r="JZ22" s="71">
        <v>0</v>
      </c>
      <c r="KA22" s="71">
        <v>0</v>
      </c>
      <c r="KB22" s="71">
        <v>0</v>
      </c>
      <c r="KC22" s="71">
        <v>3</v>
      </c>
      <c r="KD22" s="71">
        <v>4</v>
      </c>
      <c r="KE22" s="71">
        <v>0</v>
      </c>
      <c r="KF22" s="71">
        <v>2</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1</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1</v>
      </c>
      <c r="MG22" s="71">
        <v>0</v>
      </c>
      <c r="MH22" s="71">
        <v>0</v>
      </c>
      <c r="MI22" s="71">
        <v>0</v>
      </c>
      <c r="MJ22" s="71">
        <v>0</v>
      </c>
      <c r="MK22" s="71">
        <v>0</v>
      </c>
      <c r="ML22" s="71">
        <v>0</v>
      </c>
      <c r="MM22" s="71">
        <v>0</v>
      </c>
      <c r="MN22" s="71">
        <v>0</v>
      </c>
      <c r="MO22" s="71">
        <v>0</v>
      </c>
      <c r="MP22" s="71">
        <v>0</v>
      </c>
      <c r="MQ22" s="71">
        <v>0</v>
      </c>
      <c r="MR22" s="71">
        <v>2</v>
      </c>
      <c r="MS22" s="71">
        <v>0</v>
      </c>
      <c r="MT22" s="71">
        <v>3</v>
      </c>
      <c r="MU22" s="71">
        <v>0</v>
      </c>
      <c r="MV22" s="71">
        <v>4</v>
      </c>
      <c r="MW22" s="71">
        <v>0</v>
      </c>
      <c r="MX22" s="71">
        <v>0</v>
      </c>
      <c r="MY22" s="71">
        <v>0</v>
      </c>
      <c r="MZ22" s="71">
        <v>0</v>
      </c>
      <c r="NA22" s="71">
        <v>0</v>
      </c>
      <c r="NB22" s="71">
        <v>0</v>
      </c>
      <c r="NC22" s="71">
        <v>0</v>
      </c>
      <c r="ND22" s="71">
        <v>0</v>
      </c>
      <c r="NE22" s="71">
        <v>0</v>
      </c>
      <c r="NF22" s="71">
        <v>8</v>
      </c>
      <c r="NG22" s="71">
        <v>4</v>
      </c>
      <c r="NH22" s="71">
        <v>0</v>
      </c>
      <c r="NI22" s="71">
        <v>0</v>
      </c>
      <c r="NJ22" s="71">
        <v>0</v>
      </c>
      <c r="NK22" s="71">
        <v>0</v>
      </c>
      <c r="NL22" s="71">
        <v>0</v>
      </c>
      <c r="NM22" s="71">
        <v>1</v>
      </c>
      <c r="NN22" s="71">
        <v>0</v>
      </c>
      <c r="NO22" s="71">
        <v>0</v>
      </c>
      <c r="NP22" s="71">
        <v>0</v>
      </c>
      <c r="NQ22" s="71">
        <v>0</v>
      </c>
      <c r="NR22" s="71">
        <v>1</v>
      </c>
      <c r="NS22" s="71">
        <v>0</v>
      </c>
      <c r="NT22" s="71">
        <v>0</v>
      </c>
      <c r="NU22" s="71">
        <v>2</v>
      </c>
      <c r="NV22" s="71">
        <v>0</v>
      </c>
      <c r="NW22" s="71">
        <v>0</v>
      </c>
      <c r="NX22" s="71">
        <v>0</v>
      </c>
      <c r="NY22" s="71">
        <v>0</v>
      </c>
      <c r="NZ22" s="71">
        <v>0</v>
      </c>
      <c r="OA22" s="71">
        <v>0</v>
      </c>
      <c r="OB22" s="71">
        <v>0</v>
      </c>
      <c r="OC22" s="71">
        <v>0</v>
      </c>
      <c r="OD22" s="71">
        <v>0</v>
      </c>
      <c r="OE22" s="71">
        <v>0</v>
      </c>
      <c r="OF22" s="71">
        <v>0</v>
      </c>
      <c r="OG22" s="71">
        <v>2</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1</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1</v>
      </c>
      <c r="QH22" s="71">
        <v>0</v>
      </c>
      <c r="QI22" s="71">
        <v>0</v>
      </c>
      <c r="QJ22" s="71">
        <v>0</v>
      </c>
      <c r="QK22" s="71">
        <v>0</v>
      </c>
      <c r="QL22" s="71">
        <v>0</v>
      </c>
      <c r="QM22" s="71">
        <v>0</v>
      </c>
      <c r="QN22" s="71">
        <v>0</v>
      </c>
      <c r="QO22" s="71">
        <v>0</v>
      </c>
      <c r="QP22" s="71">
        <v>0</v>
      </c>
      <c r="QQ22" s="71">
        <v>0</v>
      </c>
      <c r="QR22" s="71">
        <v>0</v>
      </c>
      <c r="QS22" s="71">
        <v>9</v>
      </c>
      <c r="QT22" s="71">
        <v>0</v>
      </c>
      <c r="QU22" s="71">
        <v>0</v>
      </c>
      <c r="QV22" s="71">
        <v>0</v>
      </c>
      <c r="QW22" s="71">
        <v>0</v>
      </c>
      <c r="QX22" s="71">
        <v>16</v>
      </c>
      <c r="QY22" s="71">
        <v>2</v>
      </c>
      <c r="QZ22" s="71">
        <v>0</v>
      </c>
      <c r="RA22" s="71">
        <v>0</v>
      </c>
      <c r="RB22" s="71">
        <v>1</v>
      </c>
      <c r="RC22" s="71">
        <v>0</v>
      </c>
      <c r="RD22" s="71">
        <v>0</v>
      </c>
      <c r="RE22" s="71">
        <v>0</v>
      </c>
      <c r="RF22" s="71">
        <v>0</v>
      </c>
      <c r="RG22" s="71">
        <v>0</v>
      </c>
      <c r="RH22" s="71">
        <v>0</v>
      </c>
      <c r="RI22" s="71">
        <v>0</v>
      </c>
      <c r="RJ22" s="71">
        <v>0</v>
      </c>
      <c r="RK22" s="71">
        <v>1</v>
      </c>
      <c r="RL22" s="71">
        <v>0</v>
      </c>
      <c r="RM22" s="71">
        <v>0</v>
      </c>
      <c r="RN22" s="71">
        <v>9</v>
      </c>
      <c r="RO22" s="71">
        <v>0</v>
      </c>
      <c r="RP22" s="71">
        <v>0</v>
      </c>
      <c r="RQ22" s="71">
        <v>0</v>
      </c>
      <c r="RR22" s="71">
        <v>0</v>
      </c>
      <c r="RS22" s="71">
        <v>18</v>
      </c>
      <c r="RT22" s="71">
        <v>9</v>
      </c>
      <c r="RU22" s="71">
        <v>0</v>
      </c>
      <c r="RV22" s="71">
        <v>0</v>
      </c>
      <c r="RW22" s="71">
        <v>1</v>
      </c>
      <c r="RX22" s="71">
        <v>0</v>
      </c>
      <c r="RY22" s="71">
        <v>0</v>
      </c>
      <c r="RZ22" s="71">
        <v>0</v>
      </c>
      <c r="SA22" s="71">
        <v>0</v>
      </c>
      <c r="SB22" s="71">
        <v>0</v>
      </c>
      <c r="SC22" s="71">
        <v>0</v>
      </c>
      <c r="SD22" s="71">
        <v>0</v>
      </c>
      <c r="SE22" s="71">
        <v>0</v>
      </c>
      <c r="SF22" s="71">
        <v>1</v>
      </c>
      <c r="SG22" s="71">
        <v>0</v>
      </c>
      <c r="SH22" s="71">
        <v>0</v>
      </c>
    </row>
    <row r="23" spans="1:502">
      <c r="A23" s="16" t="s">
        <v>2027</v>
      </c>
      <c r="B23" s="70">
        <v>15</v>
      </c>
      <c r="C23" s="70">
        <v>15</v>
      </c>
      <c r="D23" s="70">
        <v>1</v>
      </c>
      <c r="E23" s="70">
        <v>2018</v>
      </c>
      <c r="F23" s="70" t="s">
        <v>183</v>
      </c>
      <c r="G23" s="1073" t="s">
        <v>2012</v>
      </c>
      <c r="H23" s="70" t="s">
        <v>2013</v>
      </c>
      <c r="I23" s="1066"/>
      <c r="J23" s="73">
        <v>0</v>
      </c>
      <c r="K23" s="73">
        <v>0</v>
      </c>
      <c r="L23" s="73">
        <v>0</v>
      </c>
      <c r="M23" s="73">
        <v>0</v>
      </c>
      <c r="N23" s="73">
        <v>0</v>
      </c>
      <c r="O23" s="73">
        <v>0</v>
      </c>
      <c r="P23" s="73">
        <v>0</v>
      </c>
      <c r="Q23" s="73">
        <v>0</v>
      </c>
      <c r="R23" s="73">
        <v>161.88300000000001</v>
      </c>
      <c r="S23" s="73">
        <v>36.546999999999997</v>
      </c>
      <c r="T23" s="73">
        <v>0</v>
      </c>
      <c r="U23" s="73">
        <v>0</v>
      </c>
      <c r="V23" s="73">
        <v>0</v>
      </c>
      <c r="W23" s="73">
        <v>0</v>
      </c>
      <c r="X23" s="73">
        <v>0</v>
      </c>
      <c r="Y23" s="73">
        <v>35.036000000000001</v>
      </c>
      <c r="Z23" s="73">
        <v>1851.384</v>
      </c>
      <c r="AA23" s="73">
        <v>0</v>
      </c>
      <c r="AB23" s="73">
        <v>0</v>
      </c>
      <c r="AC23" s="73">
        <v>0</v>
      </c>
      <c r="AD23" s="73">
        <v>5.1079999999999997</v>
      </c>
      <c r="AE23" s="73">
        <v>0</v>
      </c>
      <c r="AF23" s="73">
        <v>0</v>
      </c>
      <c r="AG23" s="73">
        <v>8.0250000000000004</v>
      </c>
      <c r="AH23" s="73">
        <v>0</v>
      </c>
      <c r="AI23" s="73">
        <v>0</v>
      </c>
      <c r="AJ23" s="73">
        <v>0</v>
      </c>
      <c r="AK23" s="73">
        <v>0</v>
      </c>
      <c r="AL23" s="73">
        <v>0</v>
      </c>
      <c r="AM23" s="73">
        <v>0</v>
      </c>
      <c r="AN23" s="73">
        <v>0</v>
      </c>
      <c r="AO23" s="73">
        <v>0</v>
      </c>
      <c r="AP23" s="73">
        <v>246.22900000000001</v>
      </c>
      <c r="AQ23" s="73">
        <v>85.521000000000001</v>
      </c>
      <c r="AR23" s="73">
        <v>0</v>
      </c>
      <c r="AS23" s="73">
        <v>11.218</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2.6219999999999999</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14.86</v>
      </c>
      <c r="CT23" s="73">
        <v>0</v>
      </c>
      <c r="CU23" s="73">
        <v>0</v>
      </c>
      <c r="CV23" s="73">
        <v>0</v>
      </c>
      <c r="CW23" s="73">
        <v>0</v>
      </c>
      <c r="CX23" s="73">
        <v>0</v>
      </c>
      <c r="CY23" s="73">
        <v>0</v>
      </c>
      <c r="CZ23" s="73">
        <v>0</v>
      </c>
      <c r="DA23" s="73">
        <v>0</v>
      </c>
      <c r="DB23" s="73">
        <v>0</v>
      </c>
      <c r="DC23" s="73">
        <v>0</v>
      </c>
      <c r="DD23" s="73">
        <v>0</v>
      </c>
      <c r="DE23" s="73">
        <v>1851.384</v>
      </c>
      <c r="DF23" s="73">
        <v>0</v>
      </c>
      <c r="DG23" s="73">
        <v>246.22900000000001</v>
      </c>
      <c r="DH23" s="73">
        <v>0</v>
      </c>
      <c r="DI23" s="73">
        <v>85.521000000000001</v>
      </c>
      <c r="DJ23" s="73">
        <v>0</v>
      </c>
      <c r="DK23" s="73">
        <v>0</v>
      </c>
      <c r="DL23" s="73">
        <v>0</v>
      </c>
      <c r="DM23" s="73">
        <v>0</v>
      </c>
      <c r="DN23" s="73">
        <v>0</v>
      </c>
      <c r="DO23" s="73">
        <v>0</v>
      </c>
      <c r="DP23" s="73">
        <v>0</v>
      </c>
      <c r="DQ23" s="73">
        <v>0</v>
      </c>
      <c r="DR23" s="73">
        <v>0</v>
      </c>
      <c r="DS23" s="73">
        <v>161.88300000000001</v>
      </c>
      <c r="DT23" s="73">
        <v>36.546999999999997</v>
      </c>
      <c r="DU23" s="73">
        <v>0</v>
      </c>
      <c r="DV23" s="73">
        <v>0</v>
      </c>
      <c r="DW23" s="73">
        <v>0</v>
      </c>
      <c r="DX23" s="73">
        <v>0</v>
      </c>
      <c r="DY23" s="73">
        <v>0</v>
      </c>
      <c r="DZ23" s="73">
        <v>35.036000000000001</v>
      </c>
      <c r="EA23" s="73">
        <v>0</v>
      </c>
      <c r="EB23" s="73">
        <v>0</v>
      </c>
      <c r="EC23" s="73">
        <v>0</v>
      </c>
      <c r="ED23" s="73">
        <v>0</v>
      </c>
      <c r="EE23" s="73">
        <v>5.1079999999999997</v>
      </c>
      <c r="EF23" s="73">
        <v>0</v>
      </c>
      <c r="EG23" s="73">
        <v>0</v>
      </c>
      <c r="EH23" s="73">
        <v>8.0250000000000004</v>
      </c>
      <c r="EI23" s="73">
        <v>0</v>
      </c>
      <c r="EJ23" s="73">
        <v>0</v>
      </c>
      <c r="EK23" s="73">
        <v>0</v>
      </c>
      <c r="EL23" s="73">
        <v>0</v>
      </c>
      <c r="EM23" s="73">
        <v>0</v>
      </c>
      <c r="EN23" s="73">
        <v>0</v>
      </c>
      <c r="EO23" s="73">
        <v>0</v>
      </c>
      <c r="EP23" s="73">
        <v>0</v>
      </c>
      <c r="EQ23" s="73">
        <v>0</v>
      </c>
      <c r="ER23" s="73">
        <v>0</v>
      </c>
      <c r="ES23" s="73">
        <v>0</v>
      </c>
      <c r="ET23" s="73">
        <v>11.218</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2.6219999999999999</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14.86</v>
      </c>
      <c r="GU23" s="73">
        <v>0</v>
      </c>
      <c r="GV23" s="73">
        <v>0</v>
      </c>
      <c r="GW23" s="73">
        <v>0</v>
      </c>
      <c r="GX23" s="73">
        <v>0</v>
      </c>
      <c r="GY23" s="73">
        <v>0</v>
      </c>
      <c r="GZ23" s="73">
        <v>0</v>
      </c>
      <c r="HA23" s="73">
        <v>0</v>
      </c>
      <c r="HB23" s="73">
        <v>0</v>
      </c>
      <c r="HC23" s="73">
        <v>0</v>
      </c>
      <c r="HD23" s="73">
        <v>0</v>
      </c>
      <c r="HE23" s="73">
        <v>0</v>
      </c>
      <c r="HF23" s="73">
        <v>2183.134</v>
      </c>
      <c r="HG23" s="73">
        <v>0</v>
      </c>
      <c r="HH23" s="73">
        <v>0</v>
      </c>
      <c r="HI23" s="73">
        <v>0</v>
      </c>
      <c r="HJ23" s="73">
        <v>0</v>
      </c>
      <c r="HK23" s="73">
        <v>246.59899999999999</v>
      </c>
      <c r="HL23" s="73">
        <v>11.218</v>
      </c>
      <c r="HM23" s="73">
        <v>0</v>
      </c>
      <c r="HN23" s="73">
        <v>0</v>
      </c>
      <c r="HO23" s="73">
        <v>2.6219999999999999</v>
      </c>
      <c r="HP23" s="73">
        <v>0</v>
      </c>
      <c r="HQ23" s="73">
        <v>0</v>
      </c>
      <c r="HR23" s="73">
        <v>0</v>
      </c>
      <c r="HS23" s="73">
        <v>0</v>
      </c>
      <c r="HT23" s="73">
        <v>0</v>
      </c>
      <c r="HU23" s="73">
        <v>0</v>
      </c>
      <c r="HV23" s="73">
        <v>0</v>
      </c>
      <c r="HW23" s="73">
        <v>0</v>
      </c>
      <c r="HX23" s="73">
        <v>14.86</v>
      </c>
      <c r="HY23" s="73">
        <v>0</v>
      </c>
      <c r="HZ23" s="73">
        <v>0</v>
      </c>
      <c r="IA23" s="73">
        <v>2183.134</v>
      </c>
      <c r="IB23" s="73">
        <v>0</v>
      </c>
      <c r="IC23" s="73">
        <v>0</v>
      </c>
      <c r="ID23" s="73">
        <v>0</v>
      </c>
      <c r="IE23" s="73">
        <v>0</v>
      </c>
      <c r="IF23" s="73">
        <v>2097.9830000000002</v>
      </c>
      <c r="IG23" s="73">
        <v>342.96800000000002</v>
      </c>
      <c r="IH23" s="73">
        <v>0</v>
      </c>
      <c r="II23" s="73">
        <v>0</v>
      </c>
      <c r="IJ23" s="73">
        <v>2.6219999999999999</v>
      </c>
      <c r="IK23" s="73">
        <v>0</v>
      </c>
      <c r="IL23" s="73">
        <v>0</v>
      </c>
      <c r="IM23" s="73">
        <v>0</v>
      </c>
      <c r="IN23" s="73">
        <v>0</v>
      </c>
      <c r="IO23" s="73">
        <v>0</v>
      </c>
      <c r="IP23" s="73">
        <v>0</v>
      </c>
      <c r="IQ23" s="73">
        <v>0</v>
      </c>
      <c r="IR23" s="73">
        <v>0</v>
      </c>
      <c r="IS23" s="73">
        <v>14.86</v>
      </c>
      <c r="IT23" s="73">
        <v>0</v>
      </c>
      <c r="IU23" s="73">
        <v>0</v>
      </c>
      <c r="IV23" s="74">
        <v>0</v>
      </c>
      <c r="IW23" s="71">
        <v>0</v>
      </c>
      <c r="IX23" s="71">
        <v>0</v>
      </c>
      <c r="IY23" s="71">
        <v>0</v>
      </c>
      <c r="IZ23" s="71">
        <v>0</v>
      </c>
      <c r="JA23" s="71">
        <v>0</v>
      </c>
      <c r="JB23" s="71">
        <v>0</v>
      </c>
      <c r="JC23" s="71">
        <v>0</v>
      </c>
      <c r="JD23" s="71">
        <v>0</v>
      </c>
      <c r="JE23" s="71">
        <v>8</v>
      </c>
      <c r="JF23" s="71">
        <v>4</v>
      </c>
      <c r="JG23" s="71">
        <v>0</v>
      </c>
      <c r="JH23" s="71">
        <v>0</v>
      </c>
      <c r="JI23" s="71">
        <v>0</v>
      </c>
      <c r="JJ23" s="71">
        <v>0</v>
      </c>
      <c r="JK23" s="71">
        <v>0</v>
      </c>
      <c r="JL23" s="71">
        <v>1</v>
      </c>
      <c r="JM23" s="71">
        <v>2</v>
      </c>
      <c r="JN23" s="71">
        <v>0</v>
      </c>
      <c r="JO23" s="71">
        <v>0</v>
      </c>
      <c r="JP23" s="71">
        <v>0</v>
      </c>
      <c r="JQ23" s="71">
        <v>1</v>
      </c>
      <c r="JR23" s="71">
        <v>0</v>
      </c>
      <c r="JS23" s="71">
        <v>0</v>
      </c>
      <c r="JT23" s="71">
        <v>2</v>
      </c>
      <c r="JU23" s="71">
        <v>0</v>
      </c>
      <c r="JV23" s="71">
        <v>0</v>
      </c>
      <c r="JW23" s="71">
        <v>0</v>
      </c>
      <c r="JX23" s="71">
        <v>0</v>
      </c>
      <c r="JY23" s="71">
        <v>0</v>
      </c>
      <c r="JZ23" s="71">
        <v>0</v>
      </c>
      <c r="KA23" s="71">
        <v>0</v>
      </c>
      <c r="KB23" s="71">
        <v>0</v>
      </c>
      <c r="KC23" s="71">
        <v>3</v>
      </c>
      <c r="KD23" s="71">
        <v>4</v>
      </c>
      <c r="KE23" s="71">
        <v>0</v>
      </c>
      <c r="KF23" s="71">
        <v>2</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1</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1</v>
      </c>
      <c r="MG23" s="71">
        <v>0</v>
      </c>
      <c r="MH23" s="71">
        <v>0</v>
      </c>
      <c r="MI23" s="71">
        <v>0</v>
      </c>
      <c r="MJ23" s="71">
        <v>0</v>
      </c>
      <c r="MK23" s="71">
        <v>0</v>
      </c>
      <c r="ML23" s="71">
        <v>0</v>
      </c>
      <c r="MM23" s="71">
        <v>0</v>
      </c>
      <c r="MN23" s="71">
        <v>0</v>
      </c>
      <c r="MO23" s="71">
        <v>0</v>
      </c>
      <c r="MP23" s="71">
        <v>0</v>
      </c>
      <c r="MQ23" s="71">
        <v>0</v>
      </c>
      <c r="MR23" s="71">
        <v>2</v>
      </c>
      <c r="MS23" s="71">
        <v>0</v>
      </c>
      <c r="MT23" s="71">
        <v>3</v>
      </c>
      <c r="MU23" s="71">
        <v>0</v>
      </c>
      <c r="MV23" s="71">
        <v>4</v>
      </c>
      <c r="MW23" s="71">
        <v>0</v>
      </c>
      <c r="MX23" s="71">
        <v>0</v>
      </c>
      <c r="MY23" s="71">
        <v>0</v>
      </c>
      <c r="MZ23" s="71">
        <v>0</v>
      </c>
      <c r="NA23" s="71">
        <v>0</v>
      </c>
      <c r="NB23" s="71">
        <v>0</v>
      </c>
      <c r="NC23" s="71">
        <v>0</v>
      </c>
      <c r="ND23" s="71">
        <v>0</v>
      </c>
      <c r="NE23" s="71">
        <v>0</v>
      </c>
      <c r="NF23" s="71">
        <v>8</v>
      </c>
      <c r="NG23" s="71">
        <v>4</v>
      </c>
      <c r="NH23" s="71">
        <v>0</v>
      </c>
      <c r="NI23" s="71">
        <v>0</v>
      </c>
      <c r="NJ23" s="71">
        <v>0</v>
      </c>
      <c r="NK23" s="71">
        <v>0</v>
      </c>
      <c r="NL23" s="71">
        <v>0</v>
      </c>
      <c r="NM23" s="71">
        <v>1</v>
      </c>
      <c r="NN23" s="71">
        <v>0</v>
      </c>
      <c r="NO23" s="71">
        <v>0</v>
      </c>
      <c r="NP23" s="71">
        <v>0</v>
      </c>
      <c r="NQ23" s="71">
        <v>0</v>
      </c>
      <c r="NR23" s="71">
        <v>1</v>
      </c>
      <c r="NS23" s="71">
        <v>0</v>
      </c>
      <c r="NT23" s="71">
        <v>0</v>
      </c>
      <c r="NU23" s="71">
        <v>2</v>
      </c>
      <c r="NV23" s="71">
        <v>0</v>
      </c>
      <c r="NW23" s="71">
        <v>0</v>
      </c>
      <c r="NX23" s="71">
        <v>0</v>
      </c>
      <c r="NY23" s="71">
        <v>0</v>
      </c>
      <c r="NZ23" s="71">
        <v>0</v>
      </c>
      <c r="OA23" s="71">
        <v>0</v>
      </c>
      <c r="OB23" s="71">
        <v>0</v>
      </c>
      <c r="OC23" s="71">
        <v>0</v>
      </c>
      <c r="OD23" s="71">
        <v>0</v>
      </c>
      <c r="OE23" s="71">
        <v>0</v>
      </c>
      <c r="OF23" s="71">
        <v>0</v>
      </c>
      <c r="OG23" s="71">
        <v>2</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1</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1</v>
      </c>
      <c r="QH23" s="71">
        <v>0</v>
      </c>
      <c r="QI23" s="71">
        <v>0</v>
      </c>
      <c r="QJ23" s="71">
        <v>0</v>
      </c>
      <c r="QK23" s="71">
        <v>0</v>
      </c>
      <c r="QL23" s="71">
        <v>0</v>
      </c>
      <c r="QM23" s="71">
        <v>0</v>
      </c>
      <c r="QN23" s="71">
        <v>0</v>
      </c>
      <c r="QO23" s="71">
        <v>0</v>
      </c>
      <c r="QP23" s="71">
        <v>0</v>
      </c>
      <c r="QQ23" s="71">
        <v>0</v>
      </c>
      <c r="QR23" s="71">
        <v>0</v>
      </c>
      <c r="QS23" s="71">
        <v>9</v>
      </c>
      <c r="QT23" s="71">
        <v>0</v>
      </c>
      <c r="QU23" s="71">
        <v>0</v>
      </c>
      <c r="QV23" s="71">
        <v>0</v>
      </c>
      <c r="QW23" s="71">
        <v>0</v>
      </c>
      <c r="QX23" s="71">
        <v>16</v>
      </c>
      <c r="QY23" s="71">
        <v>2</v>
      </c>
      <c r="QZ23" s="71">
        <v>0</v>
      </c>
      <c r="RA23" s="71">
        <v>0</v>
      </c>
      <c r="RB23" s="71">
        <v>1</v>
      </c>
      <c r="RC23" s="71">
        <v>0</v>
      </c>
      <c r="RD23" s="71">
        <v>0</v>
      </c>
      <c r="RE23" s="71">
        <v>0</v>
      </c>
      <c r="RF23" s="71">
        <v>0</v>
      </c>
      <c r="RG23" s="71">
        <v>0</v>
      </c>
      <c r="RH23" s="71">
        <v>0</v>
      </c>
      <c r="RI23" s="71">
        <v>0</v>
      </c>
      <c r="RJ23" s="71">
        <v>0</v>
      </c>
      <c r="RK23" s="71">
        <v>1</v>
      </c>
      <c r="RL23" s="71">
        <v>0</v>
      </c>
      <c r="RM23" s="71">
        <v>0</v>
      </c>
      <c r="RN23" s="71">
        <v>9</v>
      </c>
      <c r="RO23" s="71">
        <v>0</v>
      </c>
      <c r="RP23" s="71">
        <v>0</v>
      </c>
      <c r="RQ23" s="71">
        <v>0</v>
      </c>
      <c r="RR23" s="71">
        <v>0</v>
      </c>
      <c r="RS23" s="71">
        <v>18</v>
      </c>
      <c r="RT23" s="71">
        <v>9</v>
      </c>
      <c r="RU23" s="71">
        <v>0</v>
      </c>
      <c r="RV23" s="71">
        <v>0</v>
      </c>
      <c r="RW23" s="71">
        <v>1</v>
      </c>
      <c r="RX23" s="71">
        <v>0</v>
      </c>
      <c r="RY23" s="71">
        <v>0</v>
      </c>
      <c r="RZ23" s="71">
        <v>0</v>
      </c>
      <c r="SA23" s="71">
        <v>0</v>
      </c>
      <c r="SB23" s="71">
        <v>0</v>
      </c>
      <c r="SC23" s="71">
        <v>0</v>
      </c>
      <c r="SD23" s="71">
        <v>0</v>
      </c>
      <c r="SE23" s="71">
        <v>0</v>
      </c>
      <c r="SF23" s="71">
        <v>1</v>
      </c>
      <c r="SG23" s="71">
        <v>0</v>
      </c>
      <c r="SH23" s="71">
        <v>0</v>
      </c>
    </row>
    <row r="24" spans="1:502">
      <c r="A24" s="16" t="s">
        <v>2028</v>
      </c>
      <c r="B24" s="70">
        <v>16</v>
      </c>
      <c r="C24" s="70">
        <v>16</v>
      </c>
      <c r="D24" s="70">
        <v>1</v>
      </c>
      <c r="E24" s="70">
        <v>2019</v>
      </c>
      <c r="F24" s="70" t="s">
        <v>158</v>
      </c>
      <c r="G24" s="1073" t="s">
        <v>2012</v>
      </c>
      <c r="H24" s="70" t="s">
        <v>2013</v>
      </c>
      <c r="I24" s="1066"/>
      <c r="J24" s="73">
        <v>0</v>
      </c>
      <c r="K24" s="73">
        <v>0</v>
      </c>
      <c r="L24" s="73">
        <v>0</v>
      </c>
      <c r="M24" s="73">
        <v>0</v>
      </c>
      <c r="N24" s="73">
        <v>0</v>
      </c>
      <c r="O24" s="73">
        <v>0</v>
      </c>
      <c r="P24" s="73">
        <v>0</v>
      </c>
      <c r="Q24" s="73">
        <v>0</v>
      </c>
      <c r="R24" s="73">
        <v>160.36699999999999</v>
      </c>
      <c r="S24" s="73">
        <v>38.890999999999998</v>
      </c>
      <c r="T24" s="73">
        <v>0</v>
      </c>
      <c r="U24" s="73">
        <v>0</v>
      </c>
      <c r="V24" s="73">
        <v>0</v>
      </c>
      <c r="W24" s="73">
        <v>0</v>
      </c>
      <c r="X24" s="73">
        <v>0</v>
      </c>
      <c r="Y24" s="73">
        <v>33.935000000000002</v>
      </c>
      <c r="Z24" s="73">
        <v>2393.6570000000002</v>
      </c>
      <c r="AA24" s="73">
        <v>0</v>
      </c>
      <c r="AB24" s="73">
        <v>0</v>
      </c>
      <c r="AC24" s="73">
        <v>0</v>
      </c>
      <c r="AD24" s="73">
        <v>0</v>
      </c>
      <c r="AE24" s="73">
        <v>0</v>
      </c>
      <c r="AF24" s="73">
        <v>0</v>
      </c>
      <c r="AG24" s="73">
        <v>9.4149999999999991</v>
      </c>
      <c r="AH24" s="73">
        <v>0</v>
      </c>
      <c r="AI24" s="73">
        <v>0</v>
      </c>
      <c r="AJ24" s="73">
        <v>0</v>
      </c>
      <c r="AK24" s="73">
        <v>0</v>
      </c>
      <c r="AL24" s="73">
        <v>0</v>
      </c>
      <c r="AM24" s="73">
        <v>0</v>
      </c>
      <c r="AN24" s="73">
        <v>0</v>
      </c>
      <c r="AO24" s="73">
        <v>0</v>
      </c>
      <c r="AP24" s="73">
        <v>255.018</v>
      </c>
      <c r="AQ24" s="73">
        <v>106.55</v>
      </c>
      <c r="AR24" s="73">
        <v>0</v>
      </c>
      <c r="AS24" s="73">
        <v>11.648</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2.2709999999999999</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17.491</v>
      </c>
      <c r="CT24" s="73">
        <v>0</v>
      </c>
      <c r="CU24" s="73">
        <v>0</v>
      </c>
      <c r="CV24" s="73">
        <v>0</v>
      </c>
      <c r="CW24" s="73">
        <v>0</v>
      </c>
      <c r="CX24" s="73">
        <v>0</v>
      </c>
      <c r="CY24" s="73">
        <v>0</v>
      </c>
      <c r="CZ24" s="73">
        <v>0</v>
      </c>
      <c r="DA24" s="73">
        <v>0</v>
      </c>
      <c r="DB24" s="73">
        <v>0</v>
      </c>
      <c r="DC24" s="73">
        <v>0</v>
      </c>
      <c r="DD24" s="73">
        <v>0</v>
      </c>
      <c r="DE24" s="73">
        <v>2393.6570000000002</v>
      </c>
      <c r="DF24" s="73">
        <v>0</v>
      </c>
      <c r="DG24" s="73">
        <v>255.018</v>
      </c>
      <c r="DH24" s="73">
        <v>0</v>
      </c>
      <c r="DI24" s="73">
        <v>106.55</v>
      </c>
      <c r="DJ24" s="73">
        <v>0</v>
      </c>
      <c r="DK24" s="73">
        <v>0</v>
      </c>
      <c r="DL24" s="73">
        <v>0</v>
      </c>
      <c r="DM24" s="73">
        <v>0</v>
      </c>
      <c r="DN24" s="73">
        <v>0</v>
      </c>
      <c r="DO24" s="73">
        <v>0</v>
      </c>
      <c r="DP24" s="73">
        <v>0</v>
      </c>
      <c r="DQ24" s="73">
        <v>0</v>
      </c>
      <c r="DR24" s="73">
        <v>0</v>
      </c>
      <c r="DS24" s="73">
        <v>160.36699999999999</v>
      </c>
      <c r="DT24" s="73">
        <v>38.890999999999998</v>
      </c>
      <c r="DU24" s="73">
        <v>0</v>
      </c>
      <c r="DV24" s="73">
        <v>0</v>
      </c>
      <c r="DW24" s="73">
        <v>0</v>
      </c>
      <c r="DX24" s="73">
        <v>0</v>
      </c>
      <c r="DY24" s="73">
        <v>0</v>
      </c>
      <c r="DZ24" s="73">
        <v>33.935000000000002</v>
      </c>
      <c r="EA24" s="73">
        <v>0</v>
      </c>
      <c r="EB24" s="73">
        <v>0</v>
      </c>
      <c r="EC24" s="73">
        <v>0</v>
      </c>
      <c r="ED24" s="73">
        <v>0</v>
      </c>
      <c r="EE24" s="73">
        <v>0</v>
      </c>
      <c r="EF24" s="73">
        <v>0</v>
      </c>
      <c r="EG24" s="73">
        <v>0</v>
      </c>
      <c r="EH24" s="73">
        <v>9.4149999999999991</v>
      </c>
      <c r="EI24" s="73">
        <v>0</v>
      </c>
      <c r="EJ24" s="73">
        <v>0</v>
      </c>
      <c r="EK24" s="73">
        <v>0</v>
      </c>
      <c r="EL24" s="73">
        <v>0</v>
      </c>
      <c r="EM24" s="73">
        <v>0</v>
      </c>
      <c r="EN24" s="73">
        <v>0</v>
      </c>
      <c r="EO24" s="73">
        <v>0</v>
      </c>
      <c r="EP24" s="73">
        <v>0</v>
      </c>
      <c r="EQ24" s="73">
        <v>0</v>
      </c>
      <c r="ER24" s="73">
        <v>0</v>
      </c>
      <c r="ES24" s="73">
        <v>0</v>
      </c>
      <c r="ET24" s="73">
        <v>11.648</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2.2709999999999999</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17.491</v>
      </c>
      <c r="GU24" s="73">
        <v>0</v>
      </c>
      <c r="GV24" s="73">
        <v>0</v>
      </c>
      <c r="GW24" s="73">
        <v>0</v>
      </c>
      <c r="GX24" s="73">
        <v>0</v>
      </c>
      <c r="GY24" s="73">
        <v>0</v>
      </c>
      <c r="GZ24" s="73">
        <v>0</v>
      </c>
      <c r="HA24" s="73">
        <v>0</v>
      </c>
      <c r="HB24" s="73">
        <v>0</v>
      </c>
      <c r="HC24" s="73">
        <v>0</v>
      </c>
      <c r="HD24" s="73">
        <v>0</v>
      </c>
      <c r="HE24" s="73">
        <v>0</v>
      </c>
      <c r="HF24" s="73">
        <v>2755.2249999999999</v>
      </c>
      <c r="HG24" s="73">
        <v>0</v>
      </c>
      <c r="HH24" s="73">
        <v>0</v>
      </c>
      <c r="HI24" s="73">
        <v>0</v>
      </c>
      <c r="HJ24" s="73">
        <v>0</v>
      </c>
      <c r="HK24" s="73">
        <v>242.608</v>
      </c>
      <c r="HL24" s="73">
        <v>11.648</v>
      </c>
      <c r="HM24" s="73">
        <v>0</v>
      </c>
      <c r="HN24" s="73">
        <v>0</v>
      </c>
      <c r="HO24" s="73">
        <v>2.2709999999999999</v>
      </c>
      <c r="HP24" s="73">
        <v>0</v>
      </c>
      <c r="HQ24" s="73">
        <v>0</v>
      </c>
      <c r="HR24" s="73">
        <v>0</v>
      </c>
      <c r="HS24" s="73">
        <v>0</v>
      </c>
      <c r="HT24" s="73">
        <v>0</v>
      </c>
      <c r="HU24" s="73">
        <v>0</v>
      </c>
      <c r="HV24" s="73">
        <v>0</v>
      </c>
      <c r="HW24" s="73">
        <v>0</v>
      </c>
      <c r="HX24" s="73">
        <v>17.491</v>
      </c>
      <c r="HY24" s="73">
        <v>0</v>
      </c>
      <c r="HZ24" s="73">
        <v>0</v>
      </c>
      <c r="IA24" s="73">
        <v>2755.2249999999999</v>
      </c>
      <c r="IB24" s="73">
        <v>0</v>
      </c>
      <c r="IC24" s="73">
        <v>0</v>
      </c>
      <c r="ID24" s="73">
        <v>0</v>
      </c>
      <c r="IE24" s="73">
        <v>0</v>
      </c>
      <c r="IF24" s="73">
        <v>2636.2649999999999</v>
      </c>
      <c r="IG24" s="73">
        <v>373.21600000000001</v>
      </c>
      <c r="IH24" s="73">
        <v>0</v>
      </c>
      <c r="II24" s="73">
        <v>0</v>
      </c>
      <c r="IJ24" s="73">
        <v>2.2709999999999999</v>
      </c>
      <c r="IK24" s="73">
        <v>0</v>
      </c>
      <c r="IL24" s="73">
        <v>0</v>
      </c>
      <c r="IM24" s="73">
        <v>0</v>
      </c>
      <c r="IN24" s="73">
        <v>0</v>
      </c>
      <c r="IO24" s="73">
        <v>0</v>
      </c>
      <c r="IP24" s="73">
        <v>0</v>
      </c>
      <c r="IQ24" s="73">
        <v>0</v>
      </c>
      <c r="IR24" s="73">
        <v>0</v>
      </c>
      <c r="IS24" s="73">
        <v>17.491</v>
      </c>
      <c r="IT24" s="73">
        <v>0</v>
      </c>
      <c r="IU24" s="73">
        <v>0</v>
      </c>
      <c r="IV24" s="74">
        <v>0</v>
      </c>
      <c r="IW24" s="71">
        <v>0</v>
      </c>
      <c r="IX24" s="71">
        <v>0</v>
      </c>
      <c r="IY24" s="71">
        <v>0</v>
      </c>
      <c r="IZ24" s="71">
        <v>0</v>
      </c>
      <c r="JA24" s="71">
        <v>0</v>
      </c>
      <c r="JB24" s="71">
        <v>0</v>
      </c>
      <c r="JC24" s="71">
        <v>0</v>
      </c>
      <c r="JD24" s="71">
        <v>0</v>
      </c>
      <c r="JE24" s="71">
        <v>8</v>
      </c>
      <c r="JF24" s="71">
        <v>4</v>
      </c>
      <c r="JG24" s="71">
        <v>0</v>
      </c>
      <c r="JH24" s="71">
        <v>0</v>
      </c>
      <c r="JI24" s="71">
        <v>0</v>
      </c>
      <c r="JJ24" s="71">
        <v>0</v>
      </c>
      <c r="JK24" s="71">
        <v>0</v>
      </c>
      <c r="JL24" s="71">
        <v>2</v>
      </c>
      <c r="JM24" s="71">
        <v>2</v>
      </c>
      <c r="JN24" s="71">
        <v>0</v>
      </c>
      <c r="JO24" s="71">
        <v>0</v>
      </c>
      <c r="JP24" s="71">
        <v>0</v>
      </c>
      <c r="JQ24" s="71">
        <v>0</v>
      </c>
      <c r="JR24" s="71">
        <v>0</v>
      </c>
      <c r="JS24" s="71">
        <v>0</v>
      </c>
      <c r="JT24" s="71">
        <v>2</v>
      </c>
      <c r="JU24" s="71">
        <v>0</v>
      </c>
      <c r="JV24" s="71">
        <v>0</v>
      </c>
      <c r="JW24" s="71">
        <v>0</v>
      </c>
      <c r="JX24" s="71">
        <v>0</v>
      </c>
      <c r="JY24" s="71">
        <v>0</v>
      </c>
      <c r="JZ24" s="71">
        <v>0</v>
      </c>
      <c r="KA24" s="71">
        <v>0</v>
      </c>
      <c r="KB24" s="71">
        <v>0</v>
      </c>
      <c r="KC24" s="71">
        <v>3</v>
      </c>
      <c r="KD24" s="71">
        <v>4</v>
      </c>
      <c r="KE24" s="71">
        <v>0</v>
      </c>
      <c r="KF24" s="71">
        <v>2</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1</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1</v>
      </c>
      <c r="MG24" s="71">
        <v>0</v>
      </c>
      <c r="MH24" s="71">
        <v>0</v>
      </c>
      <c r="MI24" s="71">
        <v>0</v>
      </c>
      <c r="MJ24" s="71">
        <v>0</v>
      </c>
      <c r="MK24" s="71">
        <v>0</v>
      </c>
      <c r="ML24" s="71">
        <v>0</v>
      </c>
      <c r="MM24" s="71">
        <v>0</v>
      </c>
      <c r="MN24" s="71">
        <v>0</v>
      </c>
      <c r="MO24" s="71">
        <v>0</v>
      </c>
      <c r="MP24" s="71">
        <v>0</v>
      </c>
      <c r="MQ24" s="71">
        <v>0</v>
      </c>
      <c r="MR24" s="71">
        <v>2</v>
      </c>
      <c r="MS24" s="71">
        <v>0</v>
      </c>
      <c r="MT24" s="71">
        <v>3</v>
      </c>
      <c r="MU24" s="71">
        <v>0</v>
      </c>
      <c r="MV24" s="71">
        <v>4</v>
      </c>
      <c r="MW24" s="71">
        <v>0</v>
      </c>
      <c r="MX24" s="71">
        <v>0</v>
      </c>
      <c r="MY24" s="71">
        <v>0</v>
      </c>
      <c r="MZ24" s="71">
        <v>0</v>
      </c>
      <c r="NA24" s="71">
        <v>0</v>
      </c>
      <c r="NB24" s="71">
        <v>0</v>
      </c>
      <c r="NC24" s="71">
        <v>0</v>
      </c>
      <c r="ND24" s="71">
        <v>0</v>
      </c>
      <c r="NE24" s="71">
        <v>0</v>
      </c>
      <c r="NF24" s="71">
        <v>8</v>
      </c>
      <c r="NG24" s="71">
        <v>4</v>
      </c>
      <c r="NH24" s="71">
        <v>0</v>
      </c>
      <c r="NI24" s="71">
        <v>0</v>
      </c>
      <c r="NJ24" s="71">
        <v>0</v>
      </c>
      <c r="NK24" s="71">
        <v>0</v>
      </c>
      <c r="NL24" s="71">
        <v>0</v>
      </c>
      <c r="NM24" s="71">
        <v>2</v>
      </c>
      <c r="NN24" s="71">
        <v>0</v>
      </c>
      <c r="NO24" s="71">
        <v>0</v>
      </c>
      <c r="NP24" s="71">
        <v>0</v>
      </c>
      <c r="NQ24" s="71">
        <v>0</v>
      </c>
      <c r="NR24" s="71">
        <v>0</v>
      </c>
      <c r="NS24" s="71">
        <v>0</v>
      </c>
      <c r="NT24" s="71">
        <v>0</v>
      </c>
      <c r="NU24" s="71">
        <v>2</v>
      </c>
      <c r="NV24" s="71">
        <v>0</v>
      </c>
      <c r="NW24" s="71">
        <v>0</v>
      </c>
      <c r="NX24" s="71">
        <v>0</v>
      </c>
      <c r="NY24" s="71">
        <v>0</v>
      </c>
      <c r="NZ24" s="71">
        <v>0</v>
      </c>
      <c r="OA24" s="71">
        <v>0</v>
      </c>
      <c r="OB24" s="71">
        <v>0</v>
      </c>
      <c r="OC24" s="71">
        <v>0</v>
      </c>
      <c r="OD24" s="71">
        <v>0</v>
      </c>
      <c r="OE24" s="71">
        <v>0</v>
      </c>
      <c r="OF24" s="71">
        <v>0</v>
      </c>
      <c r="OG24" s="71">
        <v>2</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1</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1</v>
      </c>
      <c r="QH24" s="71">
        <v>0</v>
      </c>
      <c r="QI24" s="71">
        <v>0</v>
      </c>
      <c r="QJ24" s="71">
        <v>0</v>
      </c>
      <c r="QK24" s="71">
        <v>0</v>
      </c>
      <c r="QL24" s="71">
        <v>0</v>
      </c>
      <c r="QM24" s="71">
        <v>0</v>
      </c>
      <c r="QN24" s="71">
        <v>0</v>
      </c>
      <c r="QO24" s="71">
        <v>0</v>
      </c>
      <c r="QP24" s="71">
        <v>0</v>
      </c>
      <c r="QQ24" s="71">
        <v>0</v>
      </c>
      <c r="QR24" s="71">
        <v>0</v>
      </c>
      <c r="QS24" s="71">
        <v>9</v>
      </c>
      <c r="QT24" s="71">
        <v>0</v>
      </c>
      <c r="QU24" s="71">
        <v>0</v>
      </c>
      <c r="QV24" s="71">
        <v>0</v>
      </c>
      <c r="QW24" s="71">
        <v>0</v>
      </c>
      <c r="QX24" s="71">
        <v>16</v>
      </c>
      <c r="QY24" s="71">
        <v>2</v>
      </c>
      <c r="QZ24" s="71">
        <v>0</v>
      </c>
      <c r="RA24" s="71">
        <v>0</v>
      </c>
      <c r="RB24" s="71">
        <v>1</v>
      </c>
      <c r="RC24" s="71">
        <v>0</v>
      </c>
      <c r="RD24" s="71">
        <v>0</v>
      </c>
      <c r="RE24" s="71">
        <v>0</v>
      </c>
      <c r="RF24" s="71">
        <v>0</v>
      </c>
      <c r="RG24" s="71">
        <v>0</v>
      </c>
      <c r="RH24" s="71">
        <v>0</v>
      </c>
      <c r="RI24" s="71">
        <v>0</v>
      </c>
      <c r="RJ24" s="71">
        <v>0</v>
      </c>
      <c r="RK24" s="71">
        <v>1</v>
      </c>
      <c r="RL24" s="71">
        <v>0</v>
      </c>
      <c r="RM24" s="71">
        <v>0</v>
      </c>
      <c r="RN24" s="71">
        <v>9</v>
      </c>
      <c r="RO24" s="71">
        <v>0</v>
      </c>
      <c r="RP24" s="71">
        <v>0</v>
      </c>
      <c r="RQ24" s="71">
        <v>0</v>
      </c>
      <c r="RR24" s="71">
        <v>0</v>
      </c>
      <c r="RS24" s="71">
        <v>18</v>
      </c>
      <c r="RT24" s="71">
        <v>9</v>
      </c>
      <c r="RU24" s="71">
        <v>0</v>
      </c>
      <c r="RV24" s="71">
        <v>0</v>
      </c>
      <c r="RW24" s="71">
        <v>1</v>
      </c>
      <c r="RX24" s="71">
        <v>0</v>
      </c>
      <c r="RY24" s="71">
        <v>0</v>
      </c>
      <c r="RZ24" s="71">
        <v>0</v>
      </c>
      <c r="SA24" s="71">
        <v>0</v>
      </c>
      <c r="SB24" s="71">
        <v>0</v>
      </c>
      <c r="SC24" s="71">
        <v>0</v>
      </c>
      <c r="SD24" s="71">
        <v>0</v>
      </c>
      <c r="SE24" s="71">
        <v>0</v>
      </c>
      <c r="SF24" s="71">
        <v>1</v>
      </c>
      <c r="SG24" s="71">
        <v>0</v>
      </c>
      <c r="SH24" s="71">
        <v>0</v>
      </c>
    </row>
    <row r="25" spans="1:502">
      <c r="A25" s="16" t="s">
        <v>2029</v>
      </c>
      <c r="B25" s="70">
        <v>17</v>
      </c>
      <c r="C25" s="70">
        <v>17</v>
      </c>
      <c r="D25" s="70">
        <v>1</v>
      </c>
      <c r="E25" s="70">
        <v>2020</v>
      </c>
      <c r="F25" s="70" t="s">
        <v>159</v>
      </c>
      <c r="G25" s="1073" t="s">
        <v>2012</v>
      </c>
      <c r="H25" s="70" t="s">
        <v>2013</v>
      </c>
      <c r="I25" s="1066"/>
      <c r="J25" s="73">
        <v>0</v>
      </c>
      <c r="K25" s="73">
        <v>0</v>
      </c>
      <c r="L25" s="73">
        <v>0</v>
      </c>
      <c r="M25" s="73">
        <v>0</v>
      </c>
      <c r="N25" s="73">
        <v>0</v>
      </c>
      <c r="O25" s="73">
        <v>0</v>
      </c>
      <c r="P25" s="73">
        <v>0</v>
      </c>
      <c r="Q25" s="73">
        <v>0</v>
      </c>
      <c r="R25" s="73">
        <v>150.816</v>
      </c>
      <c r="S25" s="73">
        <v>34.531999999999996</v>
      </c>
      <c r="T25" s="73">
        <v>0</v>
      </c>
      <c r="U25" s="73">
        <v>0</v>
      </c>
      <c r="V25" s="73">
        <v>0</v>
      </c>
      <c r="W25" s="73">
        <v>0</v>
      </c>
      <c r="X25" s="73">
        <v>0</v>
      </c>
      <c r="Y25" s="73">
        <v>33.326999999999998</v>
      </c>
      <c r="Z25" s="73">
        <v>1741.58</v>
      </c>
      <c r="AA25" s="73">
        <v>0</v>
      </c>
      <c r="AB25" s="73">
        <v>0</v>
      </c>
      <c r="AC25" s="73">
        <v>0</v>
      </c>
      <c r="AD25" s="73">
        <v>4.415</v>
      </c>
      <c r="AE25" s="73">
        <v>0</v>
      </c>
      <c r="AF25" s="73">
        <v>0</v>
      </c>
      <c r="AG25" s="73">
        <v>4.0949999999999998</v>
      </c>
      <c r="AH25" s="73">
        <v>0</v>
      </c>
      <c r="AI25" s="73">
        <v>0</v>
      </c>
      <c r="AJ25" s="73">
        <v>0</v>
      </c>
      <c r="AK25" s="73">
        <v>0</v>
      </c>
      <c r="AL25" s="73">
        <v>0</v>
      </c>
      <c r="AM25" s="73">
        <v>0</v>
      </c>
      <c r="AN25" s="73">
        <v>0</v>
      </c>
      <c r="AO25" s="73">
        <v>0</v>
      </c>
      <c r="AP25" s="73">
        <v>270.92500000000001</v>
      </c>
      <c r="AQ25" s="73">
        <v>107.86499999999999</v>
      </c>
      <c r="AR25" s="73">
        <v>0</v>
      </c>
      <c r="AS25" s="73">
        <v>9.6059999999999999</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2.1120000000000001</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16.263000000000002</v>
      </c>
      <c r="CT25" s="73">
        <v>0</v>
      </c>
      <c r="CU25" s="73">
        <v>0</v>
      </c>
      <c r="CV25" s="73">
        <v>0</v>
      </c>
      <c r="CW25" s="73">
        <v>0</v>
      </c>
      <c r="CX25" s="73">
        <v>0</v>
      </c>
      <c r="CY25" s="73">
        <v>0</v>
      </c>
      <c r="CZ25" s="73">
        <v>0</v>
      </c>
      <c r="DA25" s="73">
        <v>0</v>
      </c>
      <c r="DB25" s="73">
        <v>0</v>
      </c>
      <c r="DC25" s="73">
        <v>0</v>
      </c>
      <c r="DD25" s="73">
        <v>0</v>
      </c>
      <c r="DE25" s="73">
        <v>1741.58</v>
      </c>
      <c r="DF25" s="73">
        <v>0</v>
      </c>
      <c r="DG25" s="73">
        <v>270.92500000000001</v>
      </c>
      <c r="DH25" s="73">
        <v>0</v>
      </c>
      <c r="DI25" s="73">
        <v>107.86499999999999</v>
      </c>
      <c r="DJ25" s="73">
        <v>0</v>
      </c>
      <c r="DK25" s="73">
        <v>0</v>
      </c>
      <c r="DL25" s="73">
        <v>0</v>
      </c>
      <c r="DM25" s="73">
        <v>0</v>
      </c>
      <c r="DN25" s="73">
        <v>0</v>
      </c>
      <c r="DO25" s="73">
        <v>0</v>
      </c>
      <c r="DP25" s="73">
        <v>0</v>
      </c>
      <c r="DQ25" s="73">
        <v>0</v>
      </c>
      <c r="DR25" s="73">
        <v>0</v>
      </c>
      <c r="DS25" s="73">
        <v>150.816</v>
      </c>
      <c r="DT25" s="73">
        <v>34.531999999999996</v>
      </c>
      <c r="DU25" s="73">
        <v>0</v>
      </c>
      <c r="DV25" s="73">
        <v>0</v>
      </c>
      <c r="DW25" s="73">
        <v>0</v>
      </c>
      <c r="DX25" s="73">
        <v>0</v>
      </c>
      <c r="DY25" s="73">
        <v>0</v>
      </c>
      <c r="DZ25" s="73">
        <v>33.326999999999998</v>
      </c>
      <c r="EA25" s="73">
        <v>0</v>
      </c>
      <c r="EB25" s="73">
        <v>0</v>
      </c>
      <c r="EC25" s="73">
        <v>0</v>
      </c>
      <c r="ED25" s="73">
        <v>0</v>
      </c>
      <c r="EE25" s="73">
        <v>4.415</v>
      </c>
      <c r="EF25" s="73">
        <v>0</v>
      </c>
      <c r="EG25" s="73">
        <v>0</v>
      </c>
      <c r="EH25" s="73">
        <v>4.0949999999999998</v>
      </c>
      <c r="EI25" s="73">
        <v>0</v>
      </c>
      <c r="EJ25" s="73">
        <v>0</v>
      </c>
      <c r="EK25" s="73">
        <v>0</v>
      </c>
      <c r="EL25" s="73">
        <v>0</v>
      </c>
      <c r="EM25" s="73">
        <v>0</v>
      </c>
      <c r="EN25" s="73">
        <v>0</v>
      </c>
      <c r="EO25" s="73">
        <v>0</v>
      </c>
      <c r="EP25" s="73">
        <v>0</v>
      </c>
      <c r="EQ25" s="73">
        <v>0</v>
      </c>
      <c r="ER25" s="73">
        <v>0</v>
      </c>
      <c r="ES25" s="73">
        <v>0</v>
      </c>
      <c r="ET25" s="73">
        <v>9.6059999999999999</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2.1120000000000001</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16.263000000000002</v>
      </c>
      <c r="GU25" s="73">
        <v>0</v>
      </c>
      <c r="GV25" s="73">
        <v>0</v>
      </c>
      <c r="GW25" s="73">
        <v>0</v>
      </c>
      <c r="GX25" s="73">
        <v>0</v>
      </c>
      <c r="GY25" s="73">
        <v>0</v>
      </c>
      <c r="GZ25" s="73">
        <v>0</v>
      </c>
      <c r="HA25" s="73">
        <v>0</v>
      </c>
      <c r="HB25" s="73">
        <v>0</v>
      </c>
      <c r="HC25" s="73">
        <v>0</v>
      </c>
      <c r="HD25" s="73">
        <v>0</v>
      </c>
      <c r="HE25" s="73">
        <v>0</v>
      </c>
      <c r="HF25" s="73">
        <v>2120.37</v>
      </c>
      <c r="HG25" s="73">
        <v>0</v>
      </c>
      <c r="HH25" s="73">
        <v>0</v>
      </c>
      <c r="HI25" s="73">
        <v>0</v>
      </c>
      <c r="HJ25" s="73">
        <v>0</v>
      </c>
      <c r="HK25" s="73">
        <v>227.185</v>
      </c>
      <c r="HL25" s="73">
        <v>9.6059999999999999</v>
      </c>
      <c r="HM25" s="73">
        <v>0</v>
      </c>
      <c r="HN25" s="73">
        <v>0</v>
      </c>
      <c r="HO25" s="73">
        <v>2.1120000000000001</v>
      </c>
      <c r="HP25" s="73">
        <v>0</v>
      </c>
      <c r="HQ25" s="73">
        <v>0</v>
      </c>
      <c r="HR25" s="73">
        <v>0</v>
      </c>
      <c r="HS25" s="73">
        <v>0</v>
      </c>
      <c r="HT25" s="73">
        <v>0</v>
      </c>
      <c r="HU25" s="73">
        <v>0</v>
      </c>
      <c r="HV25" s="73">
        <v>0</v>
      </c>
      <c r="HW25" s="73">
        <v>0</v>
      </c>
      <c r="HX25" s="73">
        <v>16.263000000000002</v>
      </c>
      <c r="HY25" s="73">
        <v>0</v>
      </c>
      <c r="HZ25" s="73">
        <v>0</v>
      </c>
      <c r="IA25" s="73">
        <v>2120.37</v>
      </c>
      <c r="IB25" s="73">
        <v>0</v>
      </c>
      <c r="IC25" s="73">
        <v>0</v>
      </c>
      <c r="ID25" s="73">
        <v>0</v>
      </c>
      <c r="IE25" s="73">
        <v>0</v>
      </c>
      <c r="IF25" s="73">
        <v>1968.7650000000001</v>
      </c>
      <c r="IG25" s="73">
        <v>388.39600000000002</v>
      </c>
      <c r="IH25" s="73">
        <v>0</v>
      </c>
      <c r="II25" s="73">
        <v>0</v>
      </c>
      <c r="IJ25" s="73">
        <v>2.1120000000000001</v>
      </c>
      <c r="IK25" s="73">
        <v>0</v>
      </c>
      <c r="IL25" s="73">
        <v>0</v>
      </c>
      <c r="IM25" s="73">
        <v>0</v>
      </c>
      <c r="IN25" s="73">
        <v>0</v>
      </c>
      <c r="IO25" s="73">
        <v>0</v>
      </c>
      <c r="IP25" s="73">
        <v>0</v>
      </c>
      <c r="IQ25" s="73">
        <v>0</v>
      </c>
      <c r="IR25" s="73">
        <v>0</v>
      </c>
      <c r="IS25" s="73">
        <v>16.263000000000002</v>
      </c>
      <c r="IT25" s="73">
        <v>0</v>
      </c>
      <c r="IU25" s="73">
        <v>0</v>
      </c>
      <c r="IV25" s="74">
        <v>0</v>
      </c>
      <c r="IW25" s="71">
        <v>0</v>
      </c>
      <c r="IX25" s="71">
        <v>0</v>
      </c>
      <c r="IY25" s="71">
        <v>0</v>
      </c>
      <c r="IZ25" s="71">
        <v>0</v>
      </c>
      <c r="JA25" s="71">
        <v>0</v>
      </c>
      <c r="JB25" s="71">
        <v>0</v>
      </c>
      <c r="JC25" s="71">
        <v>0</v>
      </c>
      <c r="JD25" s="71">
        <v>0</v>
      </c>
      <c r="JE25" s="71">
        <v>8</v>
      </c>
      <c r="JF25" s="71">
        <v>4</v>
      </c>
      <c r="JG25" s="71">
        <v>0</v>
      </c>
      <c r="JH25" s="71">
        <v>0</v>
      </c>
      <c r="JI25" s="71">
        <v>0</v>
      </c>
      <c r="JJ25" s="71">
        <v>0</v>
      </c>
      <c r="JK25" s="71">
        <v>0</v>
      </c>
      <c r="JL25" s="71">
        <v>2</v>
      </c>
      <c r="JM25" s="71">
        <v>2</v>
      </c>
      <c r="JN25" s="71">
        <v>0</v>
      </c>
      <c r="JO25" s="71">
        <v>0</v>
      </c>
      <c r="JP25" s="71">
        <v>0</v>
      </c>
      <c r="JQ25" s="71">
        <v>1</v>
      </c>
      <c r="JR25" s="71">
        <v>0</v>
      </c>
      <c r="JS25" s="71">
        <v>0</v>
      </c>
      <c r="JT25" s="71">
        <v>1</v>
      </c>
      <c r="JU25" s="71">
        <v>0</v>
      </c>
      <c r="JV25" s="71">
        <v>0</v>
      </c>
      <c r="JW25" s="71">
        <v>0</v>
      </c>
      <c r="JX25" s="71">
        <v>0</v>
      </c>
      <c r="JY25" s="71">
        <v>0</v>
      </c>
      <c r="JZ25" s="71">
        <v>0</v>
      </c>
      <c r="KA25" s="71">
        <v>0</v>
      </c>
      <c r="KB25" s="71">
        <v>0</v>
      </c>
      <c r="KC25" s="71">
        <v>3</v>
      </c>
      <c r="KD25" s="71">
        <v>4</v>
      </c>
      <c r="KE25" s="71">
        <v>0</v>
      </c>
      <c r="KF25" s="71">
        <v>2</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1</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1</v>
      </c>
      <c r="MG25" s="71">
        <v>0</v>
      </c>
      <c r="MH25" s="71">
        <v>0</v>
      </c>
      <c r="MI25" s="71">
        <v>0</v>
      </c>
      <c r="MJ25" s="71">
        <v>0</v>
      </c>
      <c r="MK25" s="71">
        <v>0</v>
      </c>
      <c r="ML25" s="71">
        <v>0</v>
      </c>
      <c r="MM25" s="71">
        <v>0</v>
      </c>
      <c r="MN25" s="71">
        <v>0</v>
      </c>
      <c r="MO25" s="71">
        <v>0</v>
      </c>
      <c r="MP25" s="71">
        <v>0</v>
      </c>
      <c r="MQ25" s="71">
        <v>0</v>
      </c>
      <c r="MR25" s="71">
        <v>2</v>
      </c>
      <c r="MS25" s="71">
        <v>0</v>
      </c>
      <c r="MT25" s="71">
        <v>3</v>
      </c>
      <c r="MU25" s="71">
        <v>0</v>
      </c>
      <c r="MV25" s="71">
        <v>4</v>
      </c>
      <c r="MW25" s="71">
        <v>0</v>
      </c>
      <c r="MX25" s="71">
        <v>0</v>
      </c>
      <c r="MY25" s="71">
        <v>0</v>
      </c>
      <c r="MZ25" s="71">
        <v>0</v>
      </c>
      <c r="NA25" s="71">
        <v>0</v>
      </c>
      <c r="NB25" s="71">
        <v>0</v>
      </c>
      <c r="NC25" s="71">
        <v>0</v>
      </c>
      <c r="ND25" s="71">
        <v>0</v>
      </c>
      <c r="NE25" s="71">
        <v>0</v>
      </c>
      <c r="NF25" s="71">
        <v>8</v>
      </c>
      <c r="NG25" s="71">
        <v>4</v>
      </c>
      <c r="NH25" s="71">
        <v>0</v>
      </c>
      <c r="NI25" s="71">
        <v>0</v>
      </c>
      <c r="NJ25" s="71">
        <v>0</v>
      </c>
      <c r="NK25" s="71">
        <v>0</v>
      </c>
      <c r="NL25" s="71">
        <v>0</v>
      </c>
      <c r="NM25" s="71">
        <v>2</v>
      </c>
      <c r="NN25" s="71">
        <v>0</v>
      </c>
      <c r="NO25" s="71">
        <v>0</v>
      </c>
      <c r="NP25" s="71">
        <v>0</v>
      </c>
      <c r="NQ25" s="71">
        <v>0</v>
      </c>
      <c r="NR25" s="71">
        <v>1</v>
      </c>
      <c r="NS25" s="71">
        <v>0</v>
      </c>
      <c r="NT25" s="71">
        <v>0</v>
      </c>
      <c r="NU25" s="71">
        <v>1</v>
      </c>
      <c r="NV25" s="71">
        <v>0</v>
      </c>
      <c r="NW25" s="71">
        <v>0</v>
      </c>
      <c r="NX25" s="71">
        <v>0</v>
      </c>
      <c r="NY25" s="71">
        <v>0</v>
      </c>
      <c r="NZ25" s="71">
        <v>0</v>
      </c>
      <c r="OA25" s="71">
        <v>0</v>
      </c>
      <c r="OB25" s="71">
        <v>0</v>
      </c>
      <c r="OC25" s="71">
        <v>0</v>
      </c>
      <c r="OD25" s="71">
        <v>0</v>
      </c>
      <c r="OE25" s="71">
        <v>0</v>
      </c>
      <c r="OF25" s="71">
        <v>0</v>
      </c>
      <c r="OG25" s="71">
        <v>2</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1</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1</v>
      </c>
      <c r="QH25" s="71">
        <v>0</v>
      </c>
      <c r="QI25" s="71">
        <v>0</v>
      </c>
      <c r="QJ25" s="71">
        <v>0</v>
      </c>
      <c r="QK25" s="71">
        <v>0</v>
      </c>
      <c r="QL25" s="71">
        <v>0</v>
      </c>
      <c r="QM25" s="71">
        <v>0</v>
      </c>
      <c r="QN25" s="71">
        <v>0</v>
      </c>
      <c r="QO25" s="71">
        <v>0</v>
      </c>
      <c r="QP25" s="71">
        <v>0</v>
      </c>
      <c r="QQ25" s="71">
        <v>0</v>
      </c>
      <c r="QR25" s="71">
        <v>0</v>
      </c>
      <c r="QS25" s="71">
        <v>9</v>
      </c>
      <c r="QT25" s="71">
        <v>0</v>
      </c>
      <c r="QU25" s="71">
        <v>0</v>
      </c>
      <c r="QV25" s="71">
        <v>0</v>
      </c>
      <c r="QW25" s="71">
        <v>0</v>
      </c>
      <c r="QX25" s="71">
        <v>16</v>
      </c>
      <c r="QY25" s="71">
        <v>2</v>
      </c>
      <c r="QZ25" s="71">
        <v>0</v>
      </c>
      <c r="RA25" s="71">
        <v>0</v>
      </c>
      <c r="RB25" s="71">
        <v>1</v>
      </c>
      <c r="RC25" s="71">
        <v>0</v>
      </c>
      <c r="RD25" s="71">
        <v>0</v>
      </c>
      <c r="RE25" s="71">
        <v>0</v>
      </c>
      <c r="RF25" s="71">
        <v>0</v>
      </c>
      <c r="RG25" s="71">
        <v>0</v>
      </c>
      <c r="RH25" s="71">
        <v>0</v>
      </c>
      <c r="RI25" s="71">
        <v>0</v>
      </c>
      <c r="RJ25" s="71">
        <v>0</v>
      </c>
      <c r="RK25" s="71">
        <v>1</v>
      </c>
      <c r="RL25" s="71">
        <v>0</v>
      </c>
      <c r="RM25" s="71">
        <v>0</v>
      </c>
      <c r="RN25" s="71">
        <v>9</v>
      </c>
      <c r="RO25" s="71">
        <v>0</v>
      </c>
      <c r="RP25" s="71">
        <v>0</v>
      </c>
      <c r="RQ25" s="71">
        <v>0</v>
      </c>
      <c r="RR25" s="71">
        <v>0</v>
      </c>
      <c r="RS25" s="71">
        <v>18</v>
      </c>
      <c r="RT25" s="71">
        <v>9</v>
      </c>
      <c r="RU25" s="71">
        <v>0</v>
      </c>
      <c r="RV25" s="71">
        <v>0</v>
      </c>
      <c r="RW25" s="71">
        <v>1</v>
      </c>
      <c r="RX25" s="71">
        <v>0</v>
      </c>
      <c r="RY25" s="71">
        <v>0</v>
      </c>
      <c r="RZ25" s="71">
        <v>0</v>
      </c>
      <c r="SA25" s="71">
        <v>0</v>
      </c>
      <c r="SB25" s="71">
        <v>0</v>
      </c>
      <c r="SC25" s="71">
        <v>0</v>
      </c>
      <c r="SD25" s="71">
        <v>0</v>
      </c>
      <c r="SE25" s="71">
        <v>0</v>
      </c>
      <c r="SF25" s="71">
        <v>1</v>
      </c>
      <c r="SG25" s="71">
        <v>0</v>
      </c>
      <c r="SH25" s="71">
        <v>0</v>
      </c>
    </row>
    <row r="26" spans="1:502">
      <c r="A26" s="16" t="s">
        <v>2030</v>
      </c>
      <c r="B26" s="70">
        <v>18</v>
      </c>
      <c r="C26" s="70">
        <v>18</v>
      </c>
      <c r="D26" s="70">
        <v>1</v>
      </c>
      <c r="E26" s="70">
        <v>2021</v>
      </c>
      <c r="F26" s="70" t="s">
        <v>160</v>
      </c>
      <c r="G26" s="1073" t="s">
        <v>2012</v>
      </c>
      <c r="H26" s="70" t="s">
        <v>2013</v>
      </c>
      <c r="I26" s="1066"/>
      <c r="J26" s="73">
        <v>0</v>
      </c>
      <c r="K26" s="73">
        <v>0</v>
      </c>
      <c r="L26" s="73">
        <v>0</v>
      </c>
      <c r="M26" s="73">
        <v>0</v>
      </c>
      <c r="N26" s="73">
        <v>0</v>
      </c>
      <c r="O26" s="73">
        <v>0</v>
      </c>
      <c r="P26" s="73">
        <v>0</v>
      </c>
      <c r="Q26" s="73">
        <v>0</v>
      </c>
      <c r="R26" s="73">
        <v>150.328</v>
      </c>
      <c r="S26" s="73">
        <v>43.305</v>
      </c>
      <c r="T26" s="73">
        <v>0</v>
      </c>
      <c r="U26" s="73">
        <v>0</v>
      </c>
      <c r="V26" s="73">
        <v>0</v>
      </c>
      <c r="W26" s="73">
        <v>0</v>
      </c>
      <c r="X26" s="73">
        <v>0</v>
      </c>
      <c r="Y26" s="73">
        <v>30.251000000000001</v>
      </c>
      <c r="Z26" s="73">
        <v>1020.722</v>
      </c>
      <c r="AA26" s="73">
        <v>0</v>
      </c>
      <c r="AB26" s="73">
        <v>0</v>
      </c>
      <c r="AC26" s="73">
        <v>0</v>
      </c>
      <c r="AD26" s="73">
        <v>4.3449999999999998</v>
      </c>
      <c r="AE26" s="73">
        <v>0</v>
      </c>
      <c r="AF26" s="73">
        <v>0</v>
      </c>
      <c r="AG26" s="73">
        <v>4.1909999999999998</v>
      </c>
      <c r="AH26" s="73">
        <v>0</v>
      </c>
      <c r="AI26" s="73">
        <v>0</v>
      </c>
      <c r="AJ26" s="73">
        <v>0</v>
      </c>
      <c r="AK26" s="73">
        <v>0</v>
      </c>
      <c r="AL26" s="73">
        <v>0</v>
      </c>
      <c r="AM26" s="73">
        <v>0</v>
      </c>
      <c r="AN26" s="73">
        <v>0</v>
      </c>
      <c r="AO26" s="73">
        <v>0</v>
      </c>
      <c r="AP26" s="73">
        <v>249.89500000000001</v>
      </c>
      <c r="AQ26" s="73">
        <v>102.392</v>
      </c>
      <c r="AR26" s="73">
        <v>0</v>
      </c>
      <c r="AS26" s="73">
        <v>10.24</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1.9419999999999999</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14.659000000000001</v>
      </c>
      <c r="CT26" s="73">
        <v>0</v>
      </c>
      <c r="CU26" s="73">
        <v>0</v>
      </c>
      <c r="CV26" s="73">
        <v>0</v>
      </c>
      <c r="CW26" s="73">
        <v>0</v>
      </c>
      <c r="CX26" s="73">
        <v>0</v>
      </c>
      <c r="CY26" s="73">
        <v>0</v>
      </c>
      <c r="CZ26" s="73">
        <v>0</v>
      </c>
      <c r="DA26" s="73">
        <v>0</v>
      </c>
      <c r="DB26" s="73">
        <v>0</v>
      </c>
      <c r="DC26" s="73">
        <v>0</v>
      </c>
      <c r="DD26" s="73">
        <v>0</v>
      </c>
      <c r="DE26" s="73">
        <v>1020.722</v>
      </c>
      <c r="DF26" s="73">
        <v>0</v>
      </c>
      <c r="DG26" s="73">
        <v>249.89500000000001</v>
      </c>
      <c r="DH26" s="73">
        <v>0</v>
      </c>
      <c r="DI26" s="73">
        <v>102.392</v>
      </c>
      <c r="DJ26" s="73">
        <v>0</v>
      </c>
      <c r="DK26" s="73">
        <v>0</v>
      </c>
      <c r="DL26" s="73">
        <v>0</v>
      </c>
      <c r="DM26" s="73">
        <v>0</v>
      </c>
      <c r="DN26" s="73">
        <v>0</v>
      </c>
      <c r="DO26" s="73">
        <v>0</v>
      </c>
      <c r="DP26" s="73">
        <v>0</v>
      </c>
      <c r="DQ26" s="73">
        <v>0</v>
      </c>
      <c r="DR26" s="73">
        <v>0</v>
      </c>
      <c r="DS26" s="73">
        <v>150.328</v>
      </c>
      <c r="DT26" s="73">
        <v>43.305</v>
      </c>
      <c r="DU26" s="73">
        <v>0</v>
      </c>
      <c r="DV26" s="73">
        <v>0</v>
      </c>
      <c r="DW26" s="73">
        <v>0</v>
      </c>
      <c r="DX26" s="73">
        <v>0</v>
      </c>
      <c r="DY26" s="73">
        <v>0</v>
      </c>
      <c r="DZ26" s="73">
        <v>30.251000000000001</v>
      </c>
      <c r="EA26" s="73">
        <v>0</v>
      </c>
      <c r="EB26" s="73">
        <v>0</v>
      </c>
      <c r="EC26" s="73">
        <v>0</v>
      </c>
      <c r="ED26" s="73">
        <v>0</v>
      </c>
      <c r="EE26" s="73">
        <v>4.3449999999999998</v>
      </c>
      <c r="EF26" s="73">
        <v>0</v>
      </c>
      <c r="EG26" s="73">
        <v>0</v>
      </c>
      <c r="EH26" s="73">
        <v>4.1909999999999998</v>
      </c>
      <c r="EI26" s="73">
        <v>0</v>
      </c>
      <c r="EJ26" s="73">
        <v>0</v>
      </c>
      <c r="EK26" s="73">
        <v>0</v>
      </c>
      <c r="EL26" s="73">
        <v>0</v>
      </c>
      <c r="EM26" s="73">
        <v>0</v>
      </c>
      <c r="EN26" s="73">
        <v>0</v>
      </c>
      <c r="EO26" s="73">
        <v>0</v>
      </c>
      <c r="EP26" s="73">
        <v>0</v>
      </c>
      <c r="EQ26" s="73">
        <v>0</v>
      </c>
      <c r="ER26" s="73">
        <v>0</v>
      </c>
      <c r="ES26" s="73">
        <v>0</v>
      </c>
      <c r="ET26" s="73">
        <v>10.24</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1.9419999999999999</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14.659000000000001</v>
      </c>
      <c r="GU26" s="73">
        <v>0</v>
      </c>
      <c r="GV26" s="73">
        <v>0</v>
      </c>
      <c r="GW26" s="73">
        <v>0</v>
      </c>
      <c r="GX26" s="73">
        <v>0</v>
      </c>
      <c r="GY26" s="73">
        <v>0</v>
      </c>
      <c r="GZ26" s="73">
        <v>0</v>
      </c>
      <c r="HA26" s="73">
        <v>0</v>
      </c>
      <c r="HB26" s="73">
        <v>0</v>
      </c>
      <c r="HC26" s="73">
        <v>0</v>
      </c>
      <c r="HD26" s="73">
        <v>0</v>
      </c>
      <c r="HE26" s="73">
        <v>0</v>
      </c>
      <c r="HF26" s="73">
        <v>1373.009</v>
      </c>
      <c r="HG26" s="73">
        <v>0</v>
      </c>
      <c r="HH26" s="73">
        <v>0</v>
      </c>
      <c r="HI26" s="73">
        <v>0</v>
      </c>
      <c r="HJ26" s="73">
        <v>0</v>
      </c>
      <c r="HK26" s="73">
        <v>232.42</v>
      </c>
      <c r="HL26" s="73">
        <v>10.24</v>
      </c>
      <c r="HM26" s="73">
        <v>0</v>
      </c>
      <c r="HN26" s="73">
        <v>0</v>
      </c>
      <c r="HO26" s="73">
        <v>1.9419999999999999</v>
      </c>
      <c r="HP26" s="73">
        <v>0</v>
      </c>
      <c r="HQ26" s="73">
        <v>0</v>
      </c>
      <c r="HR26" s="73">
        <v>0</v>
      </c>
      <c r="HS26" s="73">
        <v>0</v>
      </c>
      <c r="HT26" s="73">
        <v>0</v>
      </c>
      <c r="HU26" s="73">
        <v>0</v>
      </c>
      <c r="HV26" s="73">
        <v>0</v>
      </c>
      <c r="HW26" s="73">
        <v>0</v>
      </c>
      <c r="HX26" s="73">
        <v>14.659000000000001</v>
      </c>
      <c r="HY26" s="73">
        <v>0</v>
      </c>
      <c r="HZ26" s="73">
        <v>0</v>
      </c>
      <c r="IA26" s="73">
        <v>1373.009</v>
      </c>
      <c r="IB26" s="73">
        <v>0</v>
      </c>
      <c r="IC26" s="73">
        <v>0</v>
      </c>
      <c r="ID26" s="73">
        <v>0</v>
      </c>
      <c r="IE26" s="73">
        <v>0</v>
      </c>
      <c r="IF26" s="73">
        <v>1253.1420000000001</v>
      </c>
      <c r="IG26" s="73">
        <v>362.52699999999999</v>
      </c>
      <c r="IH26" s="73">
        <v>0</v>
      </c>
      <c r="II26" s="73">
        <v>0</v>
      </c>
      <c r="IJ26" s="73">
        <v>1.9419999999999999</v>
      </c>
      <c r="IK26" s="73">
        <v>0</v>
      </c>
      <c r="IL26" s="73">
        <v>0</v>
      </c>
      <c r="IM26" s="73">
        <v>0</v>
      </c>
      <c r="IN26" s="73">
        <v>0</v>
      </c>
      <c r="IO26" s="73">
        <v>0</v>
      </c>
      <c r="IP26" s="73">
        <v>0</v>
      </c>
      <c r="IQ26" s="73">
        <v>0</v>
      </c>
      <c r="IR26" s="73">
        <v>0</v>
      </c>
      <c r="IS26" s="73">
        <v>14.659000000000001</v>
      </c>
      <c r="IT26" s="73">
        <v>0</v>
      </c>
      <c r="IU26" s="73">
        <v>0</v>
      </c>
      <c r="IV26" s="74">
        <v>0</v>
      </c>
      <c r="IW26" s="71">
        <v>0</v>
      </c>
      <c r="IX26" s="71">
        <v>0</v>
      </c>
      <c r="IY26" s="71">
        <v>0</v>
      </c>
      <c r="IZ26" s="71">
        <v>0</v>
      </c>
      <c r="JA26" s="71">
        <v>0</v>
      </c>
      <c r="JB26" s="71">
        <v>0</v>
      </c>
      <c r="JC26" s="71">
        <v>0</v>
      </c>
      <c r="JD26" s="71">
        <v>0</v>
      </c>
      <c r="JE26" s="71">
        <v>8</v>
      </c>
      <c r="JF26" s="71">
        <v>4</v>
      </c>
      <c r="JG26" s="71">
        <v>0</v>
      </c>
      <c r="JH26" s="71">
        <v>0</v>
      </c>
      <c r="JI26" s="71">
        <v>0</v>
      </c>
      <c r="JJ26" s="71">
        <v>0</v>
      </c>
      <c r="JK26" s="71">
        <v>0</v>
      </c>
      <c r="JL26" s="71">
        <v>2</v>
      </c>
      <c r="JM26" s="71">
        <v>2</v>
      </c>
      <c r="JN26" s="71">
        <v>0</v>
      </c>
      <c r="JO26" s="71">
        <v>0</v>
      </c>
      <c r="JP26" s="71">
        <v>0</v>
      </c>
      <c r="JQ26" s="71">
        <v>1</v>
      </c>
      <c r="JR26" s="71">
        <v>0</v>
      </c>
      <c r="JS26" s="71">
        <v>0</v>
      </c>
      <c r="JT26" s="71">
        <v>1</v>
      </c>
      <c r="JU26" s="71">
        <v>0</v>
      </c>
      <c r="JV26" s="71">
        <v>0</v>
      </c>
      <c r="JW26" s="71">
        <v>0</v>
      </c>
      <c r="JX26" s="71">
        <v>0</v>
      </c>
      <c r="JY26" s="71">
        <v>0</v>
      </c>
      <c r="JZ26" s="71">
        <v>0</v>
      </c>
      <c r="KA26" s="71">
        <v>0</v>
      </c>
      <c r="KB26" s="71">
        <v>0</v>
      </c>
      <c r="KC26" s="71">
        <v>3</v>
      </c>
      <c r="KD26" s="71">
        <v>4</v>
      </c>
      <c r="KE26" s="71">
        <v>0</v>
      </c>
      <c r="KF26" s="71">
        <v>2</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1</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1</v>
      </c>
      <c r="MG26" s="71">
        <v>0</v>
      </c>
      <c r="MH26" s="71">
        <v>0</v>
      </c>
      <c r="MI26" s="71">
        <v>0</v>
      </c>
      <c r="MJ26" s="71">
        <v>0</v>
      </c>
      <c r="MK26" s="71">
        <v>0</v>
      </c>
      <c r="ML26" s="71">
        <v>0</v>
      </c>
      <c r="MM26" s="71">
        <v>0</v>
      </c>
      <c r="MN26" s="71">
        <v>0</v>
      </c>
      <c r="MO26" s="71">
        <v>0</v>
      </c>
      <c r="MP26" s="71">
        <v>0</v>
      </c>
      <c r="MQ26" s="71">
        <v>0</v>
      </c>
      <c r="MR26" s="71">
        <v>2</v>
      </c>
      <c r="MS26" s="71">
        <v>0</v>
      </c>
      <c r="MT26" s="71">
        <v>3</v>
      </c>
      <c r="MU26" s="71">
        <v>0</v>
      </c>
      <c r="MV26" s="71">
        <v>4</v>
      </c>
      <c r="MW26" s="71">
        <v>0</v>
      </c>
      <c r="MX26" s="71">
        <v>0</v>
      </c>
      <c r="MY26" s="71">
        <v>0</v>
      </c>
      <c r="MZ26" s="71">
        <v>0</v>
      </c>
      <c r="NA26" s="71">
        <v>0</v>
      </c>
      <c r="NB26" s="71">
        <v>0</v>
      </c>
      <c r="NC26" s="71">
        <v>0</v>
      </c>
      <c r="ND26" s="71">
        <v>0</v>
      </c>
      <c r="NE26" s="71">
        <v>0</v>
      </c>
      <c r="NF26" s="71">
        <v>8</v>
      </c>
      <c r="NG26" s="71">
        <v>4</v>
      </c>
      <c r="NH26" s="71">
        <v>0</v>
      </c>
      <c r="NI26" s="71">
        <v>0</v>
      </c>
      <c r="NJ26" s="71">
        <v>0</v>
      </c>
      <c r="NK26" s="71">
        <v>0</v>
      </c>
      <c r="NL26" s="71">
        <v>0</v>
      </c>
      <c r="NM26" s="71">
        <v>2</v>
      </c>
      <c r="NN26" s="71">
        <v>0</v>
      </c>
      <c r="NO26" s="71">
        <v>0</v>
      </c>
      <c r="NP26" s="71">
        <v>0</v>
      </c>
      <c r="NQ26" s="71">
        <v>0</v>
      </c>
      <c r="NR26" s="71">
        <v>1</v>
      </c>
      <c r="NS26" s="71">
        <v>0</v>
      </c>
      <c r="NT26" s="71">
        <v>0</v>
      </c>
      <c r="NU26" s="71">
        <v>1</v>
      </c>
      <c r="NV26" s="71">
        <v>0</v>
      </c>
      <c r="NW26" s="71">
        <v>0</v>
      </c>
      <c r="NX26" s="71">
        <v>0</v>
      </c>
      <c r="NY26" s="71">
        <v>0</v>
      </c>
      <c r="NZ26" s="71">
        <v>0</v>
      </c>
      <c r="OA26" s="71">
        <v>0</v>
      </c>
      <c r="OB26" s="71">
        <v>0</v>
      </c>
      <c r="OC26" s="71">
        <v>0</v>
      </c>
      <c r="OD26" s="71">
        <v>0</v>
      </c>
      <c r="OE26" s="71">
        <v>0</v>
      </c>
      <c r="OF26" s="71">
        <v>0</v>
      </c>
      <c r="OG26" s="71">
        <v>2</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1</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1</v>
      </c>
      <c r="QH26" s="71">
        <v>0</v>
      </c>
      <c r="QI26" s="71">
        <v>0</v>
      </c>
      <c r="QJ26" s="71">
        <v>0</v>
      </c>
      <c r="QK26" s="71">
        <v>0</v>
      </c>
      <c r="QL26" s="71">
        <v>0</v>
      </c>
      <c r="QM26" s="71">
        <v>0</v>
      </c>
      <c r="QN26" s="71">
        <v>0</v>
      </c>
      <c r="QO26" s="71">
        <v>0</v>
      </c>
      <c r="QP26" s="71">
        <v>0</v>
      </c>
      <c r="QQ26" s="71">
        <v>0</v>
      </c>
      <c r="QR26" s="71">
        <v>0</v>
      </c>
      <c r="QS26" s="71">
        <v>9</v>
      </c>
      <c r="QT26" s="71">
        <v>0</v>
      </c>
      <c r="QU26" s="71">
        <v>0</v>
      </c>
      <c r="QV26" s="71">
        <v>0</v>
      </c>
      <c r="QW26" s="71">
        <v>0</v>
      </c>
      <c r="QX26" s="71">
        <v>16</v>
      </c>
      <c r="QY26" s="71">
        <v>2</v>
      </c>
      <c r="QZ26" s="71">
        <v>0</v>
      </c>
      <c r="RA26" s="71">
        <v>0</v>
      </c>
      <c r="RB26" s="71">
        <v>1</v>
      </c>
      <c r="RC26" s="71">
        <v>0</v>
      </c>
      <c r="RD26" s="71">
        <v>0</v>
      </c>
      <c r="RE26" s="71">
        <v>0</v>
      </c>
      <c r="RF26" s="71">
        <v>0</v>
      </c>
      <c r="RG26" s="71">
        <v>0</v>
      </c>
      <c r="RH26" s="71">
        <v>0</v>
      </c>
      <c r="RI26" s="71">
        <v>0</v>
      </c>
      <c r="RJ26" s="71">
        <v>0</v>
      </c>
      <c r="RK26" s="71">
        <v>1</v>
      </c>
      <c r="RL26" s="71">
        <v>0</v>
      </c>
      <c r="RM26" s="71">
        <v>0</v>
      </c>
      <c r="RN26" s="71">
        <v>9</v>
      </c>
      <c r="RO26" s="71">
        <v>0</v>
      </c>
      <c r="RP26" s="71">
        <v>0</v>
      </c>
      <c r="RQ26" s="71">
        <v>0</v>
      </c>
      <c r="RR26" s="71">
        <v>0</v>
      </c>
      <c r="RS26" s="71">
        <v>18</v>
      </c>
      <c r="RT26" s="71">
        <v>9</v>
      </c>
      <c r="RU26" s="71">
        <v>0</v>
      </c>
      <c r="RV26" s="71">
        <v>0</v>
      </c>
      <c r="RW26" s="71">
        <v>1</v>
      </c>
      <c r="RX26" s="71">
        <v>0</v>
      </c>
      <c r="RY26" s="71">
        <v>0</v>
      </c>
      <c r="RZ26" s="71">
        <v>0</v>
      </c>
      <c r="SA26" s="71">
        <v>0</v>
      </c>
      <c r="SB26" s="71">
        <v>0</v>
      </c>
      <c r="SC26" s="71">
        <v>0</v>
      </c>
      <c r="SD26" s="71">
        <v>0</v>
      </c>
      <c r="SE26" s="71">
        <v>0</v>
      </c>
      <c r="SF26" s="71">
        <v>1</v>
      </c>
      <c r="SG26" s="71">
        <v>0</v>
      </c>
      <c r="SH26" s="71">
        <v>0</v>
      </c>
    </row>
    <row r="27" spans="1:502">
      <c r="A27" s="16" t="s">
        <v>2031</v>
      </c>
      <c r="B27" s="70">
        <v>19</v>
      </c>
      <c r="C27" s="70">
        <v>19</v>
      </c>
      <c r="D27" s="70">
        <v>1</v>
      </c>
      <c r="E27" s="70">
        <v>2022</v>
      </c>
      <c r="F27" s="70" t="s">
        <v>161</v>
      </c>
      <c r="G27" s="1073" t="s">
        <v>2012</v>
      </c>
      <c r="H27" s="70" t="s">
        <v>2013</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2032</v>
      </c>
      <c r="B28" s="70">
        <v>20</v>
      </c>
      <c r="C28" s="70">
        <v>20</v>
      </c>
      <c r="D28" s="70">
        <v>1</v>
      </c>
      <c r="E28" s="70">
        <v>2023</v>
      </c>
      <c r="F28" s="70" t="s">
        <v>1539</v>
      </c>
      <c r="G28" s="1073" t="s">
        <v>2012</v>
      </c>
      <c r="H28" s="70" t="s">
        <v>2013</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2033</v>
      </c>
      <c r="B29" s="70">
        <v>21</v>
      </c>
      <c r="C29" s="70">
        <v>21</v>
      </c>
      <c r="D29" s="70">
        <v>1</v>
      </c>
      <c r="E29" s="70">
        <v>2024</v>
      </c>
      <c r="F29" s="70" t="s">
        <v>1554</v>
      </c>
      <c r="G29" s="1073" t="s">
        <v>2012</v>
      </c>
      <c r="H29" s="70" t="s">
        <v>2013</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2526</v>
      </c>
      <c r="B30" s="70">
        <v>22</v>
      </c>
      <c r="C30" s="70">
        <v>22</v>
      </c>
      <c r="D30" s="70">
        <v>1</v>
      </c>
      <c r="E30" s="70">
        <v>2025</v>
      </c>
      <c r="F30" s="70" t="s">
        <v>1560</v>
      </c>
      <c r="G30" s="1073" t="s">
        <v>2012</v>
      </c>
      <c r="H30" s="70" t="s">
        <v>2013</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2527</v>
      </c>
      <c r="B31" s="70">
        <v>23</v>
      </c>
      <c r="C31" s="70">
        <v>23</v>
      </c>
      <c r="D31" s="70">
        <v>1</v>
      </c>
      <c r="E31" s="70">
        <v>2026</v>
      </c>
      <c r="F31" s="70" t="s">
        <v>1561</v>
      </c>
      <c r="G31" s="1073" t="s">
        <v>2012</v>
      </c>
      <c r="H31" s="70" t="s">
        <v>2013</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2528</v>
      </c>
      <c r="B32" s="70">
        <v>24</v>
      </c>
      <c r="C32" s="70">
        <v>24</v>
      </c>
      <c r="D32" s="70">
        <v>1</v>
      </c>
      <c r="E32" s="70">
        <v>2027</v>
      </c>
      <c r="F32" s="70" t="s">
        <v>1562</v>
      </c>
      <c r="G32" s="1073" t="s">
        <v>2012</v>
      </c>
      <c r="H32" s="70" t="s">
        <v>2013</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2529</v>
      </c>
      <c r="B33" s="70">
        <v>25</v>
      </c>
      <c r="C33" s="70">
        <v>25</v>
      </c>
      <c r="D33" s="70">
        <v>1</v>
      </c>
      <c r="E33" s="70">
        <v>2028</v>
      </c>
      <c r="F33" s="70" t="s">
        <v>1563</v>
      </c>
      <c r="G33" s="1073" t="s">
        <v>2012</v>
      </c>
      <c r="H33" s="70" t="s">
        <v>2013</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2530</v>
      </c>
      <c r="B34" s="70">
        <v>26</v>
      </c>
      <c r="C34" s="70">
        <v>26</v>
      </c>
      <c r="D34" s="70">
        <v>1</v>
      </c>
      <c r="E34" s="70">
        <v>2029</v>
      </c>
      <c r="F34" s="70" t="s">
        <v>1564</v>
      </c>
      <c r="G34" s="1073" t="s">
        <v>2012</v>
      </c>
      <c r="H34" s="70" t="s">
        <v>2013</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2531</v>
      </c>
      <c r="B35" s="70">
        <v>27</v>
      </c>
      <c r="C35" s="70">
        <v>27</v>
      </c>
      <c r="D35" s="70">
        <v>1</v>
      </c>
      <c r="E35" s="70">
        <v>2030</v>
      </c>
      <c r="F35" s="70" t="s">
        <v>1565</v>
      </c>
      <c r="G35" s="1073" t="s">
        <v>2012</v>
      </c>
      <c r="H35" s="70" t="s">
        <v>2013</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1559</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1566</v>
      </c>
      <c r="B57" s="70">
        <v>22</v>
      </c>
      <c r="C57" s="70">
        <v>22</v>
      </c>
      <c r="D57" s="70">
        <v>2</v>
      </c>
      <c r="E57" s="70">
        <v>2025</v>
      </c>
      <c r="F57" s="70" t="s">
        <v>1560</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1567</v>
      </c>
      <c r="B58" s="70">
        <v>23</v>
      </c>
      <c r="C58" s="70">
        <v>23</v>
      </c>
      <c r="D58" s="70">
        <v>2</v>
      </c>
      <c r="E58" s="70">
        <v>2026</v>
      </c>
      <c r="F58" s="70" t="s">
        <v>1561</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1568</v>
      </c>
      <c r="B59" s="70">
        <v>24</v>
      </c>
      <c r="C59" s="70">
        <v>24</v>
      </c>
      <c r="D59" s="70">
        <v>2</v>
      </c>
      <c r="E59" s="70">
        <v>2027</v>
      </c>
      <c r="F59" s="70" t="s">
        <v>1562</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1569</v>
      </c>
      <c r="B60" s="70">
        <v>25</v>
      </c>
      <c r="C60" s="70">
        <v>25</v>
      </c>
      <c r="D60" s="70">
        <v>2</v>
      </c>
      <c r="E60" s="70">
        <v>2028</v>
      </c>
      <c r="F60" s="70" t="s">
        <v>1563</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1570</v>
      </c>
      <c r="B61" s="70">
        <v>26</v>
      </c>
      <c r="C61" s="70">
        <v>26</v>
      </c>
      <c r="D61" s="70">
        <v>2</v>
      </c>
      <c r="E61" s="70">
        <v>2029</v>
      </c>
      <c r="F61" s="70" t="s">
        <v>1564</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1571</v>
      </c>
      <c r="B62" s="70">
        <v>27</v>
      </c>
      <c r="C62" s="70">
        <v>27</v>
      </c>
      <c r="D62" s="70">
        <v>2</v>
      </c>
      <c r="E62" s="70">
        <v>2030</v>
      </c>
      <c r="F62" s="70" t="s">
        <v>1565</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1630</v>
      </c>
      <c r="AE4" s="1058" t="s">
        <v>1630</v>
      </c>
      <c r="AF4" s="1058" t="s">
        <v>1630</v>
      </c>
      <c r="AG4" s="1058" t="s">
        <v>1630</v>
      </c>
      <c r="AH4" s="1058" t="s">
        <v>1630</v>
      </c>
      <c r="AI4" s="1058" t="s">
        <v>1630</v>
      </c>
      <c r="AJ4" s="1058" t="s">
        <v>1630</v>
      </c>
      <c r="AK4" s="1058" t="s">
        <v>1630</v>
      </c>
      <c r="AL4" s="1058" t="s">
        <v>1630</v>
      </c>
      <c r="AM4" s="1058" t="s">
        <v>1630</v>
      </c>
      <c r="AN4" s="1058" t="s">
        <v>1630</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1572</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1763</v>
      </c>
      <c r="B10" s="70">
        <v>2</v>
      </c>
      <c r="C10" s="70">
        <v>18</v>
      </c>
      <c r="D10" s="70">
        <v>2</v>
      </c>
      <c r="E10" s="70">
        <v>2024</v>
      </c>
      <c r="F10" s="70" t="s">
        <v>1554</v>
      </c>
      <c r="G10" s="1073" t="s">
        <v>1760</v>
      </c>
      <c r="H10" s="70" t="s">
        <v>1761</v>
      </c>
      <c r="I10" s="1066"/>
      <c r="J10" s="73">
        <v>261144.99999999997</v>
      </c>
      <c r="K10" s="71">
        <v>369016455</v>
      </c>
      <c r="L10" s="71">
        <v>132930</v>
      </c>
      <c r="M10" s="71">
        <v>186912512</v>
      </c>
      <c r="N10" s="71">
        <v>0</v>
      </c>
      <c r="O10" s="71">
        <v>0</v>
      </c>
      <c r="P10" s="71">
        <v>0</v>
      </c>
      <c r="Q10" s="71">
        <v>0</v>
      </c>
      <c r="R10" s="71">
        <v>0</v>
      </c>
      <c r="S10" s="71">
        <v>0</v>
      </c>
      <c r="T10" s="71">
        <v>0</v>
      </c>
      <c r="U10" s="71">
        <v>0</v>
      </c>
      <c r="V10" s="71">
        <v>13</v>
      </c>
      <c r="W10" s="71">
        <v>0</v>
      </c>
      <c r="X10" s="71">
        <v>0</v>
      </c>
      <c r="Y10" s="71">
        <v>77508</v>
      </c>
      <c r="Z10" s="71">
        <v>556006475</v>
      </c>
      <c r="AA10" s="71">
        <v>810111596</v>
      </c>
      <c r="AB10" s="71">
        <v>4384076951</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1783</v>
      </c>
      <c r="B11" s="70">
        <v>3</v>
      </c>
      <c r="C11" s="70">
        <v>18</v>
      </c>
      <c r="D11" s="70">
        <v>3</v>
      </c>
      <c r="E11" s="70">
        <v>2024</v>
      </c>
      <c r="F11" s="70" t="s">
        <v>1554</v>
      </c>
      <c r="G11" s="1073" t="s">
        <v>1780</v>
      </c>
      <c r="H11" s="70" t="s">
        <v>1781</v>
      </c>
      <c r="I11" s="1066"/>
      <c r="J11" s="73">
        <v>93571</v>
      </c>
      <c r="K11" s="71">
        <v>135452172</v>
      </c>
      <c r="L11" s="71">
        <v>173268</v>
      </c>
      <c r="M11" s="71">
        <v>249081467</v>
      </c>
      <c r="N11" s="71">
        <v>1100</v>
      </c>
      <c r="O11" s="71">
        <v>2038117.0000000002</v>
      </c>
      <c r="P11" s="71">
        <v>0</v>
      </c>
      <c r="Q11" s="71">
        <v>0</v>
      </c>
      <c r="R11" s="71">
        <v>0</v>
      </c>
      <c r="S11" s="71">
        <v>0</v>
      </c>
      <c r="T11" s="71">
        <v>0</v>
      </c>
      <c r="U11" s="71">
        <v>0</v>
      </c>
      <c r="V11" s="71">
        <v>0</v>
      </c>
      <c r="W11" s="71">
        <v>0</v>
      </c>
      <c r="X11" s="71">
        <v>0</v>
      </c>
      <c r="Y11" s="71">
        <v>0</v>
      </c>
      <c r="Z11" s="71">
        <v>386571756</v>
      </c>
      <c r="AA11" s="71">
        <v>263591962</v>
      </c>
      <c r="AB11" s="71">
        <v>1319142558</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1795</v>
      </c>
      <c r="B12" s="70">
        <v>4</v>
      </c>
      <c r="C12" s="70">
        <v>18</v>
      </c>
      <c r="D12" s="70">
        <v>4</v>
      </c>
      <c r="E12" s="70">
        <v>2024</v>
      </c>
      <c r="F12" s="70" t="s">
        <v>1554</v>
      </c>
      <c r="G12" s="1073" t="s">
        <v>1792</v>
      </c>
      <c r="H12" s="70" t="s">
        <v>1793</v>
      </c>
      <c r="I12" s="1066"/>
      <c r="J12" s="73">
        <v>267459</v>
      </c>
      <c r="K12" s="71">
        <v>375343377</v>
      </c>
      <c r="L12" s="71">
        <v>41286</v>
      </c>
      <c r="M12" s="71">
        <v>57589026</v>
      </c>
      <c r="N12" s="71">
        <v>0</v>
      </c>
      <c r="O12" s="71">
        <v>0</v>
      </c>
      <c r="P12" s="71">
        <v>0</v>
      </c>
      <c r="Q12" s="71">
        <v>0</v>
      </c>
      <c r="R12" s="71">
        <v>0</v>
      </c>
      <c r="S12" s="71">
        <v>0</v>
      </c>
      <c r="T12" s="71">
        <v>0</v>
      </c>
      <c r="U12" s="71">
        <v>0</v>
      </c>
      <c r="V12" s="71">
        <v>0</v>
      </c>
      <c r="W12" s="71">
        <v>0</v>
      </c>
      <c r="X12" s="71">
        <v>0</v>
      </c>
      <c r="Y12" s="71">
        <v>0</v>
      </c>
      <c r="Z12" s="71">
        <v>432932403</v>
      </c>
      <c r="AA12" s="71">
        <v>825849227</v>
      </c>
      <c r="AB12" s="71">
        <v>4224413166</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1747</v>
      </c>
      <c r="B13" s="70">
        <v>5</v>
      </c>
      <c r="C13" s="70">
        <v>18</v>
      </c>
      <c r="D13" s="70">
        <v>5</v>
      </c>
      <c r="E13" s="70">
        <v>2024</v>
      </c>
      <c r="F13" s="70" t="s">
        <v>1554</v>
      </c>
      <c r="G13" s="1073" t="s">
        <v>1744</v>
      </c>
      <c r="H13" s="70" t="s">
        <v>1745</v>
      </c>
      <c r="I13" s="1066"/>
      <c r="J13" s="73">
        <v>646160</v>
      </c>
      <c r="K13" s="71">
        <v>922326890.99999988</v>
      </c>
      <c r="L13" s="71">
        <v>547760</v>
      </c>
      <c r="M13" s="71">
        <v>778586488</v>
      </c>
      <c r="N13" s="71">
        <v>0</v>
      </c>
      <c r="O13" s="71">
        <v>0</v>
      </c>
      <c r="P13" s="71">
        <v>0</v>
      </c>
      <c r="Q13" s="71">
        <v>0</v>
      </c>
      <c r="R13" s="71">
        <v>0</v>
      </c>
      <c r="S13" s="71">
        <v>0</v>
      </c>
      <c r="T13" s="71">
        <v>0</v>
      </c>
      <c r="U13" s="71">
        <v>0</v>
      </c>
      <c r="V13" s="71">
        <v>0</v>
      </c>
      <c r="W13" s="71">
        <v>0</v>
      </c>
      <c r="X13" s="71">
        <v>0</v>
      </c>
      <c r="Y13" s="71">
        <v>0</v>
      </c>
      <c r="Z13" s="71">
        <v>1700913379.0000002</v>
      </c>
      <c r="AA13" s="71">
        <v>1851402556</v>
      </c>
      <c r="AB13" s="71">
        <v>7831472834</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1639</v>
      </c>
      <c r="B14" s="70">
        <v>6</v>
      </c>
      <c r="C14" s="70">
        <v>18</v>
      </c>
      <c r="D14" s="70">
        <v>6</v>
      </c>
      <c r="E14" s="70">
        <v>2024</v>
      </c>
      <c r="F14" s="70" t="s">
        <v>1554</v>
      </c>
      <c r="G14" s="1073" t="s">
        <v>1636</v>
      </c>
      <c r="H14" s="70" t="s">
        <v>1637</v>
      </c>
      <c r="I14" s="1066"/>
      <c r="J14" s="73">
        <v>1206218</v>
      </c>
      <c r="K14" s="71">
        <v>1661061888</v>
      </c>
      <c r="L14" s="71">
        <v>128464</v>
      </c>
      <c r="M14" s="71">
        <v>175991152</v>
      </c>
      <c r="N14" s="71">
        <v>0</v>
      </c>
      <c r="O14" s="71">
        <v>0</v>
      </c>
      <c r="P14" s="71">
        <v>0</v>
      </c>
      <c r="Q14" s="71">
        <v>0</v>
      </c>
      <c r="R14" s="71">
        <v>0</v>
      </c>
      <c r="S14" s="71">
        <v>0</v>
      </c>
      <c r="T14" s="71">
        <v>0</v>
      </c>
      <c r="U14" s="71">
        <v>0</v>
      </c>
      <c r="V14" s="71">
        <v>0</v>
      </c>
      <c r="W14" s="71">
        <v>0</v>
      </c>
      <c r="X14" s="71">
        <v>0</v>
      </c>
      <c r="Y14" s="71">
        <v>0</v>
      </c>
      <c r="Z14" s="71">
        <v>1837053040</v>
      </c>
      <c r="AA14" s="71">
        <v>3514811634</v>
      </c>
      <c r="AB14" s="71">
        <v>14466583202.999998</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1664</v>
      </c>
      <c r="B15" s="70">
        <v>7</v>
      </c>
      <c r="C15" s="70">
        <v>18</v>
      </c>
      <c r="D15" s="70">
        <v>7</v>
      </c>
      <c r="E15" s="70">
        <v>2024</v>
      </c>
      <c r="F15" s="70" t="s">
        <v>1554</v>
      </c>
      <c r="G15" s="1073" t="s">
        <v>1661</v>
      </c>
      <c r="H15" s="70" t="s">
        <v>1662</v>
      </c>
      <c r="I15" s="1066"/>
      <c r="J15" s="73">
        <v>550781</v>
      </c>
      <c r="K15" s="71">
        <v>773582572</v>
      </c>
      <c r="L15" s="71">
        <v>156837</v>
      </c>
      <c r="M15" s="71">
        <v>219330325.00000003</v>
      </c>
      <c r="N15" s="71">
        <v>0</v>
      </c>
      <c r="O15" s="71">
        <v>0</v>
      </c>
      <c r="P15" s="71">
        <v>0</v>
      </c>
      <c r="Q15" s="71">
        <v>0</v>
      </c>
      <c r="R15" s="71">
        <v>0</v>
      </c>
      <c r="S15" s="71">
        <v>0</v>
      </c>
      <c r="T15" s="71">
        <v>0</v>
      </c>
      <c r="U15" s="71">
        <v>0</v>
      </c>
      <c r="V15" s="71">
        <v>1</v>
      </c>
      <c r="W15" s="71">
        <v>0</v>
      </c>
      <c r="X15" s="71">
        <v>0</v>
      </c>
      <c r="Y15" s="71">
        <v>4415</v>
      </c>
      <c r="Z15" s="71">
        <v>992917312</v>
      </c>
      <c r="AA15" s="71">
        <v>1506601822</v>
      </c>
      <c r="AB15" s="71">
        <v>6902901817.999999</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1695</v>
      </c>
      <c r="B16" s="70">
        <v>8</v>
      </c>
      <c r="C16" s="70">
        <v>18</v>
      </c>
      <c r="D16" s="70">
        <v>8</v>
      </c>
      <c r="E16" s="70">
        <v>2024</v>
      </c>
      <c r="F16" s="70" t="s">
        <v>1554</v>
      </c>
      <c r="G16" s="1073" t="s">
        <v>1692</v>
      </c>
      <c r="H16" s="70" t="s">
        <v>1693</v>
      </c>
      <c r="I16" s="1066"/>
      <c r="J16" s="73">
        <v>290486</v>
      </c>
      <c r="K16" s="71">
        <v>402091079.00000006</v>
      </c>
      <c r="L16" s="71">
        <v>203399</v>
      </c>
      <c r="M16" s="71">
        <v>279861494</v>
      </c>
      <c r="N16" s="71">
        <v>0</v>
      </c>
      <c r="O16" s="71">
        <v>0</v>
      </c>
      <c r="P16" s="71">
        <v>0</v>
      </c>
      <c r="Q16" s="71">
        <v>0</v>
      </c>
      <c r="R16" s="71">
        <v>295</v>
      </c>
      <c r="S16" s="71">
        <v>2459053</v>
      </c>
      <c r="T16" s="71">
        <v>0</v>
      </c>
      <c r="U16" s="71">
        <v>0</v>
      </c>
      <c r="V16" s="71">
        <v>0</v>
      </c>
      <c r="W16" s="71">
        <v>0</v>
      </c>
      <c r="X16" s="71">
        <v>0</v>
      </c>
      <c r="Y16" s="71">
        <v>0</v>
      </c>
      <c r="Z16" s="71">
        <v>684411626.09788001</v>
      </c>
      <c r="AA16" s="71">
        <v>775727264</v>
      </c>
      <c r="AB16" s="71">
        <v>3622786021.9999995</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2478</v>
      </c>
      <c r="B17" s="70">
        <v>9</v>
      </c>
      <c r="C17" s="70">
        <v>18</v>
      </c>
      <c r="D17" s="70">
        <v>9</v>
      </c>
      <c r="E17" s="70">
        <v>2024</v>
      </c>
      <c r="F17" s="70" t="s">
        <v>1554</v>
      </c>
      <c r="G17" s="1073" t="s">
        <v>2475</v>
      </c>
      <c r="H17" s="70" t="s">
        <v>2476</v>
      </c>
      <c r="I17" s="1066"/>
      <c r="J17" s="73">
        <v>122855</v>
      </c>
      <c r="K17" s="71">
        <v>170362950</v>
      </c>
      <c r="L17" s="71">
        <v>15668</v>
      </c>
      <c r="M17" s="71">
        <v>21605819</v>
      </c>
      <c r="N17" s="71">
        <v>0</v>
      </c>
      <c r="O17" s="71">
        <v>0</v>
      </c>
      <c r="P17" s="71">
        <v>0</v>
      </c>
      <c r="Q17" s="71">
        <v>0</v>
      </c>
      <c r="R17" s="71">
        <v>0</v>
      </c>
      <c r="S17" s="71">
        <v>0</v>
      </c>
      <c r="T17" s="71">
        <v>0</v>
      </c>
      <c r="U17" s="71">
        <v>0</v>
      </c>
      <c r="V17" s="71">
        <v>0</v>
      </c>
      <c r="W17" s="71">
        <v>0</v>
      </c>
      <c r="X17" s="71">
        <v>0</v>
      </c>
      <c r="Y17" s="71">
        <v>0</v>
      </c>
      <c r="Z17" s="71">
        <v>191968769</v>
      </c>
      <c r="AA17" s="71">
        <v>385075134</v>
      </c>
      <c r="AB17" s="71">
        <v>1783879019.9999998</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1679</v>
      </c>
      <c r="B18" s="70">
        <v>10</v>
      </c>
      <c r="C18" s="70">
        <v>18</v>
      </c>
      <c r="D18" s="70">
        <v>10</v>
      </c>
      <c r="E18" s="70">
        <v>2024</v>
      </c>
      <c r="F18" s="70" t="s">
        <v>1554</v>
      </c>
      <c r="G18" s="1073" t="s">
        <v>1676</v>
      </c>
      <c r="H18" s="70" t="s">
        <v>1677</v>
      </c>
      <c r="I18" s="1066"/>
      <c r="J18" s="73">
        <v>127179</v>
      </c>
      <c r="K18" s="71">
        <v>175178881</v>
      </c>
      <c r="L18" s="71">
        <v>88579</v>
      </c>
      <c r="M18" s="71">
        <v>121552212</v>
      </c>
      <c r="N18" s="71">
        <v>0</v>
      </c>
      <c r="O18" s="71">
        <v>0</v>
      </c>
      <c r="P18" s="71">
        <v>0</v>
      </c>
      <c r="Q18" s="71">
        <v>0</v>
      </c>
      <c r="R18" s="71">
        <v>14</v>
      </c>
      <c r="S18" s="71">
        <v>113585.99999999999</v>
      </c>
      <c r="T18" s="71">
        <v>0</v>
      </c>
      <c r="U18" s="71">
        <v>0</v>
      </c>
      <c r="V18" s="71">
        <v>0</v>
      </c>
      <c r="W18" s="71">
        <v>0</v>
      </c>
      <c r="X18" s="71">
        <v>0</v>
      </c>
      <c r="Y18" s="71">
        <v>0</v>
      </c>
      <c r="Z18" s="71">
        <v>296844679.31814998</v>
      </c>
      <c r="AA18" s="71">
        <v>328507990</v>
      </c>
      <c r="AB18" s="71">
        <v>1912140846.0000002</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2486</v>
      </c>
      <c r="B19" s="70">
        <v>11</v>
      </c>
      <c r="C19" s="70">
        <v>18</v>
      </c>
      <c r="D19" s="70">
        <v>11</v>
      </c>
      <c r="E19" s="70">
        <v>2024</v>
      </c>
      <c r="F19" s="70" t="s">
        <v>1554</v>
      </c>
      <c r="G19" s="1073" t="s">
        <v>2483</v>
      </c>
      <c r="H19" s="70" t="s">
        <v>2484</v>
      </c>
      <c r="I19" s="1066"/>
      <c r="J19" s="73">
        <v>79641</v>
      </c>
      <c r="K19" s="71">
        <v>111445670</v>
      </c>
      <c r="L19" s="71">
        <v>5546</v>
      </c>
      <c r="M19" s="71">
        <v>7710082.0000000009</v>
      </c>
      <c r="N19" s="71">
        <v>0</v>
      </c>
      <c r="O19" s="71">
        <v>0</v>
      </c>
      <c r="P19" s="71">
        <v>0</v>
      </c>
      <c r="Q19" s="71">
        <v>0</v>
      </c>
      <c r="R19" s="71">
        <v>0</v>
      </c>
      <c r="S19" s="71">
        <v>0</v>
      </c>
      <c r="T19" s="71">
        <v>0</v>
      </c>
      <c r="U19" s="71">
        <v>0</v>
      </c>
      <c r="V19" s="71">
        <v>0</v>
      </c>
      <c r="W19" s="71">
        <v>0</v>
      </c>
      <c r="X19" s="71">
        <v>0</v>
      </c>
      <c r="Y19" s="71">
        <v>0</v>
      </c>
      <c r="Z19" s="71">
        <v>119155752</v>
      </c>
      <c r="AA19" s="71">
        <v>278432078</v>
      </c>
      <c r="AB19" s="71">
        <v>1388726754</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1791</v>
      </c>
      <c r="B20" s="70">
        <v>12</v>
      </c>
      <c r="C20" s="70">
        <v>18</v>
      </c>
      <c r="D20" s="70">
        <v>12</v>
      </c>
      <c r="E20" s="70">
        <v>2024</v>
      </c>
      <c r="F20" s="70" t="s">
        <v>1554</v>
      </c>
      <c r="G20" s="1073" t="s">
        <v>1788</v>
      </c>
      <c r="H20" s="70" t="s">
        <v>1789</v>
      </c>
      <c r="I20" s="1066"/>
      <c r="J20" s="73">
        <v>289446</v>
      </c>
      <c r="K20" s="71">
        <v>408778139</v>
      </c>
      <c r="L20" s="71">
        <v>130731</v>
      </c>
      <c r="M20" s="71">
        <v>183411879</v>
      </c>
      <c r="N20" s="71">
        <v>0</v>
      </c>
      <c r="O20" s="71">
        <v>0</v>
      </c>
      <c r="P20" s="71">
        <v>0</v>
      </c>
      <c r="Q20" s="71">
        <v>0</v>
      </c>
      <c r="R20" s="71">
        <v>0</v>
      </c>
      <c r="S20" s="71">
        <v>0</v>
      </c>
      <c r="T20" s="71">
        <v>0</v>
      </c>
      <c r="U20" s="71">
        <v>0</v>
      </c>
      <c r="V20" s="71">
        <v>0</v>
      </c>
      <c r="W20" s="71">
        <v>0</v>
      </c>
      <c r="X20" s="71">
        <v>0</v>
      </c>
      <c r="Y20" s="71">
        <v>0</v>
      </c>
      <c r="Z20" s="71">
        <v>592190018</v>
      </c>
      <c r="AA20" s="71">
        <v>729484824</v>
      </c>
      <c r="AB20" s="71">
        <v>3126938396</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2502</v>
      </c>
      <c r="B21" s="70">
        <v>13</v>
      </c>
      <c r="C21" s="70">
        <v>18</v>
      </c>
      <c r="D21" s="70">
        <v>13</v>
      </c>
      <c r="E21" s="70">
        <v>2024</v>
      </c>
      <c r="F21" s="70" t="s">
        <v>1554</v>
      </c>
      <c r="G21" s="1073" t="s">
        <v>2499</v>
      </c>
      <c r="H21" s="70" t="s">
        <v>2500</v>
      </c>
      <c r="I21" s="1066"/>
      <c r="J21" s="73">
        <v>1195134</v>
      </c>
      <c r="K21" s="71">
        <v>1685745675.0000002</v>
      </c>
      <c r="L21" s="71">
        <v>363547</v>
      </c>
      <c r="M21" s="71">
        <v>509698874</v>
      </c>
      <c r="N21" s="71">
        <v>167800</v>
      </c>
      <c r="O21" s="71">
        <v>435955038</v>
      </c>
      <c r="P21" s="71">
        <v>1547</v>
      </c>
      <c r="Q21" s="71">
        <v>8714652</v>
      </c>
      <c r="R21" s="71">
        <v>0</v>
      </c>
      <c r="S21" s="71">
        <v>0</v>
      </c>
      <c r="T21" s="71">
        <v>0</v>
      </c>
      <c r="U21" s="71">
        <v>0</v>
      </c>
      <c r="V21" s="71">
        <v>0</v>
      </c>
      <c r="W21" s="71">
        <v>0</v>
      </c>
      <c r="X21" s="71">
        <v>0</v>
      </c>
      <c r="Y21" s="71">
        <v>0</v>
      </c>
      <c r="Z21" s="71">
        <v>2640114239.0000005</v>
      </c>
      <c r="AA21" s="71">
        <v>3397193172</v>
      </c>
      <c r="AB21" s="71">
        <v>12844404291</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2010</v>
      </c>
      <c r="B22" s="70">
        <v>14</v>
      </c>
      <c r="C22" s="70">
        <v>18</v>
      </c>
      <c r="D22" s="70">
        <v>14</v>
      </c>
      <c r="E22" s="70">
        <v>2024</v>
      </c>
      <c r="F22" s="70" t="s">
        <v>1554</v>
      </c>
      <c r="G22" s="1073" t="s">
        <v>1989</v>
      </c>
      <c r="H22" s="70" t="s">
        <v>1990</v>
      </c>
      <c r="I22" s="1066"/>
      <c r="J22" s="73">
        <v>213131</v>
      </c>
      <c r="K22" s="71">
        <v>297383126</v>
      </c>
      <c r="L22" s="71">
        <v>34600</v>
      </c>
      <c r="M22" s="71">
        <v>47618440</v>
      </c>
      <c r="N22" s="71">
        <v>0</v>
      </c>
      <c r="O22" s="71">
        <v>0</v>
      </c>
      <c r="P22" s="71">
        <v>0</v>
      </c>
      <c r="Q22" s="71">
        <v>0</v>
      </c>
      <c r="R22" s="71">
        <v>0</v>
      </c>
      <c r="S22" s="71">
        <v>0</v>
      </c>
      <c r="T22" s="71">
        <v>0</v>
      </c>
      <c r="U22" s="71">
        <v>0</v>
      </c>
      <c r="V22" s="71">
        <v>0</v>
      </c>
      <c r="W22" s="71">
        <v>0</v>
      </c>
      <c r="X22" s="71">
        <v>0</v>
      </c>
      <c r="Y22" s="71">
        <v>0</v>
      </c>
      <c r="Z22" s="71">
        <v>345001566.00000006</v>
      </c>
      <c r="AA22" s="71">
        <v>635354425</v>
      </c>
      <c r="AB22" s="71">
        <v>3825999729</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1647</v>
      </c>
      <c r="B23" s="70">
        <v>15</v>
      </c>
      <c r="C23" s="70">
        <v>18</v>
      </c>
      <c r="D23" s="70">
        <v>15</v>
      </c>
      <c r="E23" s="70">
        <v>2024</v>
      </c>
      <c r="F23" s="70" t="s">
        <v>1554</v>
      </c>
      <c r="G23" s="1073" t="s">
        <v>1644</v>
      </c>
      <c r="H23" s="70" t="s">
        <v>1645</v>
      </c>
      <c r="I23" s="1066"/>
      <c r="J23" s="73">
        <v>873804</v>
      </c>
      <c r="K23" s="71">
        <v>1204445874</v>
      </c>
      <c r="L23" s="71">
        <v>106902</v>
      </c>
      <c r="M23" s="71">
        <v>145710229</v>
      </c>
      <c r="N23" s="71">
        <v>2800</v>
      </c>
      <c r="O23" s="71">
        <v>4838410</v>
      </c>
      <c r="P23" s="71">
        <v>0</v>
      </c>
      <c r="Q23" s="71">
        <v>0</v>
      </c>
      <c r="R23" s="71">
        <v>0</v>
      </c>
      <c r="S23" s="71">
        <v>0</v>
      </c>
      <c r="T23" s="71">
        <v>0</v>
      </c>
      <c r="U23" s="71">
        <v>0</v>
      </c>
      <c r="V23" s="71">
        <v>0</v>
      </c>
      <c r="W23" s="71">
        <v>0</v>
      </c>
      <c r="X23" s="71">
        <v>0</v>
      </c>
      <c r="Y23" s="71">
        <v>0</v>
      </c>
      <c r="Z23" s="71">
        <v>1354994513</v>
      </c>
      <c r="AA23" s="71">
        <v>2318251382</v>
      </c>
      <c r="AB23" s="71">
        <v>9925072994</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1683</v>
      </c>
      <c r="B24" s="70">
        <v>16</v>
      </c>
      <c r="C24" s="70">
        <v>18</v>
      </c>
      <c r="D24" s="70">
        <v>16</v>
      </c>
      <c r="E24" s="70">
        <v>2024</v>
      </c>
      <c r="F24" s="70" t="s">
        <v>1554</v>
      </c>
      <c r="G24" s="1073" t="s">
        <v>1680</v>
      </c>
      <c r="H24" s="70" t="s">
        <v>1681</v>
      </c>
      <c r="I24" s="1066"/>
      <c r="J24" s="73">
        <v>105319</v>
      </c>
      <c r="K24" s="71">
        <v>148221301</v>
      </c>
      <c r="L24" s="71">
        <v>7577</v>
      </c>
      <c r="M24" s="71">
        <v>10611443</v>
      </c>
      <c r="N24" s="71">
        <v>0</v>
      </c>
      <c r="O24" s="71">
        <v>0</v>
      </c>
      <c r="P24" s="71">
        <v>0</v>
      </c>
      <c r="Q24" s="71">
        <v>0</v>
      </c>
      <c r="R24" s="71">
        <v>0</v>
      </c>
      <c r="S24" s="71">
        <v>0</v>
      </c>
      <c r="T24" s="71">
        <v>0</v>
      </c>
      <c r="U24" s="71">
        <v>0</v>
      </c>
      <c r="V24" s="71">
        <v>0</v>
      </c>
      <c r="W24" s="71">
        <v>0</v>
      </c>
      <c r="X24" s="71">
        <v>0</v>
      </c>
      <c r="Y24" s="71">
        <v>0</v>
      </c>
      <c r="Z24" s="71">
        <v>158832744</v>
      </c>
      <c r="AA24" s="71">
        <v>302833336</v>
      </c>
      <c r="AB24" s="71">
        <v>1256566801</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1651</v>
      </c>
      <c r="B25" s="70">
        <v>17</v>
      </c>
      <c r="C25" s="70">
        <v>18</v>
      </c>
      <c r="D25" s="70">
        <v>17</v>
      </c>
      <c r="E25" s="70">
        <v>2024</v>
      </c>
      <c r="F25" s="70" t="s">
        <v>1554</v>
      </c>
      <c r="G25" s="1073" t="s">
        <v>1648</v>
      </c>
      <c r="H25" s="70" t="s">
        <v>1649</v>
      </c>
      <c r="I25" s="1066"/>
      <c r="J25" s="73">
        <v>322753</v>
      </c>
      <c r="K25" s="71">
        <v>459968029</v>
      </c>
      <c r="L25" s="71">
        <v>154569</v>
      </c>
      <c r="M25" s="71">
        <v>219096442</v>
      </c>
      <c r="N25" s="71">
        <v>19400</v>
      </c>
      <c r="O25" s="71">
        <v>56952555.999999993</v>
      </c>
      <c r="P25" s="71">
        <v>0</v>
      </c>
      <c r="Q25" s="71">
        <v>0</v>
      </c>
      <c r="R25" s="71">
        <v>0</v>
      </c>
      <c r="S25" s="71">
        <v>0</v>
      </c>
      <c r="T25" s="71">
        <v>0</v>
      </c>
      <c r="U25" s="71">
        <v>0</v>
      </c>
      <c r="V25" s="71">
        <v>0</v>
      </c>
      <c r="W25" s="71">
        <v>0</v>
      </c>
      <c r="X25" s="71">
        <v>0</v>
      </c>
      <c r="Y25" s="71">
        <v>0</v>
      </c>
      <c r="Z25" s="71">
        <v>736017027</v>
      </c>
      <c r="AA25" s="71">
        <v>1017470400</v>
      </c>
      <c r="AB25" s="71">
        <v>3199313933</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2490</v>
      </c>
      <c r="B26" s="70">
        <v>18</v>
      </c>
      <c r="C26" s="70">
        <v>18</v>
      </c>
      <c r="D26" s="70">
        <v>18</v>
      </c>
      <c r="E26" s="70">
        <v>2024</v>
      </c>
      <c r="F26" s="70" t="s">
        <v>1554</v>
      </c>
      <c r="G26" s="1073" t="s">
        <v>2487</v>
      </c>
      <c r="H26" s="70" t="s">
        <v>2488</v>
      </c>
      <c r="I26" s="1066"/>
      <c r="J26" s="73">
        <v>475891</v>
      </c>
      <c r="K26" s="71">
        <v>670836112</v>
      </c>
      <c r="L26" s="71">
        <v>251097</v>
      </c>
      <c r="M26" s="71">
        <v>352337933</v>
      </c>
      <c r="N26" s="71">
        <v>0</v>
      </c>
      <c r="O26" s="71">
        <v>0</v>
      </c>
      <c r="P26" s="71">
        <v>0</v>
      </c>
      <c r="Q26" s="71">
        <v>0</v>
      </c>
      <c r="R26" s="71">
        <v>0</v>
      </c>
      <c r="S26" s="71">
        <v>0</v>
      </c>
      <c r="T26" s="71">
        <v>0</v>
      </c>
      <c r="U26" s="71">
        <v>0</v>
      </c>
      <c r="V26" s="71">
        <v>0</v>
      </c>
      <c r="W26" s="71">
        <v>0</v>
      </c>
      <c r="X26" s="71">
        <v>0</v>
      </c>
      <c r="Y26" s="71">
        <v>0</v>
      </c>
      <c r="Z26" s="71">
        <v>1023174044.9999999</v>
      </c>
      <c r="AA26" s="71">
        <v>1358754414</v>
      </c>
      <c r="AB26" s="71">
        <v>5174469970</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1799</v>
      </c>
      <c r="B27" s="70">
        <v>19</v>
      </c>
      <c r="C27" s="70">
        <v>18</v>
      </c>
      <c r="D27" s="70">
        <v>19</v>
      </c>
      <c r="E27" s="70">
        <v>2024</v>
      </c>
      <c r="F27" s="70" t="s">
        <v>1554</v>
      </c>
      <c r="G27" s="1073" t="s">
        <v>1796</v>
      </c>
      <c r="H27" s="70" t="s">
        <v>1797</v>
      </c>
      <c r="I27" s="1066"/>
      <c r="J27" s="73">
        <v>243064</v>
      </c>
      <c r="K27" s="71">
        <v>336511375</v>
      </c>
      <c r="L27" s="71">
        <v>19951</v>
      </c>
      <c r="M27" s="71">
        <v>27464135</v>
      </c>
      <c r="N27" s="71">
        <v>0</v>
      </c>
      <c r="O27" s="71">
        <v>0</v>
      </c>
      <c r="P27" s="71">
        <v>0</v>
      </c>
      <c r="Q27" s="71">
        <v>0</v>
      </c>
      <c r="R27" s="71">
        <v>0</v>
      </c>
      <c r="S27" s="71">
        <v>0</v>
      </c>
      <c r="T27" s="71">
        <v>0</v>
      </c>
      <c r="U27" s="71">
        <v>0</v>
      </c>
      <c r="V27" s="71">
        <v>0</v>
      </c>
      <c r="W27" s="71">
        <v>0</v>
      </c>
      <c r="X27" s="71">
        <v>0</v>
      </c>
      <c r="Y27" s="71">
        <v>0</v>
      </c>
      <c r="Z27" s="71">
        <v>363975510</v>
      </c>
      <c r="AA27" s="71">
        <v>776990004</v>
      </c>
      <c r="AB27" s="71">
        <v>4201254932</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1699</v>
      </c>
      <c r="B28" s="70">
        <v>20</v>
      </c>
      <c r="C28" s="70">
        <v>18</v>
      </c>
      <c r="D28" s="70">
        <v>20</v>
      </c>
      <c r="E28" s="70">
        <v>2024</v>
      </c>
      <c r="F28" s="70" t="s">
        <v>1554</v>
      </c>
      <c r="G28" s="1073" t="s">
        <v>1696</v>
      </c>
      <c r="H28" s="70" t="s">
        <v>1697</v>
      </c>
      <c r="I28" s="1066"/>
      <c r="J28" s="73">
        <v>214175</v>
      </c>
      <c r="K28" s="71">
        <v>295158212</v>
      </c>
      <c r="L28" s="71">
        <v>19975</v>
      </c>
      <c r="M28" s="71">
        <v>27382133.999999996</v>
      </c>
      <c r="N28" s="71">
        <v>0</v>
      </c>
      <c r="O28" s="71">
        <v>0</v>
      </c>
      <c r="P28" s="71">
        <v>0</v>
      </c>
      <c r="Q28" s="71">
        <v>0</v>
      </c>
      <c r="R28" s="71">
        <v>0</v>
      </c>
      <c r="S28" s="71">
        <v>0</v>
      </c>
      <c r="T28" s="71">
        <v>0</v>
      </c>
      <c r="U28" s="71">
        <v>0</v>
      </c>
      <c r="V28" s="71">
        <v>0</v>
      </c>
      <c r="W28" s="71">
        <v>0</v>
      </c>
      <c r="X28" s="71">
        <v>0</v>
      </c>
      <c r="Y28" s="71">
        <v>0</v>
      </c>
      <c r="Z28" s="71">
        <v>322540346</v>
      </c>
      <c r="AA28" s="71">
        <v>607461448</v>
      </c>
      <c r="AB28" s="71">
        <v>3730943903</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1719</v>
      </c>
      <c r="B29" s="70">
        <v>21</v>
      </c>
      <c r="C29" s="70">
        <v>18</v>
      </c>
      <c r="D29" s="70">
        <v>21</v>
      </c>
      <c r="E29" s="70">
        <v>2024</v>
      </c>
      <c r="F29" s="70" t="s">
        <v>1554</v>
      </c>
      <c r="G29" s="1073" t="s">
        <v>1716</v>
      </c>
      <c r="H29" s="70" t="s">
        <v>1717</v>
      </c>
      <c r="I29" s="1066"/>
      <c r="J29" s="73">
        <v>167574</v>
      </c>
      <c r="K29" s="71">
        <v>242346333.00000003</v>
      </c>
      <c r="L29" s="71">
        <v>185445</v>
      </c>
      <c r="M29" s="71">
        <v>266641239.99999997</v>
      </c>
      <c r="N29" s="71">
        <v>34700</v>
      </c>
      <c r="O29" s="71">
        <v>98025519</v>
      </c>
      <c r="P29" s="71">
        <v>0</v>
      </c>
      <c r="Q29" s="71">
        <v>0</v>
      </c>
      <c r="R29" s="71">
        <v>0</v>
      </c>
      <c r="S29" s="71">
        <v>0</v>
      </c>
      <c r="T29" s="71">
        <v>0</v>
      </c>
      <c r="U29" s="71">
        <v>0</v>
      </c>
      <c r="V29" s="71">
        <v>0</v>
      </c>
      <c r="W29" s="71">
        <v>0</v>
      </c>
      <c r="X29" s="71">
        <v>0</v>
      </c>
      <c r="Y29" s="71">
        <v>0</v>
      </c>
      <c r="Z29" s="71">
        <v>607013092.00000012</v>
      </c>
      <c r="AA29" s="71">
        <v>440234575</v>
      </c>
      <c r="AB29" s="71">
        <v>1656190697</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1635</v>
      </c>
      <c r="B30" s="70">
        <v>22</v>
      </c>
      <c r="C30" s="70">
        <v>18</v>
      </c>
      <c r="D30" s="70">
        <v>22</v>
      </c>
      <c r="E30" s="70">
        <v>2024</v>
      </c>
      <c r="F30" s="70" t="s">
        <v>1554</v>
      </c>
      <c r="G30" s="1073" t="s">
        <v>1632</v>
      </c>
      <c r="H30" s="70" t="s">
        <v>1633</v>
      </c>
      <c r="I30" s="1066"/>
      <c r="J30" s="73">
        <v>313737</v>
      </c>
      <c r="K30" s="71">
        <v>433677261</v>
      </c>
      <c r="L30" s="71">
        <v>30812</v>
      </c>
      <c r="M30" s="71">
        <v>42357806</v>
      </c>
      <c r="N30" s="71">
        <v>0</v>
      </c>
      <c r="O30" s="71">
        <v>0</v>
      </c>
      <c r="P30" s="71">
        <v>0</v>
      </c>
      <c r="Q30" s="71">
        <v>0</v>
      </c>
      <c r="R30" s="71">
        <v>13</v>
      </c>
      <c r="S30" s="71">
        <v>107774</v>
      </c>
      <c r="T30" s="71">
        <v>0</v>
      </c>
      <c r="U30" s="71">
        <v>0</v>
      </c>
      <c r="V30" s="71">
        <v>0</v>
      </c>
      <c r="W30" s="71">
        <v>0</v>
      </c>
      <c r="X30" s="71">
        <v>0</v>
      </c>
      <c r="Y30" s="71">
        <v>0</v>
      </c>
      <c r="Z30" s="71">
        <v>476142841.16922998</v>
      </c>
      <c r="AA30" s="71">
        <v>894232489.99999988</v>
      </c>
      <c r="AB30" s="71">
        <v>4463457077</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2494</v>
      </c>
      <c r="B31" s="70">
        <v>23</v>
      </c>
      <c r="C31" s="70">
        <v>18</v>
      </c>
      <c r="D31" s="70">
        <v>23</v>
      </c>
      <c r="E31" s="70">
        <v>2024</v>
      </c>
      <c r="F31" s="70" t="s">
        <v>1554</v>
      </c>
      <c r="G31" s="1073" t="s">
        <v>2491</v>
      </c>
      <c r="H31" s="70" t="s">
        <v>2492</v>
      </c>
      <c r="I31" s="1066"/>
      <c r="J31" s="73">
        <v>609356</v>
      </c>
      <c r="K31" s="71">
        <v>836290715</v>
      </c>
      <c r="L31" s="71">
        <v>187614</v>
      </c>
      <c r="M31" s="71">
        <v>256254261.99999997</v>
      </c>
      <c r="N31" s="71">
        <v>0</v>
      </c>
      <c r="O31" s="71">
        <v>0</v>
      </c>
      <c r="P31" s="71">
        <v>0</v>
      </c>
      <c r="Q31" s="71">
        <v>0</v>
      </c>
      <c r="R31" s="71">
        <v>1474</v>
      </c>
      <c r="S31" s="71">
        <v>12276961</v>
      </c>
      <c r="T31" s="71">
        <v>0</v>
      </c>
      <c r="U31" s="71">
        <v>0</v>
      </c>
      <c r="V31" s="71">
        <v>0</v>
      </c>
      <c r="W31" s="71">
        <v>0</v>
      </c>
      <c r="X31" s="71">
        <v>0</v>
      </c>
      <c r="Y31" s="71">
        <v>0</v>
      </c>
      <c r="Z31" s="71">
        <v>1104821938.3599501</v>
      </c>
      <c r="AA31" s="71">
        <v>1540346148</v>
      </c>
      <c r="AB31" s="71">
        <v>6630475275.000001</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1731</v>
      </c>
      <c r="B32" s="70">
        <v>24</v>
      </c>
      <c r="C32" s="70">
        <v>18</v>
      </c>
      <c r="D32" s="70">
        <v>24</v>
      </c>
      <c r="E32" s="70">
        <v>2024</v>
      </c>
      <c r="F32" s="70" t="s">
        <v>1554</v>
      </c>
      <c r="G32" s="1073" t="s">
        <v>1728</v>
      </c>
      <c r="H32" s="70" t="s">
        <v>1729</v>
      </c>
      <c r="I32" s="1066"/>
      <c r="J32" s="73">
        <v>61771</v>
      </c>
      <c r="K32" s="71">
        <v>83344527</v>
      </c>
      <c r="L32" s="71">
        <v>119446</v>
      </c>
      <c r="M32" s="71">
        <v>160485451.99999997</v>
      </c>
      <c r="N32" s="71">
        <v>600300</v>
      </c>
      <c r="O32" s="71">
        <v>1650626674</v>
      </c>
      <c r="P32" s="71">
        <v>9091</v>
      </c>
      <c r="Q32" s="71">
        <v>54251138</v>
      </c>
      <c r="R32" s="71">
        <v>0</v>
      </c>
      <c r="S32" s="71">
        <v>0</v>
      </c>
      <c r="T32" s="71">
        <v>0</v>
      </c>
      <c r="U32" s="71">
        <v>0</v>
      </c>
      <c r="V32" s="71">
        <v>0</v>
      </c>
      <c r="W32" s="71">
        <v>0</v>
      </c>
      <c r="X32" s="71">
        <v>0</v>
      </c>
      <c r="Y32" s="71">
        <v>0</v>
      </c>
      <c r="Z32" s="71">
        <v>1948707791.0000002</v>
      </c>
      <c r="AA32" s="71">
        <v>19265595</v>
      </c>
      <c r="AB32" s="71">
        <v>264974228.99999997</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1715</v>
      </c>
      <c r="B33" s="70">
        <v>25</v>
      </c>
      <c r="C33" s="70">
        <v>18</v>
      </c>
      <c r="D33" s="70">
        <v>25</v>
      </c>
      <c r="E33" s="70">
        <v>2024</v>
      </c>
      <c r="F33" s="70" t="s">
        <v>1554</v>
      </c>
      <c r="G33" s="1073" t="s">
        <v>1712</v>
      </c>
      <c r="H33" s="70" t="s">
        <v>1713</v>
      </c>
      <c r="I33" s="1066"/>
      <c r="J33" s="73">
        <v>306030</v>
      </c>
      <c r="K33" s="71">
        <v>431257457</v>
      </c>
      <c r="L33" s="71">
        <v>419575</v>
      </c>
      <c r="M33" s="71">
        <v>588366554</v>
      </c>
      <c r="N33" s="71">
        <v>293700</v>
      </c>
      <c r="O33" s="71">
        <v>801219828</v>
      </c>
      <c r="P33" s="71">
        <v>11301</v>
      </c>
      <c r="Q33" s="71">
        <v>67580195</v>
      </c>
      <c r="R33" s="71">
        <v>11427</v>
      </c>
      <c r="S33" s="71">
        <v>78936623.000000015</v>
      </c>
      <c r="T33" s="71">
        <v>0</v>
      </c>
      <c r="U33" s="71">
        <v>0</v>
      </c>
      <c r="V33" s="71">
        <v>0</v>
      </c>
      <c r="W33" s="71">
        <v>0</v>
      </c>
      <c r="X33" s="71">
        <v>0</v>
      </c>
      <c r="Y33" s="71">
        <v>0</v>
      </c>
      <c r="Z33" s="71">
        <v>1967360656.9564297</v>
      </c>
      <c r="AA33" s="71">
        <v>820831293</v>
      </c>
      <c r="AB33" s="71">
        <v>2948534803</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1668</v>
      </c>
      <c r="B34" s="70">
        <v>26</v>
      </c>
      <c r="C34" s="70">
        <v>18</v>
      </c>
      <c r="D34" s="70">
        <v>26</v>
      </c>
      <c r="E34" s="70">
        <v>2024</v>
      </c>
      <c r="F34" s="70" t="s">
        <v>1554</v>
      </c>
      <c r="G34" s="1073" t="s">
        <v>1665</v>
      </c>
      <c r="H34" s="70" t="s">
        <v>1666</v>
      </c>
      <c r="I34" s="1066"/>
      <c r="J34" s="73">
        <v>428881</v>
      </c>
      <c r="K34" s="71">
        <v>598958850</v>
      </c>
      <c r="L34" s="71">
        <v>55589</v>
      </c>
      <c r="M34" s="71">
        <v>77125058.000000015</v>
      </c>
      <c r="N34" s="71">
        <v>24100</v>
      </c>
      <c r="O34" s="71">
        <v>50662155</v>
      </c>
      <c r="P34" s="71">
        <v>21</v>
      </c>
      <c r="Q34" s="71">
        <v>117045</v>
      </c>
      <c r="R34" s="71">
        <v>724</v>
      </c>
      <c r="S34" s="71">
        <v>6033541.0000000009</v>
      </c>
      <c r="T34" s="71">
        <v>0</v>
      </c>
      <c r="U34" s="71">
        <v>0</v>
      </c>
      <c r="V34" s="71">
        <v>0</v>
      </c>
      <c r="W34" s="71">
        <v>0</v>
      </c>
      <c r="X34" s="71">
        <v>0</v>
      </c>
      <c r="Y34" s="71">
        <v>0</v>
      </c>
      <c r="Z34" s="71">
        <v>732896649.24234986</v>
      </c>
      <c r="AA34" s="71">
        <v>1171811780</v>
      </c>
      <c r="AB34" s="71">
        <v>5420992752</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2474</v>
      </c>
      <c r="B35" s="70">
        <v>27</v>
      </c>
      <c r="C35" s="70">
        <v>18</v>
      </c>
      <c r="D35" s="70">
        <v>27</v>
      </c>
      <c r="E35" s="70">
        <v>2024</v>
      </c>
      <c r="F35" s="70" t="s">
        <v>1554</v>
      </c>
      <c r="G35" s="1073" t="s">
        <v>2471</v>
      </c>
      <c r="H35" s="70" t="s">
        <v>2472</v>
      </c>
      <c r="I35" s="1066"/>
      <c r="J35" s="73">
        <v>166909</v>
      </c>
      <c r="K35" s="71">
        <v>237455967.00000003</v>
      </c>
      <c r="L35" s="71">
        <v>30306</v>
      </c>
      <c r="M35" s="71">
        <v>42922621</v>
      </c>
      <c r="N35" s="71">
        <v>0</v>
      </c>
      <c r="O35" s="71">
        <v>0</v>
      </c>
      <c r="P35" s="71">
        <v>0</v>
      </c>
      <c r="Q35" s="71">
        <v>0</v>
      </c>
      <c r="R35" s="71">
        <v>0</v>
      </c>
      <c r="S35" s="71">
        <v>0</v>
      </c>
      <c r="T35" s="71">
        <v>0</v>
      </c>
      <c r="U35" s="71">
        <v>0</v>
      </c>
      <c r="V35" s="71">
        <v>0</v>
      </c>
      <c r="W35" s="71">
        <v>0</v>
      </c>
      <c r="X35" s="71">
        <v>0</v>
      </c>
      <c r="Y35" s="71">
        <v>0</v>
      </c>
      <c r="Z35" s="71">
        <v>280378588.00000006</v>
      </c>
      <c r="AA35" s="71">
        <v>458623025</v>
      </c>
      <c r="AB35" s="71">
        <v>1566668783</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1711</v>
      </c>
      <c r="B36" s="70">
        <v>28</v>
      </c>
      <c r="C36" s="70">
        <v>18</v>
      </c>
      <c r="D36" s="70">
        <v>28</v>
      </c>
      <c r="E36" s="70">
        <v>2024</v>
      </c>
      <c r="F36" s="70" t="s">
        <v>1554</v>
      </c>
      <c r="G36" s="1073" t="s">
        <v>1708</v>
      </c>
      <c r="H36" s="70" t="s">
        <v>1709</v>
      </c>
      <c r="I36" s="1066"/>
      <c r="J36" s="73">
        <v>183146</v>
      </c>
      <c r="K36" s="71">
        <v>256723387</v>
      </c>
      <c r="L36" s="71">
        <v>93522</v>
      </c>
      <c r="M36" s="71">
        <v>130210482.00000001</v>
      </c>
      <c r="N36" s="71">
        <v>400</v>
      </c>
      <c r="O36" s="71">
        <v>941215</v>
      </c>
      <c r="P36" s="71">
        <v>0</v>
      </c>
      <c r="Q36" s="71">
        <v>0</v>
      </c>
      <c r="R36" s="71">
        <v>0</v>
      </c>
      <c r="S36" s="71">
        <v>0</v>
      </c>
      <c r="T36" s="71">
        <v>0</v>
      </c>
      <c r="U36" s="71">
        <v>0</v>
      </c>
      <c r="V36" s="71">
        <v>0</v>
      </c>
      <c r="W36" s="71">
        <v>0</v>
      </c>
      <c r="X36" s="71">
        <v>0</v>
      </c>
      <c r="Y36" s="71">
        <v>0</v>
      </c>
      <c r="Z36" s="71">
        <v>387875084.00000006</v>
      </c>
      <c r="AA36" s="71">
        <v>442784852.00000006</v>
      </c>
      <c r="AB36" s="71">
        <v>1640538343</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1775</v>
      </c>
      <c r="B37" s="70">
        <v>29</v>
      </c>
      <c r="C37" s="70">
        <v>18</v>
      </c>
      <c r="D37" s="70">
        <v>29</v>
      </c>
      <c r="E37" s="70">
        <v>2024</v>
      </c>
      <c r="F37" s="70" t="s">
        <v>1554</v>
      </c>
      <c r="G37" s="1073" t="s">
        <v>1772</v>
      </c>
      <c r="H37" s="70" t="s">
        <v>1773</v>
      </c>
      <c r="I37" s="1066"/>
      <c r="J37" s="73">
        <v>440092</v>
      </c>
      <c r="K37" s="71">
        <v>644036503.99999988</v>
      </c>
      <c r="L37" s="71">
        <v>1449243</v>
      </c>
      <c r="M37" s="71">
        <v>2113296167</v>
      </c>
      <c r="N37" s="71">
        <v>104900</v>
      </c>
      <c r="O37" s="71">
        <v>318010120</v>
      </c>
      <c r="P37" s="71">
        <v>0</v>
      </c>
      <c r="Q37" s="71">
        <v>0</v>
      </c>
      <c r="R37" s="71">
        <v>0</v>
      </c>
      <c r="S37" s="71">
        <v>0</v>
      </c>
      <c r="T37" s="71">
        <v>0</v>
      </c>
      <c r="U37" s="71">
        <v>0</v>
      </c>
      <c r="V37" s="71">
        <v>22</v>
      </c>
      <c r="W37" s="71">
        <v>0</v>
      </c>
      <c r="X37" s="71">
        <v>0</v>
      </c>
      <c r="Y37" s="71">
        <v>135639.99999999997</v>
      </c>
      <c r="Z37" s="71">
        <v>3075478431</v>
      </c>
      <c r="AA37" s="71">
        <v>1310029273</v>
      </c>
      <c r="AB37" s="71">
        <v>3996550418.0000005</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2033</v>
      </c>
      <c r="B38" s="70">
        <v>30</v>
      </c>
      <c r="C38" s="70">
        <v>18</v>
      </c>
      <c r="D38" s="70">
        <v>30</v>
      </c>
      <c r="E38" s="70">
        <v>2024</v>
      </c>
      <c r="F38" s="70" t="s">
        <v>1554</v>
      </c>
      <c r="G38" s="1073" t="s">
        <v>2012</v>
      </c>
      <c r="H38" s="70" t="s">
        <v>2013</v>
      </c>
      <c r="I38" s="1066"/>
      <c r="J38" s="73">
        <v>272484</v>
      </c>
      <c r="K38" s="71">
        <v>379741023</v>
      </c>
      <c r="L38" s="71">
        <v>196943</v>
      </c>
      <c r="M38" s="71">
        <v>272846030.00000006</v>
      </c>
      <c r="N38" s="71">
        <v>300</v>
      </c>
      <c r="O38" s="71">
        <v>557160.99999999988</v>
      </c>
      <c r="P38" s="71">
        <v>0</v>
      </c>
      <c r="Q38" s="71">
        <v>0</v>
      </c>
      <c r="R38" s="71">
        <v>0</v>
      </c>
      <c r="S38" s="71">
        <v>0</v>
      </c>
      <c r="T38" s="71">
        <v>0</v>
      </c>
      <c r="U38" s="71">
        <v>0</v>
      </c>
      <c r="V38" s="71">
        <v>0</v>
      </c>
      <c r="W38" s="71">
        <v>0</v>
      </c>
      <c r="X38" s="71">
        <v>0</v>
      </c>
      <c r="Y38" s="71">
        <v>0</v>
      </c>
      <c r="Z38" s="71">
        <v>653144213.99999988</v>
      </c>
      <c r="AA38" s="71">
        <v>757548884</v>
      </c>
      <c r="AB38" s="71">
        <v>2795027067</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1691</v>
      </c>
      <c r="B39" s="70">
        <v>31</v>
      </c>
      <c r="C39" s="70">
        <v>18</v>
      </c>
      <c r="D39" s="70">
        <v>31</v>
      </c>
      <c r="E39" s="70">
        <v>2024</v>
      </c>
      <c r="F39" s="70" t="s">
        <v>1554</v>
      </c>
      <c r="G39" s="1073" t="s">
        <v>1688</v>
      </c>
      <c r="H39" s="70" t="s">
        <v>1689</v>
      </c>
      <c r="I39" s="1066"/>
      <c r="J39" s="73">
        <v>171566</v>
      </c>
      <c r="K39" s="71">
        <v>242869227.00000003</v>
      </c>
      <c r="L39" s="71">
        <v>85291</v>
      </c>
      <c r="M39" s="71">
        <v>120029038</v>
      </c>
      <c r="N39" s="71">
        <v>0</v>
      </c>
      <c r="O39" s="71">
        <v>0</v>
      </c>
      <c r="P39" s="71">
        <v>0</v>
      </c>
      <c r="Q39" s="71">
        <v>0</v>
      </c>
      <c r="R39" s="71">
        <v>0</v>
      </c>
      <c r="S39" s="71">
        <v>0</v>
      </c>
      <c r="T39" s="71">
        <v>0</v>
      </c>
      <c r="U39" s="71">
        <v>0</v>
      </c>
      <c r="V39" s="71">
        <v>0</v>
      </c>
      <c r="W39" s="71">
        <v>0</v>
      </c>
      <c r="X39" s="71">
        <v>0</v>
      </c>
      <c r="Y39" s="71">
        <v>0</v>
      </c>
      <c r="Z39" s="71">
        <v>362898265</v>
      </c>
      <c r="AA39" s="71">
        <v>498775946.00000006</v>
      </c>
      <c r="AB39" s="71">
        <v>3106184199</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1771</v>
      </c>
      <c r="B40" s="70">
        <v>32</v>
      </c>
      <c r="C40" s="70">
        <v>18</v>
      </c>
      <c r="D40" s="70">
        <v>32</v>
      </c>
      <c r="E40" s="70">
        <v>2024</v>
      </c>
      <c r="F40" s="70" t="s">
        <v>1554</v>
      </c>
      <c r="G40" s="1073" t="s">
        <v>1768</v>
      </c>
      <c r="H40" s="70" t="s">
        <v>1769</v>
      </c>
      <c r="I40" s="1066"/>
      <c r="J40" s="73">
        <v>215894</v>
      </c>
      <c r="K40" s="71">
        <v>303632841.00000006</v>
      </c>
      <c r="L40" s="71">
        <v>39922</v>
      </c>
      <c r="M40" s="71">
        <v>55885594</v>
      </c>
      <c r="N40" s="71">
        <v>0</v>
      </c>
      <c r="O40" s="71">
        <v>0</v>
      </c>
      <c r="P40" s="71">
        <v>0</v>
      </c>
      <c r="Q40" s="71">
        <v>0</v>
      </c>
      <c r="R40" s="71">
        <v>0</v>
      </c>
      <c r="S40" s="71">
        <v>0</v>
      </c>
      <c r="T40" s="71">
        <v>0</v>
      </c>
      <c r="U40" s="71">
        <v>0</v>
      </c>
      <c r="V40" s="71">
        <v>6</v>
      </c>
      <c r="W40" s="71">
        <v>0</v>
      </c>
      <c r="X40" s="71">
        <v>0</v>
      </c>
      <c r="Y40" s="71">
        <v>34584</v>
      </c>
      <c r="Z40" s="71">
        <v>359553019.00000006</v>
      </c>
      <c r="AA40" s="71">
        <v>667262722</v>
      </c>
      <c r="AB40" s="71">
        <v>3673077629</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1723</v>
      </c>
      <c r="B41" s="70">
        <v>33</v>
      </c>
      <c r="C41" s="70">
        <v>18</v>
      </c>
      <c r="D41" s="70">
        <v>33</v>
      </c>
      <c r="E41" s="70">
        <v>2024</v>
      </c>
      <c r="F41" s="70" t="s">
        <v>1554</v>
      </c>
      <c r="G41" s="1073" t="s">
        <v>1720</v>
      </c>
      <c r="H41" s="70" t="s">
        <v>1721</v>
      </c>
      <c r="I41" s="1066"/>
      <c r="J41" s="73">
        <v>36953</v>
      </c>
      <c r="K41" s="71">
        <v>50141578</v>
      </c>
      <c r="L41" s="71">
        <v>18411</v>
      </c>
      <c r="M41" s="71">
        <v>24865354</v>
      </c>
      <c r="N41" s="71">
        <v>83300</v>
      </c>
      <c r="O41" s="71">
        <v>221938800</v>
      </c>
      <c r="P41" s="71">
        <v>6254</v>
      </c>
      <c r="Q41" s="71">
        <v>36457483.999999993</v>
      </c>
      <c r="R41" s="71">
        <v>358</v>
      </c>
      <c r="S41" s="71">
        <v>2983989</v>
      </c>
      <c r="T41" s="71">
        <v>0</v>
      </c>
      <c r="U41" s="71">
        <v>0</v>
      </c>
      <c r="V41" s="71">
        <v>0</v>
      </c>
      <c r="W41" s="71">
        <v>0</v>
      </c>
      <c r="X41" s="71">
        <v>0</v>
      </c>
      <c r="Y41" s="71">
        <v>0</v>
      </c>
      <c r="Z41" s="71">
        <v>336387205.48522002</v>
      </c>
      <c r="AA41" s="71">
        <v>13092191</v>
      </c>
      <c r="AB41" s="71">
        <v>166916423</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1659</v>
      </c>
      <c r="B42" s="70">
        <v>34</v>
      </c>
      <c r="C42" s="70">
        <v>18</v>
      </c>
      <c r="D42" s="70">
        <v>34</v>
      </c>
      <c r="E42" s="70">
        <v>2024</v>
      </c>
      <c r="F42" s="70" t="s">
        <v>1554</v>
      </c>
      <c r="G42" s="1073" t="s">
        <v>1656</v>
      </c>
      <c r="H42" s="70" t="s">
        <v>1657</v>
      </c>
      <c r="I42" s="1066"/>
      <c r="J42" s="73">
        <v>440396</v>
      </c>
      <c r="K42" s="71">
        <v>617599441</v>
      </c>
      <c r="L42" s="71">
        <v>110436</v>
      </c>
      <c r="M42" s="71">
        <v>154242260.99999997</v>
      </c>
      <c r="N42" s="71">
        <v>0</v>
      </c>
      <c r="O42" s="71">
        <v>0</v>
      </c>
      <c r="P42" s="71">
        <v>0</v>
      </c>
      <c r="Q42" s="71">
        <v>0</v>
      </c>
      <c r="R42" s="71">
        <v>109</v>
      </c>
      <c r="S42" s="71">
        <v>903902.00000000012</v>
      </c>
      <c r="T42" s="71">
        <v>0</v>
      </c>
      <c r="U42" s="71">
        <v>0</v>
      </c>
      <c r="V42" s="71">
        <v>0</v>
      </c>
      <c r="W42" s="71">
        <v>0</v>
      </c>
      <c r="X42" s="71">
        <v>0</v>
      </c>
      <c r="Y42" s="71">
        <v>0</v>
      </c>
      <c r="Z42" s="71">
        <v>772745604.23478997</v>
      </c>
      <c r="AA42" s="71">
        <v>1034196655</v>
      </c>
      <c r="AB42" s="71">
        <v>3365960831.0000005</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1703</v>
      </c>
      <c r="B43" s="70">
        <v>35</v>
      </c>
      <c r="C43" s="70">
        <v>18</v>
      </c>
      <c r="D43" s="70">
        <v>35</v>
      </c>
      <c r="E43" s="70">
        <v>2024</v>
      </c>
      <c r="F43" s="70" t="s">
        <v>1554</v>
      </c>
      <c r="G43" s="1073" t="s">
        <v>1700</v>
      </c>
      <c r="H43" s="70" t="s">
        <v>1701</v>
      </c>
      <c r="I43" s="1066"/>
      <c r="J43" s="73">
        <v>123926</v>
      </c>
      <c r="K43" s="71">
        <v>176130793</v>
      </c>
      <c r="L43" s="71">
        <v>76177</v>
      </c>
      <c r="M43" s="71">
        <v>107597471</v>
      </c>
      <c r="N43" s="71">
        <v>0</v>
      </c>
      <c r="O43" s="71">
        <v>0</v>
      </c>
      <c r="P43" s="71">
        <v>0</v>
      </c>
      <c r="Q43" s="71">
        <v>0</v>
      </c>
      <c r="R43" s="71">
        <v>0</v>
      </c>
      <c r="S43" s="71">
        <v>0</v>
      </c>
      <c r="T43" s="71">
        <v>0</v>
      </c>
      <c r="U43" s="71">
        <v>0</v>
      </c>
      <c r="V43" s="71">
        <v>0</v>
      </c>
      <c r="W43" s="71">
        <v>0</v>
      </c>
      <c r="X43" s="71">
        <v>0</v>
      </c>
      <c r="Y43" s="71">
        <v>0</v>
      </c>
      <c r="Z43" s="71">
        <v>283728264</v>
      </c>
      <c r="AA43" s="71">
        <v>306119370</v>
      </c>
      <c r="AB43" s="71">
        <v>2245232900</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1779</v>
      </c>
      <c r="B44" s="70">
        <v>36</v>
      </c>
      <c r="C44" s="70">
        <v>18</v>
      </c>
      <c r="D44" s="70">
        <v>36</v>
      </c>
      <c r="E44" s="70">
        <v>2024</v>
      </c>
      <c r="F44" s="70" t="s">
        <v>1554</v>
      </c>
      <c r="G44" s="1073" t="s">
        <v>1776</v>
      </c>
      <c r="H44" s="70" t="s">
        <v>1777</v>
      </c>
      <c r="I44" s="1066"/>
      <c r="J44" s="73">
        <v>277159</v>
      </c>
      <c r="K44" s="71">
        <v>381341063</v>
      </c>
      <c r="L44" s="71">
        <v>300484</v>
      </c>
      <c r="M44" s="71">
        <v>411311772</v>
      </c>
      <c r="N44" s="71">
        <v>3700</v>
      </c>
      <c r="O44" s="71">
        <v>7250970.0000000009</v>
      </c>
      <c r="P44" s="71">
        <v>0</v>
      </c>
      <c r="Q44" s="71">
        <v>0</v>
      </c>
      <c r="R44" s="71">
        <v>69</v>
      </c>
      <c r="S44" s="71">
        <v>578789</v>
      </c>
      <c r="T44" s="71">
        <v>0</v>
      </c>
      <c r="U44" s="71">
        <v>0</v>
      </c>
      <c r="V44" s="71">
        <v>1</v>
      </c>
      <c r="W44" s="71">
        <v>0</v>
      </c>
      <c r="X44" s="71">
        <v>0</v>
      </c>
      <c r="Y44" s="71">
        <v>3189</v>
      </c>
      <c r="Z44" s="71">
        <v>800485783.49140024</v>
      </c>
      <c r="AA44" s="71">
        <v>809902961</v>
      </c>
      <c r="AB44" s="71">
        <v>2746005536</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1727</v>
      </c>
      <c r="B45" s="70">
        <v>37</v>
      </c>
      <c r="C45" s="70">
        <v>18</v>
      </c>
      <c r="D45" s="70">
        <v>37</v>
      </c>
      <c r="E45" s="70">
        <v>2024</v>
      </c>
      <c r="F45" s="70" t="s">
        <v>1554</v>
      </c>
      <c r="G45" s="1073" t="s">
        <v>1724</v>
      </c>
      <c r="H45" s="70" t="s">
        <v>1725</v>
      </c>
      <c r="I45" s="1066"/>
      <c r="J45" s="73">
        <v>136089</v>
      </c>
      <c r="K45" s="71">
        <v>189539440.99999997</v>
      </c>
      <c r="L45" s="71">
        <v>26929</v>
      </c>
      <c r="M45" s="71">
        <v>37478761</v>
      </c>
      <c r="N45" s="71">
        <v>0</v>
      </c>
      <c r="O45" s="71">
        <v>0</v>
      </c>
      <c r="P45" s="71">
        <v>0</v>
      </c>
      <c r="Q45" s="71">
        <v>0</v>
      </c>
      <c r="R45" s="71">
        <v>0</v>
      </c>
      <c r="S45" s="71">
        <v>0</v>
      </c>
      <c r="T45" s="71">
        <v>0</v>
      </c>
      <c r="U45" s="71">
        <v>0</v>
      </c>
      <c r="V45" s="71">
        <v>0</v>
      </c>
      <c r="W45" s="71">
        <v>0</v>
      </c>
      <c r="X45" s="71">
        <v>0</v>
      </c>
      <c r="Y45" s="71">
        <v>0</v>
      </c>
      <c r="Z45" s="71">
        <v>227018201.99999997</v>
      </c>
      <c r="AA45" s="71">
        <v>258727962</v>
      </c>
      <c r="AB45" s="71">
        <v>45487</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2470</v>
      </c>
      <c r="B46" s="70">
        <v>38</v>
      </c>
      <c r="C46" s="70">
        <v>18</v>
      </c>
      <c r="D46" s="70">
        <v>38</v>
      </c>
      <c r="E46" s="70">
        <v>2024</v>
      </c>
      <c r="F46" s="70" t="s">
        <v>1554</v>
      </c>
      <c r="G46" s="1073" t="s">
        <v>2467</v>
      </c>
      <c r="H46" s="70" t="s">
        <v>2468</v>
      </c>
      <c r="I46" s="1066"/>
      <c r="J46" s="73">
        <v>187881</v>
      </c>
      <c r="K46" s="71">
        <v>266117656</v>
      </c>
      <c r="L46" s="71">
        <v>103384</v>
      </c>
      <c r="M46" s="71">
        <v>145392181.00000003</v>
      </c>
      <c r="N46" s="71">
        <v>0</v>
      </c>
      <c r="O46" s="71">
        <v>0</v>
      </c>
      <c r="P46" s="71">
        <v>0</v>
      </c>
      <c r="Q46" s="71">
        <v>0</v>
      </c>
      <c r="R46" s="71">
        <v>85</v>
      </c>
      <c r="S46" s="71">
        <v>708426</v>
      </c>
      <c r="T46" s="71">
        <v>0</v>
      </c>
      <c r="U46" s="71">
        <v>0</v>
      </c>
      <c r="V46" s="71">
        <v>0</v>
      </c>
      <c r="W46" s="71">
        <v>0</v>
      </c>
      <c r="X46" s="71">
        <v>0</v>
      </c>
      <c r="Y46" s="71">
        <v>0</v>
      </c>
      <c r="Z46" s="71">
        <v>412218262.81233007</v>
      </c>
      <c r="AA46" s="71">
        <v>512915649</v>
      </c>
      <c r="AB46" s="71">
        <v>2431521616</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1751</v>
      </c>
      <c r="B47" s="70">
        <v>39</v>
      </c>
      <c r="C47" s="70">
        <v>18</v>
      </c>
      <c r="D47" s="70">
        <v>39</v>
      </c>
      <c r="E47" s="70">
        <v>2024</v>
      </c>
      <c r="F47" s="70" t="s">
        <v>1554</v>
      </c>
      <c r="G47" s="1073" t="s">
        <v>1748</v>
      </c>
      <c r="H47" s="70" t="s">
        <v>1749</v>
      </c>
      <c r="I47" s="1066"/>
      <c r="J47" s="73">
        <v>703804</v>
      </c>
      <c r="K47" s="71">
        <v>1006619498</v>
      </c>
      <c r="L47" s="71">
        <v>471048</v>
      </c>
      <c r="M47" s="71">
        <v>669722217</v>
      </c>
      <c r="N47" s="71">
        <v>61800</v>
      </c>
      <c r="O47" s="71">
        <v>171631080</v>
      </c>
      <c r="P47" s="71">
        <v>0</v>
      </c>
      <c r="Q47" s="71">
        <v>0</v>
      </c>
      <c r="R47" s="71">
        <v>4017.0000000000005</v>
      </c>
      <c r="S47" s="71">
        <v>27746794</v>
      </c>
      <c r="T47" s="71">
        <v>0</v>
      </c>
      <c r="U47" s="71">
        <v>0</v>
      </c>
      <c r="V47" s="71">
        <v>0</v>
      </c>
      <c r="W47" s="71">
        <v>0</v>
      </c>
      <c r="X47" s="71">
        <v>0</v>
      </c>
      <c r="Y47" s="71">
        <v>0</v>
      </c>
      <c r="Z47" s="71">
        <v>1875719588.6469903</v>
      </c>
      <c r="AA47" s="71">
        <v>1975293678</v>
      </c>
      <c r="AB47" s="71">
        <v>7073848869</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2498</v>
      </c>
      <c r="B48" s="70">
        <v>40</v>
      </c>
      <c r="C48" s="70">
        <v>18</v>
      </c>
      <c r="D48" s="70">
        <v>40</v>
      </c>
      <c r="E48" s="70">
        <v>2024</v>
      </c>
      <c r="F48" s="70" t="s">
        <v>1554</v>
      </c>
      <c r="G48" s="1073" t="s">
        <v>2495</v>
      </c>
      <c r="H48" s="70" t="s">
        <v>2496</v>
      </c>
      <c r="I48" s="1066"/>
      <c r="J48" s="73">
        <v>1644887</v>
      </c>
      <c r="K48" s="71">
        <v>2299646678</v>
      </c>
      <c r="L48" s="71">
        <v>1063548</v>
      </c>
      <c r="M48" s="71">
        <v>1478982585.9999998</v>
      </c>
      <c r="N48" s="71">
        <v>428700</v>
      </c>
      <c r="O48" s="71">
        <v>1009581656</v>
      </c>
      <c r="P48" s="71">
        <v>28239</v>
      </c>
      <c r="Q48" s="71">
        <v>178449736</v>
      </c>
      <c r="R48" s="71">
        <v>1926</v>
      </c>
      <c r="S48" s="71">
        <v>16043834.999999998</v>
      </c>
      <c r="T48" s="71">
        <v>0</v>
      </c>
      <c r="U48" s="71">
        <v>0</v>
      </c>
      <c r="V48" s="71">
        <v>0</v>
      </c>
      <c r="W48" s="71">
        <v>0</v>
      </c>
      <c r="X48" s="71">
        <v>0</v>
      </c>
      <c r="Y48" s="71">
        <v>0</v>
      </c>
      <c r="Z48" s="71">
        <v>4982704490.6958199</v>
      </c>
      <c r="AA48" s="71">
        <v>3925409951.9999995</v>
      </c>
      <c r="AB48" s="71">
        <v>15469598570</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1735</v>
      </c>
      <c r="B49" s="70">
        <v>41</v>
      </c>
      <c r="C49" s="70">
        <v>18</v>
      </c>
      <c r="D49" s="70">
        <v>41</v>
      </c>
      <c r="E49" s="70">
        <v>2024</v>
      </c>
      <c r="F49" s="70" t="s">
        <v>1554</v>
      </c>
      <c r="G49" s="1073" t="s">
        <v>1732</v>
      </c>
      <c r="H49" s="70" t="s">
        <v>1733</v>
      </c>
      <c r="I49" s="1066"/>
      <c r="J49" s="73">
        <v>16749</v>
      </c>
      <c r="K49" s="71">
        <v>22434419.000000004</v>
      </c>
      <c r="L49" s="71">
        <v>10579</v>
      </c>
      <c r="M49" s="71">
        <v>14098113</v>
      </c>
      <c r="N49" s="71">
        <v>151800</v>
      </c>
      <c r="O49" s="71">
        <v>413821537.00000006</v>
      </c>
      <c r="P49" s="71">
        <v>17165</v>
      </c>
      <c r="Q49" s="71">
        <v>99276492</v>
      </c>
      <c r="R49" s="71">
        <v>9133</v>
      </c>
      <c r="S49" s="71">
        <v>76055921</v>
      </c>
      <c r="T49" s="71">
        <v>0</v>
      </c>
      <c r="U49" s="71">
        <v>0</v>
      </c>
      <c r="V49" s="71">
        <v>0</v>
      </c>
      <c r="W49" s="71">
        <v>0</v>
      </c>
      <c r="X49" s="71">
        <v>0</v>
      </c>
      <c r="Y49" s="71">
        <v>0</v>
      </c>
      <c r="Z49" s="71">
        <v>625686481.86084008</v>
      </c>
      <c r="AA49" s="71">
        <v>4529992</v>
      </c>
      <c r="AB49" s="71">
        <v>60855435.999999993</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1643</v>
      </c>
      <c r="B50" s="70">
        <v>42</v>
      </c>
      <c r="C50" s="70">
        <v>18</v>
      </c>
      <c r="D50" s="70">
        <v>42</v>
      </c>
      <c r="E50" s="70">
        <v>2024</v>
      </c>
      <c r="F50" s="70" t="s">
        <v>1554</v>
      </c>
      <c r="G50" s="1073" t="s">
        <v>1640</v>
      </c>
      <c r="H50" s="70" t="s">
        <v>1641</v>
      </c>
      <c r="I50" s="1066"/>
      <c r="J50" s="73">
        <v>1308577</v>
      </c>
      <c r="K50" s="71">
        <v>1888967695</v>
      </c>
      <c r="L50" s="71">
        <v>1581794</v>
      </c>
      <c r="M50" s="71">
        <v>2268155030</v>
      </c>
      <c r="N50" s="71">
        <v>28200</v>
      </c>
      <c r="O50" s="71">
        <v>78713823.999999985</v>
      </c>
      <c r="P50" s="71">
        <v>0</v>
      </c>
      <c r="Q50" s="71">
        <v>0</v>
      </c>
      <c r="R50" s="71">
        <v>0</v>
      </c>
      <c r="S50" s="71">
        <v>0</v>
      </c>
      <c r="T50" s="71">
        <v>0</v>
      </c>
      <c r="U50" s="71">
        <v>0</v>
      </c>
      <c r="V50" s="71">
        <v>0</v>
      </c>
      <c r="W50" s="71">
        <v>0</v>
      </c>
      <c r="X50" s="71">
        <v>0</v>
      </c>
      <c r="Y50" s="71">
        <v>0</v>
      </c>
      <c r="Z50" s="71">
        <v>4235836549.0000005</v>
      </c>
      <c r="AA50" s="71">
        <v>3906814013.0000005</v>
      </c>
      <c r="AB50" s="71">
        <v>12831055543</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1743</v>
      </c>
      <c r="B51" s="70">
        <v>43</v>
      </c>
      <c r="C51" s="70">
        <v>18</v>
      </c>
      <c r="D51" s="70">
        <v>43</v>
      </c>
      <c r="E51" s="70">
        <v>2024</v>
      </c>
      <c r="F51" s="70" t="s">
        <v>1554</v>
      </c>
      <c r="G51" s="1073" t="s">
        <v>1740</v>
      </c>
      <c r="H51" s="70" t="s">
        <v>1741</v>
      </c>
      <c r="I51" s="1066"/>
      <c r="J51" s="73">
        <v>67068</v>
      </c>
      <c r="K51" s="71">
        <v>92604206</v>
      </c>
      <c r="L51" s="71">
        <v>6261</v>
      </c>
      <c r="M51" s="71">
        <v>8610115</v>
      </c>
      <c r="N51" s="71">
        <v>0</v>
      </c>
      <c r="O51" s="71">
        <v>0</v>
      </c>
      <c r="P51" s="71">
        <v>0</v>
      </c>
      <c r="Q51" s="71">
        <v>0</v>
      </c>
      <c r="R51" s="71">
        <v>0</v>
      </c>
      <c r="S51" s="71">
        <v>0</v>
      </c>
      <c r="T51" s="71">
        <v>0</v>
      </c>
      <c r="U51" s="71">
        <v>0</v>
      </c>
      <c r="V51" s="71">
        <v>0</v>
      </c>
      <c r="W51" s="71">
        <v>0</v>
      </c>
      <c r="X51" s="71">
        <v>0</v>
      </c>
      <c r="Y51" s="71">
        <v>0</v>
      </c>
      <c r="Z51" s="71">
        <v>101214321.00000001</v>
      </c>
      <c r="AA51" s="71">
        <v>170475170</v>
      </c>
      <c r="AB51" s="71">
        <v>1245145569</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1767</v>
      </c>
      <c r="B52" s="70">
        <v>44</v>
      </c>
      <c r="C52" s="70">
        <v>18</v>
      </c>
      <c r="D52" s="70">
        <v>44</v>
      </c>
      <c r="E52" s="70">
        <v>2024</v>
      </c>
      <c r="F52" s="70" t="s">
        <v>1554</v>
      </c>
      <c r="G52" s="1073" t="s">
        <v>1764</v>
      </c>
      <c r="H52" s="70" t="s">
        <v>1765</v>
      </c>
      <c r="I52" s="1066"/>
      <c r="J52" s="73">
        <v>147095</v>
      </c>
      <c r="K52" s="71">
        <v>206094143</v>
      </c>
      <c r="L52" s="71">
        <v>53719</v>
      </c>
      <c r="M52" s="71">
        <v>74501021.999999985</v>
      </c>
      <c r="N52" s="71">
        <v>0</v>
      </c>
      <c r="O52" s="71">
        <v>0</v>
      </c>
      <c r="P52" s="71">
        <v>0</v>
      </c>
      <c r="Q52" s="71">
        <v>0</v>
      </c>
      <c r="R52" s="71">
        <v>0</v>
      </c>
      <c r="S52" s="71">
        <v>0</v>
      </c>
      <c r="T52" s="71">
        <v>0</v>
      </c>
      <c r="U52" s="71">
        <v>0</v>
      </c>
      <c r="V52" s="71">
        <v>0</v>
      </c>
      <c r="W52" s="71">
        <v>0</v>
      </c>
      <c r="X52" s="71">
        <v>0</v>
      </c>
      <c r="Y52" s="71">
        <v>0</v>
      </c>
      <c r="Z52" s="71">
        <v>280595165.00000006</v>
      </c>
      <c r="AA52" s="71">
        <v>445598457</v>
      </c>
      <c r="AB52" s="71">
        <v>2111048084.9999998</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1558</v>
      </c>
      <c r="B53" s="70">
        <v>45</v>
      </c>
      <c r="C53" s="70">
        <v>18</v>
      </c>
      <c r="D53" s="70">
        <v>45</v>
      </c>
      <c r="E53" s="70">
        <v>2024</v>
      </c>
      <c r="F53" s="70" t="s">
        <v>1554</v>
      </c>
      <c r="G53" s="1073" t="s">
        <v>1555</v>
      </c>
      <c r="H53" s="70" t="s">
        <v>1556</v>
      </c>
      <c r="I53" s="1066"/>
      <c r="J53" s="73">
        <v>4720107</v>
      </c>
      <c r="K53" s="71">
        <v>6468910218</v>
      </c>
      <c r="L53" s="71">
        <v>125908</v>
      </c>
      <c r="M53" s="71">
        <v>171569024.99999997</v>
      </c>
      <c r="N53" s="71">
        <v>0</v>
      </c>
      <c r="O53" s="71">
        <v>0</v>
      </c>
      <c r="P53" s="71">
        <v>0</v>
      </c>
      <c r="Q53" s="71">
        <v>0</v>
      </c>
      <c r="R53" s="71">
        <v>0</v>
      </c>
      <c r="S53" s="71">
        <v>0</v>
      </c>
      <c r="T53" s="71">
        <v>0</v>
      </c>
      <c r="U53" s="71">
        <v>0</v>
      </c>
      <c r="V53" s="71">
        <v>0</v>
      </c>
      <c r="W53" s="71">
        <v>0</v>
      </c>
      <c r="X53" s="71">
        <v>0</v>
      </c>
      <c r="Y53" s="71">
        <v>0</v>
      </c>
      <c r="Z53" s="71">
        <v>6640479243</v>
      </c>
      <c r="AA53" s="71">
        <v>14691418255</v>
      </c>
      <c r="AB53" s="71">
        <v>69175069492</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1655</v>
      </c>
      <c r="B54" s="70">
        <v>46</v>
      </c>
      <c r="C54" s="70">
        <v>18</v>
      </c>
      <c r="D54" s="70">
        <v>46</v>
      </c>
      <c r="E54" s="70">
        <v>2024</v>
      </c>
      <c r="F54" s="70" t="s">
        <v>1554</v>
      </c>
      <c r="G54" s="1073" t="s">
        <v>1652</v>
      </c>
      <c r="H54" s="70" t="s">
        <v>1653</v>
      </c>
      <c r="I54" s="1066"/>
      <c r="J54" s="73">
        <v>766367</v>
      </c>
      <c r="K54" s="71">
        <v>1110505686</v>
      </c>
      <c r="L54" s="71">
        <v>516501.99999999994</v>
      </c>
      <c r="M54" s="71">
        <v>744632912</v>
      </c>
      <c r="N54" s="71">
        <v>33200</v>
      </c>
      <c r="O54" s="71">
        <v>108676190</v>
      </c>
      <c r="P54" s="71">
        <v>0</v>
      </c>
      <c r="Q54" s="71">
        <v>0</v>
      </c>
      <c r="R54" s="71">
        <v>0</v>
      </c>
      <c r="S54" s="71">
        <v>0</v>
      </c>
      <c r="T54" s="71">
        <v>0</v>
      </c>
      <c r="U54" s="71">
        <v>0</v>
      </c>
      <c r="V54" s="71">
        <v>0</v>
      </c>
      <c r="W54" s="71">
        <v>0</v>
      </c>
      <c r="X54" s="71">
        <v>0</v>
      </c>
      <c r="Y54" s="71">
        <v>0</v>
      </c>
      <c r="Z54" s="71">
        <v>1963814788</v>
      </c>
      <c r="AA54" s="71">
        <v>2233468618</v>
      </c>
      <c r="AB54" s="71">
        <v>7164667792</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1787</v>
      </c>
      <c r="B55" s="70">
        <v>47</v>
      </c>
      <c r="C55" s="70">
        <v>18</v>
      </c>
      <c r="D55" s="70">
        <v>47</v>
      </c>
      <c r="E55" s="70">
        <v>2024</v>
      </c>
      <c r="F55" s="70" t="s">
        <v>1554</v>
      </c>
      <c r="G55" s="1073" t="s">
        <v>1784</v>
      </c>
      <c r="H55" s="70" t="s">
        <v>1785</v>
      </c>
      <c r="I55" s="1066"/>
      <c r="J55" s="73">
        <v>249022</v>
      </c>
      <c r="K55" s="71">
        <v>353832403</v>
      </c>
      <c r="L55" s="71">
        <v>109129</v>
      </c>
      <c r="M55" s="71">
        <v>153841351</v>
      </c>
      <c r="N55" s="71">
        <v>0</v>
      </c>
      <c r="O55" s="71">
        <v>0</v>
      </c>
      <c r="P55" s="71">
        <v>0</v>
      </c>
      <c r="Q55" s="71">
        <v>0</v>
      </c>
      <c r="R55" s="71">
        <v>71</v>
      </c>
      <c r="S55" s="71">
        <v>593284</v>
      </c>
      <c r="T55" s="71">
        <v>0</v>
      </c>
      <c r="U55" s="71">
        <v>0</v>
      </c>
      <c r="V55" s="71">
        <v>0</v>
      </c>
      <c r="W55" s="71">
        <v>0</v>
      </c>
      <c r="X55" s="71">
        <v>0</v>
      </c>
      <c r="Y55" s="71">
        <v>0</v>
      </c>
      <c r="Z55" s="71">
        <v>508267037.56945002</v>
      </c>
      <c r="AA55" s="71">
        <v>671990441</v>
      </c>
      <c r="AB55" s="71">
        <v>3218299802</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1672</v>
      </c>
      <c r="B56" s="70">
        <v>48</v>
      </c>
      <c r="C56" s="70">
        <v>18</v>
      </c>
      <c r="D56" s="70">
        <v>48</v>
      </c>
      <c r="E56" s="70">
        <v>2024</v>
      </c>
      <c r="F56" s="70" t="s">
        <v>1554</v>
      </c>
      <c r="G56" s="1073" t="s">
        <v>1669</v>
      </c>
      <c r="H56" s="70" t="s">
        <v>1670</v>
      </c>
      <c r="I56" s="1066"/>
      <c r="J56" s="73">
        <v>437089</v>
      </c>
      <c r="K56" s="71">
        <v>612230177</v>
      </c>
      <c r="L56" s="71">
        <v>155342</v>
      </c>
      <c r="M56" s="71">
        <v>216533780.99999997</v>
      </c>
      <c r="N56" s="71">
        <v>0</v>
      </c>
      <c r="O56" s="71">
        <v>0</v>
      </c>
      <c r="P56" s="71">
        <v>0</v>
      </c>
      <c r="Q56" s="71">
        <v>0</v>
      </c>
      <c r="R56" s="71">
        <v>0</v>
      </c>
      <c r="S56" s="71">
        <v>0</v>
      </c>
      <c r="T56" s="71">
        <v>0</v>
      </c>
      <c r="U56" s="71">
        <v>0</v>
      </c>
      <c r="V56" s="71">
        <v>0</v>
      </c>
      <c r="W56" s="71">
        <v>0</v>
      </c>
      <c r="X56" s="71">
        <v>0</v>
      </c>
      <c r="Y56" s="71">
        <v>0</v>
      </c>
      <c r="Z56" s="71">
        <v>828763958</v>
      </c>
      <c r="AA56" s="71">
        <v>1153599542</v>
      </c>
      <c r="AB56" s="71">
        <v>4212597491.0000005</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1755</v>
      </c>
      <c r="B57" s="70">
        <v>49</v>
      </c>
      <c r="C57" s="70">
        <v>18</v>
      </c>
      <c r="D57" s="70">
        <v>49</v>
      </c>
      <c r="E57" s="70">
        <v>2024</v>
      </c>
      <c r="F57" s="70" t="s">
        <v>1554</v>
      </c>
      <c r="G57" s="1073" t="s">
        <v>1752</v>
      </c>
      <c r="H57" s="70" t="s">
        <v>1753</v>
      </c>
      <c r="I57" s="1066"/>
      <c r="J57" s="73">
        <v>175703</v>
      </c>
      <c r="K57" s="71">
        <v>249567410</v>
      </c>
      <c r="L57" s="71">
        <v>204456</v>
      </c>
      <c r="M57" s="71">
        <v>288817789</v>
      </c>
      <c r="N57" s="71">
        <v>0</v>
      </c>
      <c r="O57" s="71">
        <v>0</v>
      </c>
      <c r="P57" s="71">
        <v>0</v>
      </c>
      <c r="Q57" s="71">
        <v>0</v>
      </c>
      <c r="R57" s="71">
        <v>0</v>
      </c>
      <c r="S57" s="71">
        <v>0</v>
      </c>
      <c r="T57" s="71">
        <v>0</v>
      </c>
      <c r="U57" s="71">
        <v>0</v>
      </c>
      <c r="V57" s="71">
        <v>0</v>
      </c>
      <c r="W57" s="71">
        <v>0</v>
      </c>
      <c r="X57" s="71">
        <v>0</v>
      </c>
      <c r="Y57" s="71">
        <v>0</v>
      </c>
      <c r="Z57" s="71">
        <v>538385199</v>
      </c>
      <c r="AA57" s="71">
        <v>430162565</v>
      </c>
      <c r="AB57" s="71">
        <v>2014699975</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2482</v>
      </c>
      <c r="B58" s="70">
        <v>50</v>
      </c>
      <c r="C58" s="70">
        <v>18</v>
      </c>
      <c r="D58" s="70">
        <v>50</v>
      </c>
      <c r="E58" s="70">
        <v>2024</v>
      </c>
      <c r="F58" s="70" t="s">
        <v>1554</v>
      </c>
      <c r="G58" s="1073" t="s">
        <v>2479</v>
      </c>
      <c r="H58" s="70" t="s">
        <v>2480</v>
      </c>
      <c r="I58" s="1066"/>
      <c r="J58" s="73">
        <v>116110</v>
      </c>
      <c r="K58" s="71">
        <v>159731137</v>
      </c>
      <c r="L58" s="71">
        <v>29195</v>
      </c>
      <c r="M58" s="71">
        <v>39957547</v>
      </c>
      <c r="N58" s="71">
        <v>0</v>
      </c>
      <c r="O58" s="71">
        <v>0</v>
      </c>
      <c r="P58" s="71">
        <v>0</v>
      </c>
      <c r="Q58" s="71">
        <v>0</v>
      </c>
      <c r="R58" s="71">
        <v>0</v>
      </c>
      <c r="S58" s="71">
        <v>0</v>
      </c>
      <c r="T58" s="71">
        <v>0</v>
      </c>
      <c r="U58" s="71">
        <v>0</v>
      </c>
      <c r="V58" s="71">
        <v>0</v>
      </c>
      <c r="W58" s="71">
        <v>0</v>
      </c>
      <c r="X58" s="71">
        <v>0</v>
      </c>
      <c r="Y58" s="71">
        <v>0</v>
      </c>
      <c r="Z58" s="71">
        <v>199688684</v>
      </c>
      <c r="AA58" s="71">
        <v>287665887</v>
      </c>
      <c r="AB58" s="71">
        <v>1819148194</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1687</v>
      </c>
      <c r="B59" s="70">
        <v>51</v>
      </c>
      <c r="C59" s="70">
        <v>18</v>
      </c>
      <c r="D59" s="70">
        <v>51</v>
      </c>
      <c r="E59" s="70">
        <v>2024</v>
      </c>
      <c r="F59" s="70" t="s">
        <v>1554</v>
      </c>
      <c r="G59" s="1073" t="s">
        <v>1684</v>
      </c>
      <c r="H59" s="70" t="s">
        <v>1685</v>
      </c>
      <c r="I59" s="1066"/>
      <c r="J59" s="73">
        <v>320342</v>
      </c>
      <c r="K59" s="71">
        <v>449544629.00000006</v>
      </c>
      <c r="L59" s="71">
        <v>105445</v>
      </c>
      <c r="M59" s="71">
        <v>147374606</v>
      </c>
      <c r="N59" s="71">
        <v>1000</v>
      </c>
      <c r="O59" s="71">
        <v>1984596</v>
      </c>
      <c r="P59" s="71">
        <v>0</v>
      </c>
      <c r="Q59" s="71">
        <v>0</v>
      </c>
      <c r="R59" s="71">
        <v>0</v>
      </c>
      <c r="S59" s="71">
        <v>0</v>
      </c>
      <c r="T59" s="71">
        <v>0</v>
      </c>
      <c r="U59" s="71">
        <v>0</v>
      </c>
      <c r="V59" s="71">
        <v>0</v>
      </c>
      <c r="W59" s="71">
        <v>0</v>
      </c>
      <c r="X59" s="71">
        <v>0</v>
      </c>
      <c r="Y59" s="71">
        <v>0</v>
      </c>
      <c r="Z59" s="71">
        <v>598903831.00000012</v>
      </c>
      <c r="AA59" s="71">
        <v>938584897</v>
      </c>
      <c r="AB59" s="71">
        <v>3030736678</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1739</v>
      </c>
      <c r="B60" s="70">
        <v>52</v>
      </c>
      <c r="C60" s="70">
        <v>18</v>
      </c>
      <c r="D60" s="70">
        <v>52</v>
      </c>
      <c r="E60" s="70">
        <v>2024</v>
      </c>
      <c r="F60" s="70" t="s">
        <v>1554</v>
      </c>
      <c r="G60" s="1073" t="s">
        <v>1736</v>
      </c>
      <c r="H60" s="70" t="s">
        <v>1737</v>
      </c>
      <c r="I60" s="1066"/>
      <c r="J60" s="73">
        <v>103205</v>
      </c>
      <c r="K60" s="71">
        <v>148241189.00000003</v>
      </c>
      <c r="L60" s="71">
        <v>177549</v>
      </c>
      <c r="M60" s="71">
        <v>253508049</v>
      </c>
      <c r="N60" s="71">
        <v>4100</v>
      </c>
      <c r="O60" s="71">
        <v>10147774</v>
      </c>
      <c r="P60" s="71">
        <v>0</v>
      </c>
      <c r="Q60" s="71">
        <v>0</v>
      </c>
      <c r="R60" s="71">
        <v>0</v>
      </c>
      <c r="S60" s="71">
        <v>0</v>
      </c>
      <c r="T60" s="71">
        <v>0</v>
      </c>
      <c r="U60" s="71">
        <v>0</v>
      </c>
      <c r="V60" s="71">
        <v>20</v>
      </c>
      <c r="W60" s="71">
        <v>0</v>
      </c>
      <c r="X60" s="71">
        <v>0</v>
      </c>
      <c r="Y60" s="71">
        <v>121414.00000000001</v>
      </c>
      <c r="Z60" s="71">
        <v>412018426.00000006</v>
      </c>
      <c r="AA60" s="71">
        <v>359048393</v>
      </c>
      <c r="AB60" s="71">
        <v>1001510047</v>
      </c>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1675</v>
      </c>
      <c r="B61" s="70">
        <v>53</v>
      </c>
      <c r="C61" s="70">
        <v>18</v>
      </c>
      <c r="D61" s="70">
        <v>53</v>
      </c>
      <c r="E61" s="70">
        <v>2024</v>
      </c>
      <c r="F61" s="70" t="s">
        <v>1554</v>
      </c>
      <c r="G61" s="1073" t="s">
        <v>1673</v>
      </c>
      <c r="H61" s="70" t="s">
        <v>1660</v>
      </c>
      <c r="I61" s="1066"/>
      <c r="J61" s="73">
        <v>119252</v>
      </c>
      <c r="K61" s="71">
        <v>141056691</v>
      </c>
      <c r="L61" s="71">
        <v>270144</v>
      </c>
      <c r="M61" s="71">
        <v>319970371</v>
      </c>
      <c r="N61" s="71">
        <v>30500</v>
      </c>
      <c r="O61" s="71">
        <v>65945349.000000007</v>
      </c>
      <c r="P61" s="71">
        <v>0</v>
      </c>
      <c r="Q61" s="71">
        <v>0</v>
      </c>
      <c r="R61" s="71">
        <v>11</v>
      </c>
      <c r="S61" s="71">
        <v>94709.999999999985</v>
      </c>
      <c r="T61" s="71">
        <v>0</v>
      </c>
      <c r="U61" s="71">
        <v>0</v>
      </c>
      <c r="V61" s="71">
        <v>0</v>
      </c>
      <c r="W61" s="71">
        <v>0</v>
      </c>
      <c r="X61" s="71">
        <v>0</v>
      </c>
      <c r="Y61" s="71">
        <v>2943</v>
      </c>
      <c r="Z61" s="71">
        <v>527070064.02838987</v>
      </c>
      <c r="AA61" s="71">
        <v>324020976</v>
      </c>
      <c r="AB61" s="71">
        <v>1247688016</v>
      </c>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1759</v>
      </c>
      <c r="B62" s="70">
        <v>54</v>
      </c>
      <c r="C62" s="70">
        <v>18</v>
      </c>
      <c r="D62" s="70">
        <v>54</v>
      </c>
      <c r="E62" s="70">
        <v>2024</v>
      </c>
      <c r="F62" s="70" t="s">
        <v>1554</v>
      </c>
      <c r="G62" s="1073" t="s">
        <v>1756</v>
      </c>
      <c r="H62" s="70" t="s">
        <v>1757</v>
      </c>
      <c r="I62" s="1066"/>
      <c r="J62" s="73">
        <v>266927</v>
      </c>
      <c r="K62" s="71">
        <v>378171951</v>
      </c>
      <c r="L62" s="71">
        <v>171491</v>
      </c>
      <c r="M62" s="71">
        <v>241680316</v>
      </c>
      <c r="N62" s="71">
        <v>0</v>
      </c>
      <c r="O62" s="71">
        <v>0</v>
      </c>
      <c r="P62" s="71">
        <v>0</v>
      </c>
      <c r="Q62" s="71">
        <v>0</v>
      </c>
      <c r="R62" s="71">
        <v>0</v>
      </c>
      <c r="S62" s="71">
        <v>0</v>
      </c>
      <c r="T62" s="71">
        <v>0</v>
      </c>
      <c r="U62" s="71">
        <v>0</v>
      </c>
      <c r="V62" s="71">
        <v>0</v>
      </c>
      <c r="W62" s="71">
        <v>0</v>
      </c>
      <c r="X62" s="71">
        <v>0</v>
      </c>
      <c r="Y62" s="71">
        <v>0</v>
      </c>
      <c r="Z62" s="71">
        <v>619852267</v>
      </c>
      <c r="AA62" s="71">
        <v>554506212</v>
      </c>
      <c r="AB62" s="71">
        <v>2437924047</v>
      </c>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1707</v>
      </c>
      <c r="B63" s="70">
        <v>55</v>
      </c>
      <c r="C63" s="70">
        <v>18</v>
      </c>
      <c r="D63" s="70">
        <v>55</v>
      </c>
      <c r="E63" s="70">
        <v>2024</v>
      </c>
      <c r="F63" s="70" t="s">
        <v>1554</v>
      </c>
      <c r="G63" s="1073" t="s">
        <v>1704</v>
      </c>
      <c r="H63" s="70" t="s">
        <v>1705</v>
      </c>
      <c r="I63" s="1066"/>
      <c r="J63" s="73">
        <v>223468</v>
      </c>
      <c r="K63" s="71">
        <v>311782518</v>
      </c>
      <c r="L63" s="71">
        <v>76397</v>
      </c>
      <c r="M63" s="71">
        <v>106253880.00000001</v>
      </c>
      <c r="N63" s="71">
        <v>0</v>
      </c>
      <c r="O63" s="71">
        <v>0</v>
      </c>
      <c r="P63" s="71">
        <v>0</v>
      </c>
      <c r="Q63" s="71">
        <v>0</v>
      </c>
      <c r="R63" s="71">
        <v>0</v>
      </c>
      <c r="S63" s="71">
        <v>0</v>
      </c>
      <c r="T63" s="71">
        <v>0</v>
      </c>
      <c r="U63" s="71">
        <v>0</v>
      </c>
      <c r="V63" s="71">
        <v>0</v>
      </c>
      <c r="W63" s="71">
        <v>0</v>
      </c>
      <c r="X63" s="71">
        <v>0</v>
      </c>
      <c r="Y63" s="71">
        <v>1961.9999999999998</v>
      </c>
      <c r="Z63" s="71">
        <v>418038359.99999994</v>
      </c>
      <c r="AA63" s="71">
        <v>635548168</v>
      </c>
      <c r="AB63" s="71">
        <v>645183406</v>
      </c>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1573</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1573</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1573</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1573</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1573</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1573</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1573</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1573</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1573</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1573</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1573</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1573</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1573</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1573</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1573</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1573</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1573</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1573</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1573</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1573</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1573</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1573</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1573</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1573</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1573</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1573</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1573</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1573</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1573</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1573</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1573</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1573</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1573</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1573</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1573</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1573</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1573</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1573</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1573</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1573</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1573</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1573</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1573</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1573</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1573</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1573</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1573</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1573</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1573</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1573</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1573</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1573</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1573</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1573</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1573</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1573</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1573</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1573</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1573</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1573</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1573</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1573</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1573</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1573</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1573</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1573</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1573</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1573</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1573</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1573</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1573</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1573</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1573</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1573</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1573</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1573</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1573</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1573</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1573</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1573</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1573</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1573</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1573</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1573</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1573</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1573</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1573</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1573</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1573</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1573</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1573</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1573</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1573</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1573</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1573</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1573</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1573</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1573</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1573</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1573</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1573</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1573</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1573</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1573</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1573</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1573</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1573</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1573</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1573</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1573</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1573</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1573</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1573</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1573</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1573</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1573</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1573</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1573</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1573</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1573</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1573</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1573</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1573</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1573</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1573</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1574</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1762</v>
      </c>
      <c r="B190" s="70">
        <v>182</v>
      </c>
      <c r="C190" s="70">
        <v>16</v>
      </c>
      <c r="D190" s="70">
        <v>2</v>
      </c>
      <c r="E190" s="70">
        <v>2022</v>
      </c>
      <c r="F190" s="70" t="s">
        <v>161</v>
      </c>
      <c r="G190" s="1073" t="s">
        <v>1760</v>
      </c>
      <c r="H190" s="70" t="s">
        <v>1761</v>
      </c>
      <c r="I190" s="1066"/>
      <c r="J190" s="73"/>
      <c r="K190" s="71"/>
      <c r="L190" s="71"/>
      <c r="M190" s="71"/>
      <c r="N190" s="71"/>
      <c r="O190" s="71"/>
      <c r="P190" s="71"/>
      <c r="Q190" s="71"/>
      <c r="R190" s="71"/>
      <c r="S190" s="71"/>
      <c r="T190" s="71"/>
      <c r="U190" s="71"/>
      <c r="V190" s="71"/>
      <c r="W190" s="71"/>
      <c r="X190" s="71"/>
      <c r="Y190" s="71"/>
      <c r="Z190" s="71"/>
      <c r="AA190" s="71"/>
      <c r="AB190" s="71"/>
      <c r="AC190" s="72"/>
      <c r="AD190" s="71">
        <v>43166377.631230317</v>
      </c>
      <c r="AE190" s="71">
        <v>2194179.7107716277</v>
      </c>
      <c r="AF190" s="71">
        <v>2337200.1262232051</v>
      </c>
      <c r="AG190" s="71">
        <v>75170841.573906571</v>
      </c>
      <c r="AH190" s="71">
        <v>99734228.447281986</v>
      </c>
      <c r="AI190" s="71">
        <v>0</v>
      </c>
      <c r="AJ190" s="71">
        <v>0</v>
      </c>
      <c r="AK190" s="71">
        <v>7956565.6267776471</v>
      </c>
      <c r="AL190" s="71">
        <v>0</v>
      </c>
      <c r="AM190" s="71">
        <v>0</v>
      </c>
      <c r="AN190" s="71">
        <v>230559393.11619136</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1782</v>
      </c>
      <c r="B191" s="70">
        <v>183</v>
      </c>
      <c r="C191" s="70">
        <v>16</v>
      </c>
      <c r="D191" s="70">
        <v>3</v>
      </c>
      <c r="E191" s="70">
        <v>2022</v>
      </c>
      <c r="F191" s="70" t="s">
        <v>161</v>
      </c>
      <c r="G191" s="1073" t="s">
        <v>1780</v>
      </c>
      <c r="H191" s="70" t="s">
        <v>1781</v>
      </c>
      <c r="I191" s="1066"/>
      <c r="J191" s="73"/>
      <c r="K191" s="71"/>
      <c r="L191" s="71"/>
      <c r="M191" s="71"/>
      <c r="N191" s="71"/>
      <c r="O191" s="71"/>
      <c r="P191" s="71"/>
      <c r="Q191" s="71"/>
      <c r="R191" s="71"/>
      <c r="S191" s="71"/>
      <c r="T191" s="71"/>
      <c r="U191" s="71"/>
      <c r="V191" s="71"/>
      <c r="W191" s="71"/>
      <c r="X191" s="71"/>
      <c r="Y191" s="71"/>
      <c r="Z191" s="71"/>
      <c r="AA191" s="71"/>
      <c r="AB191" s="71"/>
      <c r="AC191" s="72"/>
      <c r="AD191" s="71">
        <v>41352716.909853958</v>
      </c>
      <c r="AE191" s="71">
        <v>1329944.6959513484</v>
      </c>
      <c r="AF191" s="71">
        <v>1372821.4333641154</v>
      </c>
      <c r="AG191" s="71">
        <v>35368017.550237499</v>
      </c>
      <c r="AH191" s="71">
        <v>45380068.302720152</v>
      </c>
      <c r="AI191" s="71">
        <v>0</v>
      </c>
      <c r="AJ191" s="71">
        <v>0</v>
      </c>
      <c r="AK191" s="71">
        <v>3672121.998349552</v>
      </c>
      <c r="AL191" s="71">
        <v>0</v>
      </c>
      <c r="AM191" s="71">
        <v>0</v>
      </c>
      <c r="AN191" s="71">
        <v>128475690.89047661</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1794</v>
      </c>
      <c r="B192" s="70">
        <v>184</v>
      </c>
      <c r="C192" s="70">
        <v>16</v>
      </c>
      <c r="D192" s="70">
        <v>4</v>
      </c>
      <c r="E192" s="70">
        <v>2022</v>
      </c>
      <c r="F192" s="70" t="s">
        <v>161</v>
      </c>
      <c r="G192" s="1073" t="s">
        <v>1792</v>
      </c>
      <c r="H192" s="70" t="s">
        <v>1793</v>
      </c>
      <c r="I192" s="1066"/>
      <c r="J192" s="73"/>
      <c r="K192" s="71"/>
      <c r="L192" s="71"/>
      <c r="M192" s="71"/>
      <c r="N192" s="71"/>
      <c r="O192" s="71"/>
      <c r="P192" s="71"/>
      <c r="Q192" s="71"/>
      <c r="R192" s="71"/>
      <c r="S192" s="71"/>
      <c r="T192" s="71"/>
      <c r="U192" s="71"/>
      <c r="V192" s="71"/>
      <c r="W192" s="71"/>
      <c r="X192" s="71"/>
      <c r="Y192" s="71"/>
      <c r="Z192" s="71"/>
      <c r="AA192" s="71"/>
      <c r="AB192" s="71"/>
      <c r="AC192" s="72"/>
      <c r="AD192" s="71">
        <v>69748972.202908158</v>
      </c>
      <c r="AE192" s="71">
        <v>4157794.9564586934</v>
      </c>
      <c r="AF192" s="71">
        <v>499207.79395058745</v>
      </c>
      <c r="AG192" s="71">
        <v>98495714.93941243</v>
      </c>
      <c r="AH192" s="71">
        <v>158695586.25025931</v>
      </c>
      <c r="AI192" s="71">
        <v>0</v>
      </c>
      <c r="AJ192" s="71">
        <v>0</v>
      </c>
      <c r="AK192" s="71">
        <v>11464825.088524571</v>
      </c>
      <c r="AL192" s="71">
        <v>0</v>
      </c>
      <c r="AM192" s="71">
        <v>0</v>
      </c>
      <c r="AN192" s="71">
        <v>343062101.23151374</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1746</v>
      </c>
      <c r="B193" s="70">
        <v>185</v>
      </c>
      <c r="C193" s="70">
        <v>16</v>
      </c>
      <c r="D193" s="70">
        <v>5</v>
      </c>
      <c r="E193" s="70">
        <v>2022</v>
      </c>
      <c r="F193" s="70" t="s">
        <v>161</v>
      </c>
      <c r="G193" s="1073" t="s">
        <v>1744</v>
      </c>
      <c r="H193" s="70" t="s">
        <v>1745</v>
      </c>
      <c r="I193" s="1066"/>
      <c r="J193" s="73"/>
      <c r="K193" s="71"/>
      <c r="L193" s="71"/>
      <c r="M193" s="71"/>
      <c r="N193" s="71"/>
      <c r="O193" s="71"/>
      <c r="P193" s="71"/>
      <c r="Q193" s="71"/>
      <c r="R193" s="71"/>
      <c r="S193" s="71"/>
      <c r="T193" s="71"/>
      <c r="U193" s="71"/>
      <c r="V193" s="71"/>
      <c r="W193" s="71"/>
      <c r="X193" s="71"/>
      <c r="Y193" s="71"/>
      <c r="Z193" s="71"/>
      <c r="AA193" s="71"/>
      <c r="AB193" s="71"/>
      <c r="AC193" s="72"/>
      <c r="AD193" s="71">
        <v>1086505821.1223035</v>
      </c>
      <c r="AE193" s="71">
        <v>5296875.0289956685</v>
      </c>
      <c r="AF193" s="71">
        <v>2178361.2826934722</v>
      </c>
      <c r="AG193" s="71">
        <v>348164275.96988928</v>
      </c>
      <c r="AH193" s="71">
        <v>322851861.81148231</v>
      </c>
      <c r="AI193" s="71">
        <v>0</v>
      </c>
      <c r="AJ193" s="71">
        <v>0</v>
      </c>
      <c r="AK193" s="71">
        <v>24384785.657722924</v>
      </c>
      <c r="AL193" s="71">
        <v>0</v>
      </c>
      <c r="AM193" s="71">
        <v>0</v>
      </c>
      <c r="AN193" s="71">
        <v>1789381980.8730874</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1638</v>
      </c>
      <c r="B194" s="70">
        <v>186</v>
      </c>
      <c r="C194" s="70">
        <v>16</v>
      </c>
      <c r="D194" s="70">
        <v>6</v>
      </c>
      <c r="E194" s="70">
        <v>2022</v>
      </c>
      <c r="F194" s="70" t="s">
        <v>161</v>
      </c>
      <c r="G194" s="1073" t="s">
        <v>1636</v>
      </c>
      <c r="H194" s="70" t="s">
        <v>1637</v>
      </c>
      <c r="I194" s="1066"/>
      <c r="J194" s="73"/>
      <c r="K194" s="71"/>
      <c r="L194" s="71"/>
      <c r="M194" s="71"/>
      <c r="N194" s="71"/>
      <c r="O194" s="71"/>
      <c r="P194" s="71"/>
      <c r="Q194" s="71"/>
      <c r="R194" s="71"/>
      <c r="S194" s="71"/>
      <c r="T194" s="71"/>
      <c r="U194" s="71"/>
      <c r="V194" s="71"/>
      <c r="W194" s="71"/>
      <c r="X194" s="71"/>
      <c r="Y194" s="71"/>
      <c r="Z194" s="71"/>
      <c r="AA194" s="71"/>
      <c r="AB194" s="71"/>
      <c r="AC194" s="72"/>
      <c r="AD194" s="71">
        <v>238494300.20307958</v>
      </c>
      <c r="AE194" s="71">
        <v>14064432.37015829</v>
      </c>
      <c r="AF194" s="71">
        <v>2575458.3915178035</v>
      </c>
      <c r="AG194" s="71">
        <v>663866698.52678323</v>
      </c>
      <c r="AH194" s="71">
        <v>687421235.51377892</v>
      </c>
      <c r="AI194" s="71">
        <v>0</v>
      </c>
      <c r="AJ194" s="71">
        <v>0</v>
      </c>
      <c r="AK194" s="71">
        <v>49094326.460879743</v>
      </c>
      <c r="AL194" s="71">
        <v>0</v>
      </c>
      <c r="AM194" s="71">
        <v>0</v>
      </c>
      <c r="AN194" s="71">
        <v>1655516451.4661975</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1663</v>
      </c>
      <c r="B195" s="70">
        <v>187</v>
      </c>
      <c r="C195" s="70">
        <v>16</v>
      </c>
      <c r="D195" s="70">
        <v>7</v>
      </c>
      <c r="E195" s="70">
        <v>2022</v>
      </c>
      <c r="F195" s="70" t="s">
        <v>161</v>
      </c>
      <c r="G195" s="1073" t="s">
        <v>1661</v>
      </c>
      <c r="H195" s="70" t="s">
        <v>1662</v>
      </c>
      <c r="I195" s="1066"/>
      <c r="J195" s="73"/>
      <c r="K195" s="71"/>
      <c r="L195" s="71"/>
      <c r="M195" s="71"/>
      <c r="N195" s="71"/>
      <c r="O195" s="71"/>
      <c r="P195" s="71"/>
      <c r="Q195" s="71"/>
      <c r="R195" s="71"/>
      <c r="S195" s="71"/>
      <c r="T195" s="71"/>
      <c r="U195" s="71"/>
      <c r="V195" s="71"/>
      <c r="W195" s="71"/>
      <c r="X195" s="71"/>
      <c r="Y195" s="71"/>
      <c r="Z195" s="71"/>
      <c r="AA195" s="71"/>
      <c r="AB195" s="71"/>
      <c r="AC195" s="72"/>
      <c r="AD195" s="71">
        <v>294673825.46903104</v>
      </c>
      <c r="AE195" s="71">
        <v>4253990.7266595373</v>
      </c>
      <c r="AF195" s="71">
        <v>5298409.9948846437</v>
      </c>
      <c r="AG195" s="71">
        <v>248128294.03773847</v>
      </c>
      <c r="AH195" s="71">
        <v>232377603.478012</v>
      </c>
      <c r="AI195" s="71">
        <v>0</v>
      </c>
      <c r="AJ195" s="71">
        <v>0</v>
      </c>
      <c r="AK195" s="71">
        <v>17339342.220281884</v>
      </c>
      <c r="AL195" s="71">
        <v>0</v>
      </c>
      <c r="AM195" s="71">
        <v>0</v>
      </c>
      <c r="AN195" s="71">
        <v>802071465.92660749</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1694</v>
      </c>
      <c r="B196" s="70">
        <v>188</v>
      </c>
      <c r="C196" s="70">
        <v>16</v>
      </c>
      <c r="D196" s="70">
        <v>8</v>
      </c>
      <c r="E196" s="70">
        <v>2022</v>
      </c>
      <c r="F196" s="70" t="s">
        <v>161</v>
      </c>
      <c r="G196" s="1073" t="s">
        <v>1692</v>
      </c>
      <c r="H196" s="70" t="s">
        <v>1693</v>
      </c>
      <c r="I196" s="1066"/>
      <c r="J196" s="73"/>
      <c r="K196" s="71"/>
      <c r="L196" s="71"/>
      <c r="M196" s="71"/>
      <c r="N196" s="71"/>
      <c r="O196" s="71"/>
      <c r="P196" s="71"/>
      <c r="Q196" s="71"/>
      <c r="R196" s="71"/>
      <c r="S196" s="71"/>
      <c r="T196" s="71"/>
      <c r="U196" s="71"/>
      <c r="V196" s="71"/>
      <c r="W196" s="71"/>
      <c r="X196" s="71"/>
      <c r="Y196" s="71"/>
      <c r="Z196" s="71"/>
      <c r="AA196" s="71"/>
      <c r="AB196" s="71"/>
      <c r="AC196" s="72"/>
      <c r="AD196" s="71">
        <v>246843959.68823311</v>
      </c>
      <c r="AE196" s="71">
        <v>1998734.33639531</v>
      </c>
      <c r="AF196" s="71">
        <v>1055143.7463046508</v>
      </c>
      <c r="AG196" s="71">
        <v>121442786.96707678</v>
      </c>
      <c r="AH196" s="71">
        <v>131578582.04672574</v>
      </c>
      <c r="AI196" s="71">
        <v>0</v>
      </c>
      <c r="AJ196" s="71">
        <v>0</v>
      </c>
      <c r="AK196" s="71">
        <v>9391815.5041127373</v>
      </c>
      <c r="AL196" s="71">
        <v>0</v>
      </c>
      <c r="AM196" s="71">
        <v>0</v>
      </c>
      <c r="AN196" s="71">
        <v>512311022.28884828</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2477</v>
      </c>
      <c r="B197" s="70">
        <v>189</v>
      </c>
      <c r="C197" s="70">
        <v>16</v>
      </c>
      <c r="D197" s="70">
        <v>9</v>
      </c>
      <c r="E197" s="70">
        <v>2022</v>
      </c>
      <c r="F197" s="70" t="s">
        <v>161</v>
      </c>
      <c r="G197" s="1073" t="s">
        <v>2475</v>
      </c>
      <c r="H197" s="70" t="s">
        <v>2476</v>
      </c>
      <c r="I197" s="1066"/>
      <c r="J197" s="73"/>
      <c r="K197" s="71"/>
      <c r="L197" s="71"/>
      <c r="M197" s="71"/>
      <c r="N197" s="71"/>
      <c r="O197" s="71"/>
      <c r="P197" s="71"/>
      <c r="Q197" s="71"/>
      <c r="R197" s="71"/>
      <c r="S197" s="71"/>
      <c r="T197" s="71"/>
      <c r="U197" s="71"/>
      <c r="V197" s="71"/>
      <c r="W197" s="71"/>
      <c r="X197" s="71"/>
      <c r="Y197" s="71"/>
      <c r="Z197" s="71"/>
      <c r="AA197" s="71"/>
      <c r="AB197" s="71"/>
      <c r="AC197" s="72"/>
      <c r="AD197" s="71">
        <v>28570236.673007198</v>
      </c>
      <c r="AE197" s="71">
        <v>969592.28694501286</v>
      </c>
      <c r="AF197" s="71">
        <v>181530.1068911227</v>
      </c>
      <c r="AG197" s="71">
        <v>71206833.69070822</v>
      </c>
      <c r="AH197" s="71">
        <v>93080308.08809559</v>
      </c>
      <c r="AI197" s="71">
        <v>0</v>
      </c>
      <c r="AJ197" s="71">
        <v>0</v>
      </c>
      <c r="AK197" s="71">
        <v>6174996.3458426725</v>
      </c>
      <c r="AL197" s="71">
        <v>0</v>
      </c>
      <c r="AM197" s="71">
        <v>0</v>
      </c>
      <c r="AN197" s="71">
        <v>200183497.19148982</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1678</v>
      </c>
      <c r="B198" s="70">
        <v>190</v>
      </c>
      <c r="C198" s="70">
        <v>16</v>
      </c>
      <c r="D198" s="70">
        <v>10</v>
      </c>
      <c r="E198" s="70">
        <v>2022</v>
      </c>
      <c r="F198" s="70" t="s">
        <v>161</v>
      </c>
      <c r="G198" s="1073" t="s">
        <v>1676</v>
      </c>
      <c r="H198" s="70" t="s">
        <v>1677</v>
      </c>
      <c r="I198" s="1066"/>
      <c r="J198" s="73"/>
      <c r="K198" s="71"/>
      <c r="L198" s="71"/>
      <c r="M198" s="71"/>
      <c r="N198" s="71"/>
      <c r="O198" s="71"/>
      <c r="P198" s="71"/>
      <c r="Q198" s="71"/>
      <c r="R198" s="71"/>
      <c r="S198" s="71"/>
      <c r="T198" s="71"/>
      <c r="U198" s="71"/>
      <c r="V198" s="71"/>
      <c r="W198" s="71"/>
      <c r="X198" s="71"/>
      <c r="Y198" s="71"/>
      <c r="Z198" s="71"/>
      <c r="AA198" s="71"/>
      <c r="AB198" s="71"/>
      <c r="AC198" s="72"/>
      <c r="AD198" s="71">
        <v>244503656.00806588</v>
      </c>
      <c r="AE198" s="71">
        <v>693220.31224100129</v>
      </c>
      <c r="AF198" s="71">
        <v>884959.27109422314</v>
      </c>
      <c r="AG198" s="71">
        <v>63522935.711839862</v>
      </c>
      <c r="AH198" s="71">
        <v>41021460.446017735</v>
      </c>
      <c r="AI198" s="71">
        <v>0</v>
      </c>
      <c r="AJ198" s="71">
        <v>0</v>
      </c>
      <c r="AK198" s="71">
        <v>3129270.8526620385</v>
      </c>
      <c r="AL198" s="71">
        <v>0</v>
      </c>
      <c r="AM198" s="71">
        <v>0</v>
      </c>
      <c r="AN198" s="71">
        <v>353755502.60192072</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2485</v>
      </c>
      <c r="B199" s="70">
        <v>191</v>
      </c>
      <c r="C199" s="70">
        <v>16</v>
      </c>
      <c r="D199" s="70">
        <v>11</v>
      </c>
      <c r="E199" s="70">
        <v>2022</v>
      </c>
      <c r="F199" s="70" t="s">
        <v>161</v>
      </c>
      <c r="G199" s="1073" t="s">
        <v>2483</v>
      </c>
      <c r="H199" s="70" t="s">
        <v>2484</v>
      </c>
      <c r="I199" s="1066"/>
      <c r="J199" s="73"/>
      <c r="K199" s="71"/>
      <c r="L199" s="71"/>
      <c r="M199" s="71"/>
      <c r="N199" s="71"/>
      <c r="O199" s="71"/>
      <c r="P199" s="71"/>
      <c r="Q199" s="71"/>
      <c r="R199" s="71"/>
      <c r="S199" s="71"/>
      <c r="T199" s="71"/>
      <c r="U199" s="71"/>
      <c r="V199" s="71"/>
      <c r="W199" s="71"/>
      <c r="X199" s="71"/>
      <c r="Y199" s="71"/>
      <c r="Z199" s="71"/>
      <c r="AA199" s="71"/>
      <c r="AB199" s="71"/>
      <c r="AC199" s="72"/>
      <c r="AD199" s="71">
        <v>36473495.851687819</v>
      </c>
      <c r="AE199" s="71">
        <v>1529970.821289611</v>
      </c>
      <c r="AF199" s="71">
        <v>0</v>
      </c>
      <c r="AG199" s="71">
        <v>34281112.162908912</v>
      </c>
      <c r="AH199" s="71">
        <v>60117300.380943067</v>
      </c>
      <c r="AI199" s="71">
        <v>0</v>
      </c>
      <c r="AJ199" s="71">
        <v>0</v>
      </c>
      <c r="AK199" s="71">
        <v>4307170.0322437463</v>
      </c>
      <c r="AL199" s="71">
        <v>0</v>
      </c>
      <c r="AM199" s="71">
        <v>0</v>
      </c>
      <c r="AN199" s="71">
        <v>136709049.24907318</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1790</v>
      </c>
      <c r="B200" s="70">
        <v>192</v>
      </c>
      <c r="C200" s="70">
        <v>16</v>
      </c>
      <c r="D200" s="70">
        <v>12</v>
      </c>
      <c r="E200" s="70">
        <v>2022</v>
      </c>
      <c r="F200" s="70" t="s">
        <v>161</v>
      </c>
      <c r="G200" s="1073" t="s">
        <v>1788</v>
      </c>
      <c r="H200" s="70" t="s">
        <v>1789</v>
      </c>
      <c r="I200" s="1066"/>
      <c r="J200" s="73"/>
      <c r="K200" s="71"/>
      <c r="L200" s="71"/>
      <c r="M200" s="71"/>
      <c r="N200" s="71"/>
      <c r="O200" s="71"/>
      <c r="P200" s="71"/>
      <c r="Q200" s="71"/>
      <c r="R200" s="71"/>
      <c r="S200" s="71"/>
      <c r="T200" s="71"/>
      <c r="U200" s="71"/>
      <c r="V200" s="71"/>
      <c r="W200" s="71"/>
      <c r="X200" s="71"/>
      <c r="Y200" s="71"/>
      <c r="Z200" s="71"/>
      <c r="AA200" s="71"/>
      <c r="AB200" s="71"/>
      <c r="AC200" s="72"/>
      <c r="AD200" s="71">
        <v>533979524.56293976</v>
      </c>
      <c r="AE200" s="71">
        <v>3553135.8294819607</v>
      </c>
      <c r="AF200" s="71">
        <v>1622425.3303394092</v>
      </c>
      <c r="AG200" s="71">
        <v>172434342.9191283</v>
      </c>
      <c r="AH200" s="71">
        <v>166219570.91544142</v>
      </c>
      <c r="AI200" s="71">
        <v>0</v>
      </c>
      <c r="AJ200" s="71">
        <v>0</v>
      </c>
      <c r="AK200" s="71">
        <v>11986628.485223724</v>
      </c>
      <c r="AL200" s="71">
        <v>0</v>
      </c>
      <c r="AM200" s="71">
        <v>0</v>
      </c>
      <c r="AN200" s="71">
        <v>889795628.04255462</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2501</v>
      </c>
      <c r="B201" s="70">
        <v>193</v>
      </c>
      <c r="C201" s="70">
        <v>16</v>
      </c>
      <c r="D201" s="70">
        <v>13</v>
      </c>
      <c r="E201" s="70">
        <v>2022</v>
      </c>
      <c r="F201" s="70" t="s">
        <v>161</v>
      </c>
      <c r="G201" s="1073" t="s">
        <v>2499</v>
      </c>
      <c r="H201" s="70" t="s">
        <v>2500</v>
      </c>
      <c r="I201" s="1066"/>
      <c r="J201" s="73"/>
      <c r="K201" s="71"/>
      <c r="L201" s="71"/>
      <c r="M201" s="71"/>
      <c r="N201" s="71"/>
      <c r="O201" s="71"/>
      <c r="P201" s="71"/>
      <c r="Q201" s="71"/>
      <c r="R201" s="71"/>
      <c r="S201" s="71"/>
      <c r="T201" s="71"/>
      <c r="U201" s="71"/>
      <c r="V201" s="71"/>
      <c r="W201" s="71"/>
      <c r="X201" s="71"/>
      <c r="Y201" s="71"/>
      <c r="Z201" s="71"/>
      <c r="AA201" s="71"/>
      <c r="AB201" s="71"/>
      <c r="AC201" s="72"/>
      <c r="AD201" s="71">
        <v>1201910390.089838</v>
      </c>
      <c r="AE201" s="71">
        <v>14708791.338805212</v>
      </c>
      <c r="AF201" s="71">
        <v>8032707.2299321806</v>
      </c>
      <c r="AG201" s="71">
        <v>712637945.07798171</v>
      </c>
      <c r="AH201" s="71">
        <v>695865002.44529939</v>
      </c>
      <c r="AI201" s="71">
        <v>0</v>
      </c>
      <c r="AJ201" s="71">
        <v>0</v>
      </c>
      <c r="AK201" s="71">
        <v>49639372.770572178</v>
      </c>
      <c r="AL201" s="71">
        <v>0</v>
      </c>
      <c r="AM201" s="71">
        <v>0</v>
      </c>
      <c r="AN201" s="71">
        <v>2682794208.9524288</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2008</v>
      </c>
      <c r="B202" s="70">
        <v>194</v>
      </c>
      <c r="C202" s="70">
        <v>16</v>
      </c>
      <c r="D202" s="70">
        <v>14</v>
      </c>
      <c r="E202" s="70">
        <v>2022</v>
      </c>
      <c r="F202" s="70" t="s">
        <v>161</v>
      </c>
      <c r="G202" s="1073" t="s">
        <v>1989</v>
      </c>
      <c r="H202" s="70" t="s">
        <v>1990</v>
      </c>
      <c r="I202" s="1066"/>
      <c r="J202" s="73"/>
      <c r="K202" s="71"/>
      <c r="L202" s="71"/>
      <c r="M202" s="71"/>
      <c r="N202" s="71"/>
      <c r="O202" s="71"/>
      <c r="P202" s="71"/>
      <c r="Q202" s="71"/>
      <c r="R202" s="71"/>
      <c r="S202" s="71"/>
      <c r="T202" s="71"/>
      <c r="U202" s="71"/>
      <c r="V202" s="71"/>
      <c r="W202" s="71"/>
      <c r="X202" s="71"/>
      <c r="Y202" s="71"/>
      <c r="Z202" s="71"/>
      <c r="AA202" s="71"/>
      <c r="AB202" s="71"/>
      <c r="AC202" s="72"/>
      <c r="AD202" s="71">
        <v>70242293.989646375</v>
      </c>
      <c r="AE202" s="71">
        <v>2556059.0367652783</v>
      </c>
      <c r="AF202" s="71">
        <v>294986.42369807436</v>
      </c>
      <c r="AG202" s="71">
        <v>109928564.65532321</v>
      </c>
      <c r="AH202" s="71">
        <v>152646567.74190804</v>
      </c>
      <c r="AI202" s="71">
        <v>0</v>
      </c>
      <c r="AJ202" s="71">
        <v>0</v>
      </c>
      <c r="AK202" s="71">
        <v>10844884.948076008</v>
      </c>
      <c r="AL202" s="71">
        <v>0</v>
      </c>
      <c r="AM202" s="71">
        <v>0</v>
      </c>
      <c r="AN202" s="71">
        <v>346513356.79541695</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1646</v>
      </c>
      <c r="B203" s="70">
        <v>195</v>
      </c>
      <c r="C203" s="70">
        <v>16</v>
      </c>
      <c r="D203" s="70">
        <v>15</v>
      </c>
      <c r="E203" s="70">
        <v>2022</v>
      </c>
      <c r="F203" s="70" t="s">
        <v>161</v>
      </c>
      <c r="G203" s="1073" t="s">
        <v>1644</v>
      </c>
      <c r="H203" s="70" t="s">
        <v>1645</v>
      </c>
      <c r="I203" s="1066"/>
      <c r="J203" s="73"/>
      <c r="K203" s="71"/>
      <c r="L203" s="71"/>
      <c r="M203" s="71"/>
      <c r="N203" s="71"/>
      <c r="O203" s="71"/>
      <c r="P203" s="71"/>
      <c r="Q203" s="71"/>
      <c r="R203" s="71"/>
      <c r="S203" s="71"/>
      <c r="T203" s="71"/>
      <c r="U203" s="71"/>
      <c r="V203" s="71"/>
      <c r="W203" s="71"/>
      <c r="X203" s="71"/>
      <c r="Y203" s="71"/>
      <c r="Z203" s="71"/>
      <c r="AA203" s="71"/>
      <c r="AB203" s="71"/>
      <c r="AC203" s="72"/>
      <c r="AD203" s="71">
        <v>366304334.85490423</v>
      </c>
      <c r="AE203" s="71">
        <v>11801541.394957487</v>
      </c>
      <c r="AF203" s="71">
        <v>953033.06117839413</v>
      </c>
      <c r="AG203" s="71">
        <v>508067239.12922925</v>
      </c>
      <c r="AH203" s="71">
        <v>582118595.50812423</v>
      </c>
      <c r="AI203" s="71">
        <v>0</v>
      </c>
      <c r="AJ203" s="71">
        <v>0</v>
      </c>
      <c r="AK203" s="71">
        <v>39892198.952251054</v>
      </c>
      <c r="AL203" s="71">
        <v>0</v>
      </c>
      <c r="AM203" s="71">
        <v>0</v>
      </c>
      <c r="AN203" s="71">
        <v>1509136942.9006445</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1682</v>
      </c>
      <c r="B204" s="70">
        <v>196</v>
      </c>
      <c r="C204" s="70">
        <v>16</v>
      </c>
      <c r="D204" s="70">
        <v>16</v>
      </c>
      <c r="E204" s="70">
        <v>2022</v>
      </c>
      <c r="F204" s="70" t="s">
        <v>161</v>
      </c>
      <c r="G204" s="1073" t="s">
        <v>1680</v>
      </c>
      <c r="H204" s="70" t="s">
        <v>1681</v>
      </c>
      <c r="I204" s="1066"/>
      <c r="J204" s="73"/>
      <c r="K204" s="71"/>
      <c r="L204" s="71"/>
      <c r="M204" s="71"/>
      <c r="N204" s="71"/>
      <c r="O204" s="71"/>
      <c r="P204" s="71"/>
      <c r="Q204" s="71"/>
      <c r="R204" s="71"/>
      <c r="S204" s="71"/>
      <c r="T204" s="71"/>
      <c r="U204" s="71"/>
      <c r="V204" s="71"/>
      <c r="W204" s="71"/>
      <c r="X204" s="71"/>
      <c r="Y204" s="71"/>
      <c r="Z204" s="71"/>
      <c r="AA204" s="71"/>
      <c r="AB204" s="71"/>
      <c r="AC204" s="72"/>
      <c r="AD204" s="71">
        <v>38100087.710744657</v>
      </c>
      <c r="AE204" s="71">
        <v>1769696.788298063</v>
      </c>
      <c r="AF204" s="71">
        <v>170184.47521042754</v>
      </c>
      <c r="AG204" s="71">
        <v>61930357.764631137</v>
      </c>
      <c r="AH204" s="71">
        <v>70794232.364519253</v>
      </c>
      <c r="AI204" s="71">
        <v>0</v>
      </c>
      <c r="AJ204" s="71">
        <v>0</v>
      </c>
      <c r="AK204" s="71">
        <v>4796304.2234578999</v>
      </c>
      <c r="AL204" s="71">
        <v>0</v>
      </c>
      <c r="AM204" s="71">
        <v>0</v>
      </c>
      <c r="AN204" s="71">
        <v>177560863.32686144</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1650</v>
      </c>
      <c r="B205" s="70">
        <v>197</v>
      </c>
      <c r="C205" s="70">
        <v>16</v>
      </c>
      <c r="D205" s="70">
        <v>17</v>
      </c>
      <c r="E205" s="70">
        <v>2022</v>
      </c>
      <c r="F205" s="70" t="s">
        <v>161</v>
      </c>
      <c r="G205" s="1073" t="s">
        <v>1648</v>
      </c>
      <c r="H205" s="70" t="s">
        <v>1649</v>
      </c>
      <c r="I205" s="1066"/>
      <c r="J205" s="73"/>
      <c r="K205" s="71"/>
      <c r="L205" s="71"/>
      <c r="M205" s="71"/>
      <c r="N205" s="71"/>
      <c r="O205" s="71"/>
      <c r="P205" s="71"/>
      <c r="Q205" s="71"/>
      <c r="R205" s="71"/>
      <c r="S205" s="71"/>
      <c r="T205" s="71"/>
      <c r="U205" s="71"/>
      <c r="V205" s="71"/>
      <c r="W205" s="71"/>
      <c r="X205" s="71"/>
      <c r="Y205" s="71"/>
      <c r="Z205" s="71"/>
      <c r="AA205" s="71"/>
      <c r="AB205" s="71"/>
      <c r="AC205" s="72"/>
      <c r="AD205" s="71">
        <v>121908960.14806193</v>
      </c>
      <c r="AE205" s="71">
        <v>2563693.6217018529</v>
      </c>
      <c r="AF205" s="71">
        <v>1758572.9105077512</v>
      </c>
      <c r="AG205" s="71">
        <v>139286634.76974383</v>
      </c>
      <c r="AH205" s="71">
        <v>138104064.3416937</v>
      </c>
      <c r="AI205" s="71">
        <v>0</v>
      </c>
      <c r="AJ205" s="71">
        <v>0</v>
      </c>
      <c r="AK205" s="71">
        <v>10157927.741830152</v>
      </c>
      <c r="AL205" s="71">
        <v>0</v>
      </c>
      <c r="AM205" s="71">
        <v>0</v>
      </c>
      <c r="AN205" s="71">
        <v>413779853.53353924</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2489</v>
      </c>
      <c r="B206" s="70">
        <v>198</v>
      </c>
      <c r="C206" s="70">
        <v>16</v>
      </c>
      <c r="D206" s="70">
        <v>18</v>
      </c>
      <c r="E206" s="70">
        <v>2022</v>
      </c>
      <c r="F206" s="70" t="s">
        <v>161</v>
      </c>
      <c r="G206" s="1073" t="s">
        <v>2487</v>
      </c>
      <c r="H206" s="70" t="s">
        <v>2488</v>
      </c>
      <c r="I206" s="1066"/>
      <c r="J206" s="73"/>
      <c r="K206" s="71"/>
      <c r="L206" s="71"/>
      <c r="M206" s="71"/>
      <c r="N206" s="71"/>
      <c r="O206" s="71"/>
      <c r="P206" s="71"/>
      <c r="Q206" s="71"/>
      <c r="R206" s="71"/>
      <c r="S206" s="71"/>
      <c r="T206" s="71"/>
      <c r="U206" s="71"/>
      <c r="V206" s="71"/>
      <c r="W206" s="71"/>
      <c r="X206" s="71"/>
      <c r="Y206" s="71"/>
      <c r="Z206" s="71"/>
      <c r="AA206" s="71"/>
      <c r="AB206" s="71"/>
      <c r="AC206" s="72"/>
      <c r="AD206" s="71">
        <v>683804735.01205444</v>
      </c>
      <c r="AE206" s="71">
        <v>5686238.8607609887</v>
      </c>
      <c r="AF206" s="71">
        <v>1350130.170002725</v>
      </c>
      <c r="AG206" s="71">
        <v>413361162.22478062</v>
      </c>
      <c r="AH206" s="71">
        <v>282165997.59777725</v>
      </c>
      <c r="AI206" s="71">
        <v>0</v>
      </c>
      <c r="AJ206" s="71">
        <v>0</v>
      </c>
      <c r="AK206" s="71">
        <v>19675384.103401013</v>
      </c>
      <c r="AL206" s="71">
        <v>0</v>
      </c>
      <c r="AM206" s="71">
        <v>0</v>
      </c>
      <c r="AN206" s="71">
        <v>1406043647.9687769</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1798</v>
      </c>
      <c r="B207" s="70">
        <v>199</v>
      </c>
      <c r="C207" s="70">
        <v>16</v>
      </c>
      <c r="D207" s="70">
        <v>19</v>
      </c>
      <c r="E207" s="70">
        <v>2022</v>
      </c>
      <c r="F207" s="70" t="s">
        <v>161</v>
      </c>
      <c r="G207" s="1073" t="s">
        <v>1796</v>
      </c>
      <c r="H207" s="70" t="s">
        <v>1797</v>
      </c>
      <c r="I207" s="1066"/>
      <c r="J207" s="73"/>
      <c r="K207" s="71"/>
      <c r="L207" s="71"/>
      <c r="M207" s="71"/>
      <c r="N207" s="71"/>
      <c r="O207" s="71"/>
      <c r="P207" s="71"/>
      <c r="Q207" s="71"/>
      <c r="R207" s="71"/>
      <c r="S207" s="71"/>
      <c r="T207" s="71"/>
      <c r="U207" s="71"/>
      <c r="V207" s="71"/>
      <c r="W207" s="71"/>
      <c r="X207" s="71"/>
      <c r="Y207" s="71"/>
      <c r="Z207" s="71"/>
      <c r="AA207" s="71"/>
      <c r="AB207" s="71"/>
      <c r="AC207" s="72"/>
      <c r="AD207" s="71">
        <v>83449173.053371206</v>
      </c>
      <c r="AE207" s="71">
        <v>3598943.3391014105</v>
      </c>
      <c r="AF207" s="71">
        <v>260949.52865598886</v>
      </c>
      <c r="AG207" s="71">
        <v>141001271.61071673</v>
      </c>
      <c r="AH207" s="71">
        <v>157630793.26625502</v>
      </c>
      <c r="AI207" s="71">
        <v>0</v>
      </c>
      <c r="AJ207" s="71">
        <v>0</v>
      </c>
      <c r="AK207" s="71">
        <v>11139940.815796267</v>
      </c>
      <c r="AL207" s="71">
        <v>0</v>
      </c>
      <c r="AM207" s="71">
        <v>0</v>
      </c>
      <c r="AN207" s="71">
        <v>397081071.61389661</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1698</v>
      </c>
      <c r="B208" s="70">
        <v>200</v>
      </c>
      <c r="C208" s="70">
        <v>16</v>
      </c>
      <c r="D208" s="70">
        <v>20</v>
      </c>
      <c r="E208" s="70">
        <v>2022</v>
      </c>
      <c r="F208" s="70" t="s">
        <v>161</v>
      </c>
      <c r="G208" s="1073" t="s">
        <v>1696</v>
      </c>
      <c r="H208" s="70" t="s">
        <v>1697</v>
      </c>
      <c r="I208" s="1066"/>
      <c r="J208" s="73"/>
      <c r="K208" s="71"/>
      <c r="L208" s="71"/>
      <c r="M208" s="71"/>
      <c r="N208" s="71"/>
      <c r="O208" s="71"/>
      <c r="P208" s="71"/>
      <c r="Q208" s="71"/>
      <c r="R208" s="71"/>
      <c r="S208" s="71"/>
      <c r="T208" s="71"/>
      <c r="U208" s="71"/>
      <c r="V208" s="71"/>
      <c r="W208" s="71"/>
      <c r="X208" s="71"/>
      <c r="Y208" s="71"/>
      <c r="Z208" s="71"/>
      <c r="AA208" s="71"/>
      <c r="AB208" s="71"/>
      <c r="AC208" s="72"/>
      <c r="AD208" s="71">
        <v>122741380.7292677</v>
      </c>
      <c r="AE208" s="71">
        <v>2804946.5056976201</v>
      </c>
      <c r="AF208" s="71">
        <v>56728.158403475842</v>
      </c>
      <c r="AG208" s="71">
        <v>115438651.8595344</v>
      </c>
      <c r="AH208" s="71">
        <v>126163467.53274277</v>
      </c>
      <c r="AI208" s="71">
        <v>0</v>
      </c>
      <c r="AJ208" s="71">
        <v>0</v>
      </c>
      <c r="AK208" s="71">
        <v>8934834.0092059541</v>
      </c>
      <c r="AL208" s="71">
        <v>0</v>
      </c>
      <c r="AM208" s="71">
        <v>0</v>
      </c>
      <c r="AN208" s="71">
        <v>376140008.7948519</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1718</v>
      </c>
      <c r="B209" s="70">
        <v>201</v>
      </c>
      <c r="C209" s="70">
        <v>16</v>
      </c>
      <c r="D209" s="70">
        <v>21</v>
      </c>
      <c r="E209" s="70">
        <v>2022</v>
      </c>
      <c r="F209" s="70" t="s">
        <v>161</v>
      </c>
      <c r="G209" s="1073" t="s">
        <v>1716</v>
      </c>
      <c r="H209" s="70" t="s">
        <v>1717</v>
      </c>
      <c r="I209" s="1066"/>
      <c r="J209" s="73"/>
      <c r="K209" s="71"/>
      <c r="L209" s="71"/>
      <c r="M209" s="71"/>
      <c r="N209" s="71"/>
      <c r="O209" s="71"/>
      <c r="P209" s="71"/>
      <c r="Q209" s="71"/>
      <c r="R209" s="71"/>
      <c r="S209" s="71"/>
      <c r="T209" s="71"/>
      <c r="U209" s="71"/>
      <c r="V209" s="71"/>
      <c r="W209" s="71"/>
      <c r="X209" s="71"/>
      <c r="Y209" s="71"/>
      <c r="Z209" s="71"/>
      <c r="AA209" s="71"/>
      <c r="AB209" s="71"/>
      <c r="AC209" s="72"/>
      <c r="AD209" s="71">
        <v>379968321.02813393</v>
      </c>
      <c r="AE209" s="71">
        <v>1123810.902663826</v>
      </c>
      <c r="AF209" s="71">
        <v>850922.37605213758</v>
      </c>
      <c r="AG209" s="71">
        <v>52055212.026282169</v>
      </c>
      <c r="AH209" s="71">
        <v>68594212.619358614</v>
      </c>
      <c r="AI209" s="71">
        <v>0</v>
      </c>
      <c r="AJ209" s="71">
        <v>0</v>
      </c>
      <c r="AK209" s="71">
        <v>5459889.3894160669</v>
      </c>
      <c r="AL209" s="71">
        <v>0</v>
      </c>
      <c r="AM209" s="71">
        <v>0</v>
      </c>
      <c r="AN209" s="71">
        <v>508052368.34190673</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1634</v>
      </c>
      <c r="B210" s="70">
        <v>202</v>
      </c>
      <c r="C210" s="70">
        <v>16</v>
      </c>
      <c r="D210" s="70">
        <v>22</v>
      </c>
      <c r="E210" s="70">
        <v>2022</v>
      </c>
      <c r="F210" s="70" t="s">
        <v>161</v>
      </c>
      <c r="G210" s="1073" t="s">
        <v>1632</v>
      </c>
      <c r="H210" s="70" t="s">
        <v>1633</v>
      </c>
      <c r="I210" s="1066"/>
      <c r="J210" s="73"/>
      <c r="K210" s="71"/>
      <c r="L210" s="71"/>
      <c r="M210" s="71"/>
      <c r="N210" s="71"/>
      <c r="O210" s="71"/>
      <c r="P210" s="71"/>
      <c r="Q210" s="71"/>
      <c r="R210" s="71"/>
      <c r="S210" s="71"/>
      <c r="T210" s="71"/>
      <c r="U210" s="71"/>
      <c r="V210" s="71"/>
      <c r="W210" s="71"/>
      <c r="X210" s="71"/>
      <c r="Y210" s="71"/>
      <c r="Z210" s="71"/>
      <c r="AA210" s="71"/>
      <c r="AB210" s="71"/>
      <c r="AC210" s="72"/>
      <c r="AD210" s="71">
        <v>59448122.944660544</v>
      </c>
      <c r="AE210" s="71">
        <v>2375882.8322621104</v>
      </c>
      <c r="AF210" s="71">
        <v>1713190.3837849705</v>
      </c>
      <c r="AG210" s="71">
        <v>143000712.53713939</v>
      </c>
      <c r="AH210" s="71">
        <v>175446395.72235805</v>
      </c>
      <c r="AI210" s="71">
        <v>0</v>
      </c>
      <c r="AJ210" s="71">
        <v>0</v>
      </c>
      <c r="AK210" s="71">
        <v>12788638.110786317</v>
      </c>
      <c r="AL210" s="71">
        <v>0</v>
      </c>
      <c r="AM210" s="71">
        <v>0</v>
      </c>
      <c r="AN210" s="71">
        <v>394772942.53099138</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2493</v>
      </c>
      <c r="B211" s="70">
        <v>203</v>
      </c>
      <c r="C211" s="70">
        <v>16</v>
      </c>
      <c r="D211" s="70">
        <v>23</v>
      </c>
      <c r="E211" s="70">
        <v>2022</v>
      </c>
      <c r="F211" s="70" t="s">
        <v>161</v>
      </c>
      <c r="G211" s="1073" t="s">
        <v>2491</v>
      </c>
      <c r="H211" s="70" t="s">
        <v>2492</v>
      </c>
      <c r="I211" s="1066"/>
      <c r="J211" s="73"/>
      <c r="K211" s="71"/>
      <c r="L211" s="71"/>
      <c r="M211" s="71"/>
      <c r="N211" s="71"/>
      <c r="O211" s="71"/>
      <c r="P211" s="71"/>
      <c r="Q211" s="71"/>
      <c r="R211" s="71"/>
      <c r="S211" s="71"/>
      <c r="T211" s="71"/>
      <c r="U211" s="71"/>
      <c r="V211" s="71"/>
      <c r="W211" s="71"/>
      <c r="X211" s="71"/>
      <c r="Y211" s="71"/>
      <c r="Z211" s="71"/>
      <c r="AA211" s="71"/>
      <c r="AB211" s="71"/>
      <c r="AC211" s="72"/>
      <c r="AD211" s="71">
        <v>721857021.51689529</v>
      </c>
      <c r="AE211" s="71">
        <v>5741207.8723043287</v>
      </c>
      <c r="AF211" s="71">
        <v>1543005.908574543</v>
      </c>
      <c r="AG211" s="71">
        <v>428426717.11224413</v>
      </c>
      <c r="AH211" s="71">
        <v>287320092.81996143</v>
      </c>
      <c r="AI211" s="71">
        <v>0</v>
      </c>
      <c r="AJ211" s="71">
        <v>0</v>
      </c>
      <c r="AK211" s="71">
        <v>19425135.406840023</v>
      </c>
      <c r="AL211" s="71">
        <v>0</v>
      </c>
      <c r="AM211" s="71">
        <v>0</v>
      </c>
      <c r="AN211" s="71">
        <v>1464313180.6368201</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1730</v>
      </c>
      <c r="B212" s="70">
        <v>204</v>
      </c>
      <c r="C212" s="70">
        <v>16</v>
      </c>
      <c r="D212" s="70">
        <v>24</v>
      </c>
      <c r="E212" s="70">
        <v>2022</v>
      </c>
      <c r="F212" s="70" t="s">
        <v>161</v>
      </c>
      <c r="G212" s="1073" t="s">
        <v>1728</v>
      </c>
      <c r="H212" s="70" t="s">
        <v>1729</v>
      </c>
      <c r="I212" s="1066"/>
      <c r="J212" s="73"/>
      <c r="K212" s="71"/>
      <c r="L212" s="71"/>
      <c r="M212" s="71"/>
      <c r="N212" s="71"/>
      <c r="O212" s="71"/>
      <c r="P212" s="71"/>
      <c r="Q212" s="71"/>
      <c r="R212" s="71"/>
      <c r="S212" s="71"/>
      <c r="T212" s="71"/>
      <c r="U212" s="71"/>
      <c r="V212" s="71"/>
      <c r="W212" s="71"/>
      <c r="X212" s="71"/>
      <c r="Y212" s="71"/>
      <c r="Z212" s="71"/>
      <c r="AA212" s="71"/>
      <c r="AB212" s="71"/>
      <c r="AC212" s="72"/>
      <c r="AD212" s="71">
        <v>1575742.8832868289</v>
      </c>
      <c r="AE212" s="71">
        <v>412267.58657504484</v>
      </c>
      <c r="AF212" s="71">
        <v>1849337.9639533125</v>
      </c>
      <c r="AG212" s="71">
        <v>9497344.4005074892</v>
      </c>
      <c r="AH212" s="71">
        <v>8344331.0108352406</v>
      </c>
      <c r="AI212" s="71">
        <v>0</v>
      </c>
      <c r="AJ212" s="71">
        <v>0</v>
      </c>
      <c r="AK212" s="71">
        <v>560670.71231569571</v>
      </c>
      <c r="AL212" s="71">
        <v>0</v>
      </c>
      <c r="AM212" s="71">
        <v>0</v>
      </c>
      <c r="AN212" s="71">
        <v>22239694.557473615</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1714</v>
      </c>
      <c r="B213" s="70">
        <v>205</v>
      </c>
      <c r="C213" s="70">
        <v>16</v>
      </c>
      <c r="D213" s="70">
        <v>25</v>
      </c>
      <c r="E213" s="70">
        <v>2022</v>
      </c>
      <c r="F213" s="70" t="s">
        <v>161</v>
      </c>
      <c r="G213" s="1073" t="s">
        <v>1712</v>
      </c>
      <c r="H213" s="70" t="s">
        <v>1713</v>
      </c>
      <c r="I213" s="1066"/>
      <c r="J213" s="73"/>
      <c r="K213" s="71"/>
      <c r="L213" s="71"/>
      <c r="M213" s="71"/>
      <c r="N213" s="71"/>
      <c r="O213" s="71"/>
      <c r="P213" s="71"/>
      <c r="Q213" s="71"/>
      <c r="R213" s="71"/>
      <c r="S213" s="71"/>
      <c r="T213" s="71"/>
      <c r="U213" s="71"/>
      <c r="V213" s="71"/>
      <c r="W213" s="71"/>
      <c r="X213" s="71"/>
      <c r="Y213" s="71"/>
      <c r="Z213" s="71"/>
      <c r="AA213" s="71"/>
      <c r="AB213" s="71"/>
      <c r="AC213" s="72"/>
      <c r="AD213" s="71">
        <v>153512565.87039414</v>
      </c>
      <c r="AE213" s="71">
        <v>1969722.9136363254</v>
      </c>
      <c r="AF213" s="71">
        <v>3834823.5080749672</v>
      </c>
      <c r="AG213" s="71">
        <v>69224829.749109045</v>
      </c>
      <c r="AH213" s="71">
        <v>73371279.975611359</v>
      </c>
      <c r="AI213" s="71">
        <v>0</v>
      </c>
      <c r="AJ213" s="71">
        <v>0</v>
      </c>
      <c r="AK213" s="71">
        <v>5657325.0225645471</v>
      </c>
      <c r="AL213" s="71">
        <v>0</v>
      </c>
      <c r="AM213" s="71">
        <v>0</v>
      </c>
      <c r="AN213" s="71">
        <v>307570547.03939033</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1667</v>
      </c>
      <c r="B214" s="70">
        <v>206</v>
      </c>
      <c r="C214" s="70">
        <v>16</v>
      </c>
      <c r="D214" s="70">
        <v>26</v>
      </c>
      <c r="E214" s="70">
        <v>2022</v>
      </c>
      <c r="F214" s="70" t="s">
        <v>161</v>
      </c>
      <c r="G214" s="1073" t="s">
        <v>1665</v>
      </c>
      <c r="H214" s="70" t="s">
        <v>1666</v>
      </c>
      <c r="I214" s="1066"/>
      <c r="J214" s="73"/>
      <c r="K214" s="71"/>
      <c r="L214" s="71"/>
      <c r="M214" s="71"/>
      <c r="N214" s="71"/>
      <c r="O214" s="71"/>
      <c r="P214" s="71"/>
      <c r="Q214" s="71"/>
      <c r="R214" s="71"/>
      <c r="S214" s="71"/>
      <c r="T214" s="71"/>
      <c r="U214" s="71"/>
      <c r="V214" s="71"/>
      <c r="W214" s="71"/>
      <c r="X214" s="71"/>
      <c r="Y214" s="71"/>
      <c r="Z214" s="71"/>
      <c r="AA214" s="71"/>
      <c r="AB214" s="71"/>
      <c r="AC214" s="72"/>
      <c r="AD214" s="71">
        <v>180616691.81966457</v>
      </c>
      <c r="AE214" s="71">
        <v>3606577.924037985</v>
      </c>
      <c r="AF214" s="71">
        <v>1043798.1146239555</v>
      </c>
      <c r="AG214" s="71">
        <v>193411035.66174245</v>
      </c>
      <c r="AH214" s="71">
        <v>239110243.94107419</v>
      </c>
      <c r="AI214" s="71">
        <v>0</v>
      </c>
      <c r="AJ214" s="71">
        <v>0</v>
      </c>
      <c r="AK214" s="71">
        <v>16544047.214028459</v>
      </c>
      <c r="AL214" s="71">
        <v>0</v>
      </c>
      <c r="AM214" s="71">
        <v>0</v>
      </c>
      <c r="AN214" s="71">
        <v>634332394.67517161</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2473</v>
      </c>
      <c r="B215" s="70">
        <v>207</v>
      </c>
      <c r="C215" s="70">
        <v>16</v>
      </c>
      <c r="D215" s="70">
        <v>27</v>
      </c>
      <c r="E215" s="70">
        <v>2022</v>
      </c>
      <c r="F215" s="70" t="s">
        <v>161</v>
      </c>
      <c r="G215" s="1073" t="s">
        <v>2471</v>
      </c>
      <c r="H215" s="70" t="s">
        <v>2472</v>
      </c>
      <c r="I215" s="1066"/>
      <c r="J215" s="73"/>
      <c r="K215" s="71"/>
      <c r="L215" s="71"/>
      <c r="M215" s="71"/>
      <c r="N215" s="71"/>
      <c r="O215" s="71"/>
      <c r="P215" s="71"/>
      <c r="Q215" s="71"/>
      <c r="R215" s="71"/>
      <c r="S215" s="71"/>
      <c r="T215" s="71"/>
      <c r="U215" s="71"/>
      <c r="V215" s="71"/>
      <c r="W215" s="71"/>
      <c r="X215" s="71"/>
      <c r="Y215" s="71"/>
      <c r="Z215" s="71"/>
      <c r="AA215" s="71"/>
      <c r="AB215" s="71"/>
      <c r="AC215" s="72"/>
      <c r="AD215" s="71">
        <v>282597414.69739217</v>
      </c>
      <c r="AE215" s="71">
        <v>1120757.0686891961</v>
      </c>
      <c r="AF215" s="71">
        <v>374405.84546294058</v>
      </c>
      <c r="AG215" s="71">
        <v>57216559.534024306</v>
      </c>
      <c r="AH215" s="71">
        <v>87292308.87154305</v>
      </c>
      <c r="AI215" s="71">
        <v>0</v>
      </c>
      <c r="AJ215" s="71">
        <v>0</v>
      </c>
      <c r="AK215" s="71">
        <v>6347123.0292873578</v>
      </c>
      <c r="AL215" s="71">
        <v>0</v>
      </c>
      <c r="AM215" s="71">
        <v>0</v>
      </c>
      <c r="AN215" s="71">
        <v>434948569.046399</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1710</v>
      </c>
      <c r="B216" s="70">
        <v>208</v>
      </c>
      <c r="C216" s="70">
        <v>16</v>
      </c>
      <c r="D216" s="70">
        <v>28</v>
      </c>
      <c r="E216" s="70">
        <v>2022</v>
      </c>
      <c r="F216" s="70" t="s">
        <v>161</v>
      </c>
      <c r="G216" s="1073" t="s">
        <v>1708</v>
      </c>
      <c r="H216" s="70" t="s">
        <v>1709</v>
      </c>
      <c r="I216" s="1066"/>
      <c r="J216" s="73"/>
      <c r="K216" s="71"/>
      <c r="L216" s="71"/>
      <c r="M216" s="71"/>
      <c r="N216" s="71"/>
      <c r="O216" s="71"/>
      <c r="P216" s="71"/>
      <c r="Q216" s="71"/>
      <c r="R216" s="71"/>
      <c r="S216" s="71"/>
      <c r="T216" s="71"/>
      <c r="U216" s="71"/>
      <c r="V216" s="71"/>
      <c r="W216" s="71"/>
      <c r="X216" s="71"/>
      <c r="Y216" s="71"/>
      <c r="Z216" s="71"/>
      <c r="AA216" s="71"/>
      <c r="AB216" s="71"/>
      <c r="AC216" s="72"/>
      <c r="AD216" s="71">
        <v>106109900.69670697</v>
      </c>
      <c r="AE216" s="71">
        <v>1190995.2501056851</v>
      </c>
      <c r="AF216" s="71">
        <v>1179945.6947922974</v>
      </c>
      <c r="AG216" s="71">
        <v>47788963.072810628</v>
      </c>
      <c r="AH216" s="71">
        <v>77622165.58490479</v>
      </c>
      <c r="AI216" s="71">
        <v>0</v>
      </c>
      <c r="AJ216" s="71">
        <v>0</v>
      </c>
      <c r="AK216" s="71">
        <v>5599346.867375752</v>
      </c>
      <c r="AL216" s="71">
        <v>0</v>
      </c>
      <c r="AM216" s="71">
        <v>0</v>
      </c>
      <c r="AN216" s="71">
        <v>239491317.16669613</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1774</v>
      </c>
      <c r="B217" s="70">
        <v>209</v>
      </c>
      <c r="C217" s="70">
        <v>16</v>
      </c>
      <c r="D217" s="70">
        <v>29</v>
      </c>
      <c r="E217" s="70">
        <v>2022</v>
      </c>
      <c r="F217" s="70" t="s">
        <v>161</v>
      </c>
      <c r="G217" s="1073" t="s">
        <v>1772</v>
      </c>
      <c r="H217" s="70" t="s">
        <v>1773</v>
      </c>
      <c r="I217" s="1066"/>
      <c r="J217" s="73"/>
      <c r="K217" s="71"/>
      <c r="L217" s="71"/>
      <c r="M217" s="71"/>
      <c r="N217" s="71"/>
      <c r="O217" s="71"/>
      <c r="P217" s="71"/>
      <c r="Q217" s="71"/>
      <c r="R217" s="71"/>
      <c r="S217" s="71"/>
      <c r="T217" s="71"/>
      <c r="U217" s="71"/>
      <c r="V217" s="71"/>
      <c r="W217" s="71"/>
      <c r="X217" s="71"/>
      <c r="Y217" s="71"/>
      <c r="Z217" s="71"/>
      <c r="AA217" s="71"/>
      <c r="AB217" s="71"/>
      <c r="AC217" s="72"/>
      <c r="AD217" s="71">
        <v>881237607.55521226</v>
      </c>
      <c r="AE217" s="71">
        <v>2238460.3034037622</v>
      </c>
      <c r="AF217" s="71">
        <v>13058822.064480139</v>
      </c>
      <c r="AG217" s="71">
        <v>95136189.196760446</v>
      </c>
      <c r="AH217" s="71">
        <v>94592562.715183422</v>
      </c>
      <c r="AI217" s="71">
        <v>0</v>
      </c>
      <c r="AJ217" s="71">
        <v>0</v>
      </c>
      <c r="AK217" s="71">
        <v>7695470.2374864593</v>
      </c>
      <c r="AL217" s="71">
        <v>0</v>
      </c>
      <c r="AM217" s="71">
        <v>0</v>
      </c>
      <c r="AN217" s="71">
        <v>1093959112.0725265</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2031</v>
      </c>
      <c r="B218" s="70">
        <v>210</v>
      </c>
      <c r="C218" s="70">
        <v>16</v>
      </c>
      <c r="D218" s="70">
        <v>30</v>
      </c>
      <c r="E218" s="70">
        <v>2022</v>
      </c>
      <c r="F218" s="70" t="s">
        <v>161</v>
      </c>
      <c r="G218" s="1073" t="s">
        <v>2012</v>
      </c>
      <c r="H218" s="70" t="s">
        <v>2013</v>
      </c>
      <c r="I218" s="1066"/>
      <c r="J218" s="73"/>
      <c r="K218" s="71"/>
      <c r="L218" s="71"/>
      <c r="M218" s="71"/>
      <c r="N218" s="71"/>
      <c r="O218" s="71"/>
      <c r="P218" s="71"/>
      <c r="Q218" s="71"/>
      <c r="R218" s="71"/>
      <c r="S218" s="71"/>
      <c r="T218" s="71"/>
      <c r="U218" s="71"/>
      <c r="V218" s="71"/>
      <c r="W218" s="71"/>
      <c r="X218" s="71"/>
      <c r="Y218" s="71"/>
      <c r="Z218" s="71"/>
      <c r="AA218" s="71"/>
      <c r="AB218" s="71"/>
      <c r="AC218" s="72"/>
      <c r="AD218" s="71">
        <v>511414878.80273134</v>
      </c>
      <c r="AE218" s="71">
        <v>2908776.8608350391</v>
      </c>
      <c r="AF218" s="71">
        <v>533244.68899267295</v>
      </c>
      <c r="AG218" s="71">
        <v>94235278.314215362</v>
      </c>
      <c r="AH218" s="71">
        <v>151871796.19323564</v>
      </c>
      <c r="AI218" s="71">
        <v>0</v>
      </c>
      <c r="AJ218" s="71">
        <v>0</v>
      </c>
      <c r="AK218" s="71">
        <v>10846950.984786522</v>
      </c>
      <c r="AL218" s="71">
        <v>0</v>
      </c>
      <c r="AM218" s="71">
        <v>0</v>
      </c>
      <c r="AN218" s="71">
        <v>771810925.84479654</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1690</v>
      </c>
      <c r="B219" s="70">
        <v>211</v>
      </c>
      <c r="C219" s="70">
        <v>16</v>
      </c>
      <c r="D219" s="70">
        <v>31</v>
      </c>
      <c r="E219" s="70">
        <v>2022</v>
      </c>
      <c r="F219" s="70" t="s">
        <v>161</v>
      </c>
      <c r="G219" s="1073" t="s">
        <v>1688</v>
      </c>
      <c r="H219" s="70" t="s">
        <v>1689</v>
      </c>
      <c r="I219" s="1066"/>
      <c r="J219" s="73"/>
      <c r="K219" s="71"/>
      <c r="L219" s="71"/>
      <c r="M219" s="71"/>
      <c r="N219" s="71"/>
      <c r="O219" s="71"/>
      <c r="P219" s="71"/>
      <c r="Q219" s="71"/>
      <c r="R219" s="71"/>
      <c r="S219" s="71"/>
      <c r="T219" s="71"/>
      <c r="U219" s="71"/>
      <c r="V219" s="71"/>
      <c r="W219" s="71"/>
      <c r="X219" s="71"/>
      <c r="Y219" s="71"/>
      <c r="Z219" s="71"/>
      <c r="AA219" s="71"/>
      <c r="AB219" s="71"/>
      <c r="AC219" s="72"/>
      <c r="AD219" s="71">
        <v>54922764.228289098</v>
      </c>
      <c r="AE219" s="71">
        <v>1662812.5991860144</v>
      </c>
      <c r="AF219" s="71">
        <v>329023.31874015991</v>
      </c>
      <c r="AG219" s="71">
        <v>115950136.74768902</v>
      </c>
      <c r="AH219" s="71">
        <v>136463371.65038744</v>
      </c>
      <c r="AI219" s="71">
        <v>0</v>
      </c>
      <c r="AJ219" s="71">
        <v>0</v>
      </c>
      <c r="AK219" s="71">
        <v>9301039.0161445346</v>
      </c>
      <c r="AL219" s="71">
        <v>0</v>
      </c>
      <c r="AM219" s="71">
        <v>0</v>
      </c>
      <c r="AN219" s="71">
        <v>318629147.56043625</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1770</v>
      </c>
      <c r="B220" s="70">
        <v>212</v>
      </c>
      <c r="C220" s="70">
        <v>16</v>
      </c>
      <c r="D220" s="70">
        <v>32</v>
      </c>
      <c r="E220" s="70">
        <v>2022</v>
      </c>
      <c r="F220" s="70" t="s">
        <v>161</v>
      </c>
      <c r="G220" s="1073" t="s">
        <v>1768</v>
      </c>
      <c r="H220" s="70" t="s">
        <v>1769</v>
      </c>
      <c r="I220" s="1066"/>
      <c r="J220" s="73"/>
      <c r="K220" s="71"/>
      <c r="L220" s="71"/>
      <c r="M220" s="71"/>
      <c r="N220" s="71"/>
      <c r="O220" s="71"/>
      <c r="P220" s="71"/>
      <c r="Q220" s="71"/>
      <c r="R220" s="71"/>
      <c r="S220" s="71"/>
      <c r="T220" s="71"/>
      <c r="U220" s="71"/>
      <c r="V220" s="71"/>
      <c r="W220" s="71"/>
      <c r="X220" s="71"/>
      <c r="Y220" s="71"/>
      <c r="Z220" s="71"/>
      <c r="AA220" s="71"/>
      <c r="AB220" s="71"/>
      <c r="AC220" s="72"/>
      <c r="AD220" s="71">
        <v>49423399.134698942</v>
      </c>
      <c r="AE220" s="71">
        <v>2992757.2951373626</v>
      </c>
      <c r="AF220" s="71">
        <v>1089180.6413467361</v>
      </c>
      <c r="AG220" s="71">
        <v>134880889.93768468</v>
      </c>
      <c r="AH220" s="71">
        <v>112341874.55749631</v>
      </c>
      <c r="AI220" s="71">
        <v>0</v>
      </c>
      <c r="AJ220" s="71">
        <v>0</v>
      </c>
      <c r="AK220" s="71">
        <v>7828083.9688425669</v>
      </c>
      <c r="AL220" s="71">
        <v>0</v>
      </c>
      <c r="AM220" s="71">
        <v>0</v>
      </c>
      <c r="AN220" s="71">
        <v>308556185.53520662</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1722</v>
      </c>
      <c r="B221" s="70">
        <v>213</v>
      </c>
      <c r="C221" s="70">
        <v>16</v>
      </c>
      <c r="D221" s="70">
        <v>33</v>
      </c>
      <c r="E221" s="70">
        <v>2022</v>
      </c>
      <c r="F221" s="70" t="s">
        <v>161</v>
      </c>
      <c r="G221" s="1073" t="s">
        <v>1720</v>
      </c>
      <c r="H221" s="70" t="s">
        <v>1721</v>
      </c>
      <c r="I221" s="1066"/>
      <c r="J221" s="73"/>
      <c r="K221" s="71"/>
      <c r="L221" s="71"/>
      <c r="M221" s="71"/>
      <c r="N221" s="71"/>
      <c r="O221" s="71"/>
      <c r="P221" s="71"/>
      <c r="Q221" s="71"/>
      <c r="R221" s="71"/>
      <c r="S221" s="71"/>
      <c r="T221" s="71"/>
      <c r="U221" s="71"/>
      <c r="V221" s="71"/>
      <c r="W221" s="71"/>
      <c r="X221" s="71"/>
      <c r="Y221" s="71"/>
      <c r="Z221" s="71"/>
      <c r="AA221" s="71"/>
      <c r="AB221" s="71"/>
      <c r="AC221" s="72"/>
      <c r="AD221" s="71">
        <v>727241.25095404987</v>
      </c>
      <c r="AE221" s="71">
        <v>253468.21989428686</v>
      </c>
      <c r="AF221" s="71">
        <v>1043798.1146239555</v>
      </c>
      <c r="AG221" s="71">
        <v>5213658.4622124946</v>
      </c>
      <c r="AH221" s="71">
        <v>5618129.5187152866</v>
      </c>
      <c r="AI221" s="71">
        <v>0</v>
      </c>
      <c r="AJ221" s="71">
        <v>0</v>
      </c>
      <c r="AK221" s="71">
        <v>368012.78906027932</v>
      </c>
      <c r="AL221" s="71">
        <v>0</v>
      </c>
      <c r="AM221" s="71">
        <v>0</v>
      </c>
      <c r="AN221" s="71">
        <v>13224308.355460353</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1658</v>
      </c>
      <c r="B222" s="70">
        <v>214</v>
      </c>
      <c r="C222" s="70">
        <v>16</v>
      </c>
      <c r="D222" s="70">
        <v>34</v>
      </c>
      <c r="E222" s="70">
        <v>2022</v>
      </c>
      <c r="F222" s="70" t="s">
        <v>161</v>
      </c>
      <c r="G222" s="1073" t="s">
        <v>1656</v>
      </c>
      <c r="H222" s="70" t="s">
        <v>1657</v>
      </c>
      <c r="I222" s="1066"/>
      <c r="J222" s="73"/>
      <c r="K222" s="71"/>
      <c r="L222" s="71"/>
      <c r="M222" s="71"/>
      <c r="N222" s="71"/>
      <c r="O222" s="71"/>
      <c r="P222" s="71"/>
      <c r="Q222" s="71"/>
      <c r="R222" s="71"/>
      <c r="S222" s="71"/>
      <c r="T222" s="71"/>
      <c r="U222" s="71"/>
      <c r="V222" s="71"/>
      <c r="W222" s="71"/>
      <c r="X222" s="71"/>
      <c r="Y222" s="71"/>
      <c r="Z222" s="71"/>
      <c r="AA222" s="71"/>
      <c r="AB222" s="71"/>
      <c r="AC222" s="72"/>
      <c r="AD222" s="71">
        <v>778490764.55648661</v>
      </c>
      <c r="AE222" s="71">
        <v>7306297.7843021844</v>
      </c>
      <c r="AF222" s="71">
        <v>918996.16613630869</v>
      </c>
      <c r="AG222" s="71">
        <v>229650902.4531526</v>
      </c>
      <c r="AH222" s="71">
        <v>213294193.03317231</v>
      </c>
      <c r="AI222" s="71">
        <v>0</v>
      </c>
      <c r="AJ222" s="71">
        <v>0</v>
      </c>
      <c r="AK222" s="71">
        <v>14672088.827008504</v>
      </c>
      <c r="AL222" s="71">
        <v>0</v>
      </c>
      <c r="AM222" s="71">
        <v>0</v>
      </c>
      <c r="AN222" s="71">
        <v>1244333242.8202586</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1702</v>
      </c>
      <c r="B223" s="70">
        <v>215</v>
      </c>
      <c r="C223" s="70">
        <v>16</v>
      </c>
      <c r="D223" s="70">
        <v>35</v>
      </c>
      <c r="E223" s="70">
        <v>2022</v>
      </c>
      <c r="F223" s="70" t="s">
        <v>161</v>
      </c>
      <c r="G223" s="1073" t="s">
        <v>1700</v>
      </c>
      <c r="H223" s="70" t="s">
        <v>1701</v>
      </c>
      <c r="I223" s="1066"/>
      <c r="J223" s="73"/>
      <c r="K223" s="71"/>
      <c r="L223" s="71"/>
      <c r="M223" s="71"/>
      <c r="N223" s="71"/>
      <c r="O223" s="71"/>
      <c r="P223" s="71"/>
      <c r="Q223" s="71"/>
      <c r="R223" s="71"/>
      <c r="S223" s="71"/>
      <c r="T223" s="71"/>
      <c r="U223" s="71"/>
      <c r="V223" s="71"/>
      <c r="W223" s="71"/>
      <c r="X223" s="71"/>
      <c r="Y223" s="71"/>
      <c r="Z223" s="71"/>
      <c r="AA223" s="71"/>
      <c r="AB223" s="71"/>
      <c r="AC223" s="72"/>
      <c r="AD223" s="71">
        <v>69577463.227237836</v>
      </c>
      <c r="AE223" s="71">
        <v>1351321.533773758</v>
      </c>
      <c r="AF223" s="71">
        <v>760157.32260657626</v>
      </c>
      <c r="AG223" s="71">
        <v>66737153.247629732</v>
      </c>
      <c r="AH223" s="71">
        <v>75007829.503555715</v>
      </c>
      <c r="AI223" s="71">
        <v>0</v>
      </c>
      <c r="AJ223" s="71">
        <v>0</v>
      </c>
      <c r="AK223" s="71">
        <v>5653709.4583211476</v>
      </c>
      <c r="AL223" s="71">
        <v>0</v>
      </c>
      <c r="AM223" s="71">
        <v>0</v>
      </c>
      <c r="AN223" s="71">
        <v>219087634.29312477</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1778</v>
      </c>
      <c r="B224" s="70">
        <v>216</v>
      </c>
      <c r="C224" s="70">
        <v>16</v>
      </c>
      <c r="D224" s="70">
        <v>36</v>
      </c>
      <c r="E224" s="70">
        <v>2022</v>
      </c>
      <c r="F224" s="70" t="s">
        <v>161</v>
      </c>
      <c r="G224" s="1073" t="s">
        <v>1776</v>
      </c>
      <c r="H224" s="70" t="s">
        <v>1777</v>
      </c>
      <c r="I224" s="1066"/>
      <c r="J224" s="73"/>
      <c r="K224" s="71"/>
      <c r="L224" s="71"/>
      <c r="M224" s="71"/>
      <c r="N224" s="71"/>
      <c r="O224" s="71"/>
      <c r="P224" s="71"/>
      <c r="Q224" s="71"/>
      <c r="R224" s="71"/>
      <c r="S224" s="71"/>
      <c r="T224" s="71"/>
      <c r="U224" s="71"/>
      <c r="V224" s="71"/>
      <c r="W224" s="71"/>
      <c r="X224" s="71"/>
      <c r="Y224" s="71"/>
      <c r="Z224" s="71"/>
      <c r="AA224" s="71"/>
      <c r="AB224" s="71"/>
      <c r="AC224" s="72"/>
      <c r="AD224" s="71">
        <v>62752493.353125848</v>
      </c>
      <c r="AE224" s="71">
        <v>1595628.2517441551</v>
      </c>
      <c r="AF224" s="71">
        <v>2530075.8647950226</v>
      </c>
      <c r="AG224" s="71">
        <v>141867308.52361491</v>
      </c>
      <c r="AH224" s="71">
        <v>104805460.40222853</v>
      </c>
      <c r="AI224" s="71">
        <v>0</v>
      </c>
      <c r="AJ224" s="71">
        <v>0</v>
      </c>
      <c r="AK224" s="71">
        <v>7547748.6126847183</v>
      </c>
      <c r="AL224" s="71">
        <v>0</v>
      </c>
      <c r="AM224" s="71">
        <v>0</v>
      </c>
      <c r="AN224" s="71">
        <v>321098715.00819319</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1726</v>
      </c>
      <c r="B225" s="70">
        <v>217</v>
      </c>
      <c r="C225" s="70">
        <v>16</v>
      </c>
      <c r="D225" s="70">
        <v>37</v>
      </c>
      <c r="E225" s="70">
        <v>2022</v>
      </c>
      <c r="F225" s="70" t="s">
        <v>161</v>
      </c>
      <c r="G225" s="1073" t="s">
        <v>1724</v>
      </c>
      <c r="H225" s="70" t="s">
        <v>1725</v>
      </c>
      <c r="I225" s="1066"/>
      <c r="J225" s="73"/>
      <c r="K225" s="71"/>
      <c r="L225" s="71"/>
      <c r="M225" s="71"/>
      <c r="N225" s="71"/>
      <c r="O225" s="71"/>
      <c r="P225" s="71"/>
      <c r="Q225" s="71"/>
      <c r="R225" s="71"/>
      <c r="S225" s="71"/>
      <c r="T225" s="71"/>
      <c r="U225" s="71"/>
      <c r="V225" s="71"/>
      <c r="W225" s="71"/>
      <c r="X225" s="71"/>
      <c r="Y225" s="71"/>
      <c r="Z225" s="71"/>
      <c r="AA225" s="71"/>
      <c r="AB225" s="71"/>
      <c r="AC225" s="72"/>
      <c r="AD225" s="71">
        <v>118493756.81708972</v>
      </c>
      <c r="AE225" s="71">
        <v>448913.59427060437</v>
      </c>
      <c r="AF225" s="71">
        <v>737466.05924518593</v>
      </c>
      <c r="AG225" s="71">
        <v>46475376.882777154</v>
      </c>
      <c r="AH225" s="71">
        <v>7238106.3932120986</v>
      </c>
      <c r="AI225" s="71">
        <v>0</v>
      </c>
      <c r="AJ225" s="71">
        <v>0</v>
      </c>
      <c r="AK225" s="71">
        <v>601345.81005393714</v>
      </c>
      <c r="AL225" s="71">
        <v>0</v>
      </c>
      <c r="AM225" s="71">
        <v>0</v>
      </c>
      <c r="AN225" s="71">
        <v>173994965.5566487</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2469</v>
      </c>
      <c r="B226" s="70">
        <v>218</v>
      </c>
      <c r="C226" s="70">
        <v>16</v>
      </c>
      <c r="D226" s="70">
        <v>38</v>
      </c>
      <c r="E226" s="70">
        <v>2022</v>
      </c>
      <c r="F226" s="70" t="s">
        <v>161</v>
      </c>
      <c r="G226" s="1073" t="s">
        <v>2467</v>
      </c>
      <c r="H226" s="70" t="s">
        <v>2468</v>
      </c>
      <c r="I226" s="1066"/>
      <c r="J226" s="73"/>
      <c r="K226" s="71"/>
      <c r="L226" s="71"/>
      <c r="M226" s="71"/>
      <c r="N226" s="71"/>
      <c r="O226" s="71"/>
      <c r="P226" s="71"/>
      <c r="Q226" s="71"/>
      <c r="R226" s="71"/>
      <c r="S226" s="71"/>
      <c r="T226" s="71"/>
      <c r="U226" s="71"/>
      <c r="V226" s="71"/>
      <c r="W226" s="71"/>
      <c r="X226" s="71"/>
      <c r="Y226" s="71"/>
      <c r="Z226" s="71"/>
      <c r="AA226" s="71"/>
      <c r="AB226" s="71"/>
      <c r="AC226" s="72"/>
      <c r="AD226" s="71">
        <v>87800842.241897225</v>
      </c>
      <c r="AE226" s="71">
        <v>2163641.3710253281</v>
      </c>
      <c r="AF226" s="71">
        <v>646701.0057996246</v>
      </c>
      <c r="AG226" s="71">
        <v>128900004.14324024</v>
      </c>
      <c r="AH226" s="71">
        <v>127132967.75942372</v>
      </c>
      <c r="AI226" s="71">
        <v>0</v>
      </c>
      <c r="AJ226" s="71">
        <v>0</v>
      </c>
      <c r="AK226" s="71">
        <v>8822622.3903661706</v>
      </c>
      <c r="AL226" s="71">
        <v>0</v>
      </c>
      <c r="AM226" s="71">
        <v>0</v>
      </c>
      <c r="AN226" s="71">
        <v>355466778.91175234</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1750</v>
      </c>
      <c r="B227" s="70">
        <v>219</v>
      </c>
      <c r="C227" s="70">
        <v>16</v>
      </c>
      <c r="D227" s="70">
        <v>39</v>
      </c>
      <c r="E227" s="70">
        <v>2022</v>
      </c>
      <c r="F227" s="70" t="s">
        <v>161</v>
      </c>
      <c r="G227" s="1073" t="s">
        <v>1748</v>
      </c>
      <c r="H227" s="70" t="s">
        <v>1749</v>
      </c>
      <c r="I227" s="1066"/>
      <c r="J227" s="73"/>
      <c r="K227" s="71"/>
      <c r="L227" s="71"/>
      <c r="M227" s="71"/>
      <c r="N227" s="71"/>
      <c r="O227" s="71"/>
      <c r="P227" s="71"/>
      <c r="Q227" s="71"/>
      <c r="R227" s="71"/>
      <c r="S227" s="71"/>
      <c r="T227" s="71"/>
      <c r="U227" s="71"/>
      <c r="V227" s="71"/>
      <c r="W227" s="71"/>
      <c r="X227" s="71"/>
      <c r="Y227" s="71"/>
      <c r="Z227" s="71"/>
      <c r="AA227" s="71"/>
      <c r="AB227" s="71"/>
      <c r="AC227" s="72"/>
      <c r="AD227" s="71">
        <v>359875796.03713363</v>
      </c>
      <c r="AE227" s="71">
        <v>5996203.0091859307</v>
      </c>
      <c r="AF227" s="71">
        <v>7306586.8023676891</v>
      </c>
      <c r="AG227" s="71">
        <v>313697169.30219686</v>
      </c>
      <c r="AH227" s="71">
        <v>333520507.46833467</v>
      </c>
      <c r="AI227" s="71">
        <v>0</v>
      </c>
      <c r="AJ227" s="71">
        <v>0</v>
      </c>
      <c r="AK227" s="71">
        <v>24085339.461992823</v>
      </c>
      <c r="AL227" s="71">
        <v>0</v>
      </c>
      <c r="AM227" s="71">
        <v>0</v>
      </c>
      <c r="AN227" s="71">
        <v>1044481602.0812117</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2497</v>
      </c>
      <c r="B228" s="70">
        <v>220</v>
      </c>
      <c r="C228" s="70">
        <v>16</v>
      </c>
      <c r="D228" s="70">
        <v>40</v>
      </c>
      <c r="E228" s="70">
        <v>2022</v>
      </c>
      <c r="F228" s="70" t="s">
        <v>161</v>
      </c>
      <c r="G228" s="1073" t="s">
        <v>2495</v>
      </c>
      <c r="H228" s="70" t="s">
        <v>2496</v>
      </c>
      <c r="I228" s="1066"/>
      <c r="J228" s="73"/>
      <c r="K228" s="71"/>
      <c r="L228" s="71"/>
      <c r="M228" s="71"/>
      <c r="N228" s="71"/>
      <c r="O228" s="71"/>
      <c r="P228" s="71"/>
      <c r="Q228" s="71"/>
      <c r="R228" s="71"/>
      <c r="S228" s="71"/>
      <c r="T228" s="71"/>
      <c r="U228" s="71"/>
      <c r="V228" s="71"/>
      <c r="W228" s="71"/>
      <c r="X228" s="71"/>
      <c r="Y228" s="71"/>
      <c r="Z228" s="71"/>
      <c r="AA228" s="71"/>
      <c r="AB228" s="71"/>
      <c r="AC228" s="72"/>
      <c r="AD228" s="71">
        <v>7010469593.5751772</v>
      </c>
      <c r="AE228" s="71">
        <v>16199062.318424635</v>
      </c>
      <c r="AF228" s="71">
        <v>11152755.942123352</v>
      </c>
      <c r="AG228" s="71">
        <v>774178876.84822249</v>
      </c>
      <c r="AH228" s="71">
        <v>762114184.60183144</v>
      </c>
      <c r="AI228" s="71">
        <v>0</v>
      </c>
      <c r="AJ228" s="71">
        <v>0</v>
      </c>
      <c r="AK228" s="71">
        <v>53901864.75895106</v>
      </c>
      <c r="AL228" s="71">
        <v>0</v>
      </c>
      <c r="AM228" s="71">
        <v>0</v>
      </c>
      <c r="AN228" s="71">
        <v>8628016338.0447292</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1734</v>
      </c>
      <c r="B229" s="70">
        <v>221</v>
      </c>
      <c r="C229" s="70">
        <v>16</v>
      </c>
      <c r="D229" s="70">
        <v>41</v>
      </c>
      <c r="E229" s="70">
        <v>2022</v>
      </c>
      <c r="F229" s="70" t="s">
        <v>161</v>
      </c>
      <c r="G229" s="1073" t="s">
        <v>1732</v>
      </c>
      <c r="H229" s="70" t="s">
        <v>1733</v>
      </c>
      <c r="I229" s="1066"/>
      <c r="J229" s="73"/>
      <c r="K229" s="71"/>
      <c r="L229" s="71"/>
      <c r="M229" s="71"/>
      <c r="N229" s="71"/>
      <c r="O229" s="71"/>
      <c r="P229" s="71"/>
      <c r="Q229" s="71"/>
      <c r="R229" s="71"/>
      <c r="S229" s="71"/>
      <c r="T229" s="71"/>
      <c r="U229" s="71"/>
      <c r="V229" s="71"/>
      <c r="W229" s="71"/>
      <c r="X229" s="71"/>
      <c r="Y229" s="71"/>
      <c r="Z229" s="71"/>
      <c r="AA229" s="71"/>
      <c r="AB229" s="71"/>
      <c r="AC229" s="72"/>
      <c r="AD229" s="71">
        <v>12353.682781776042</v>
      </c>
      <c r="AE229" s="71">
        <v>201553.04232557749</v>
      </c>
      <c r="AF229" s="71">
        <v>726120.42756449082</v>
      </c>
      <c r="AG229" s="71">
        <v>2417928.5621855049</v>
      </c>
      <c r="AH229" s="71">
        <v>1955573.1068094508</v>
      </c>
      <c r="AI229" s="71">
        <v>0</v>
      </c>
      <c r="AJ229" s="71">
        <v>0</v>
      </c>
      <c r="AK229" s="71">
        <v>127448.63957982305</v>
      </c>
      <c r="AL229" s="71">
        <v>0</v>
      </c>
      <c r="AM229" s="71">
        <v>0</v>
      </c>
      <c r="AN229" s="71">
        <v>5440977.4612466227</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1642</v>
      </c>
      <c r="B230" s="70">
        <v>222</v>
      </c>
      <c r="C230" s="70">
        <v>16</v>
      </c>
      <c r="D230" s="70">
        <v>42</v>
      </c>
      <c r="E230" s="70">
        <v>2022</v>
      </c>
      <c r="F230" s="70" t="s">
        <v>161</v>
      </c>
      <c r="G230" s="1073" t="s">
        <v>1640</v>
      </c>
      <c r="H230" s="70" t="s">
        <v>1641</v>
      </c>
      <c r="I230" s="1066"/>
      <c r="J230" s="73"/>
      <c r="K230" s="71"/>
      <c r="L230" s="71"/>
      <c r="M230" s="71"/>
      <c r="N230" s="71"/>
      <c r="O230" s="71"/>
      <c r="P230" s="71"/>
      <c r="Q230" s="71"/>
      <c r="R230" s="71"/>
      <c r="S230" s="71"/>
      <c r="T230" s="71"/>
      <c r="U230" s="71"/>
      <c r="V230" s="71"/>
      <c r="W230" s="71"/>
      <c r="X230" s="71"/>
      <c r="Y230" s="71"/>
      <c r="Z230" s="71"/>
      <c r="AA230" s="71"/>
      <c r="AB230" s="71"/>
      <c r="AC230" s="72"/>
      <c r="AD230" s="71">
        <v>660025571.7220962</v>
      </c>
      <c r="AE230" s="71">
        <v>15904367.339872841</v>
      </c>
      <c r="AF230" s="71">
        <v>16462511.568688691</v>
      </c>
      <c r="AG230" s="71">
        <v>732533544.76154172</v>
      </c>
      <c r="AH230" s="71">
        <v>678426427.85512781</v>
      </c>
      <c r="AI230" s="71">
        <v>0</v>
      </c>
      <c r="AJ230" s="71">
        <v>0</v>
      </c>
      <c r="AK230" s="71">
        <v>47875364.801676579</v>
      </c>
      <c r="AL230" s="71">
        <v>0</v>
      </c>
      <c r="AM230" s="71">
        <v>0</v>
      </c>
      <c r="AN230" s="71">
        <v>2151227788.0490041</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1742</v>
      </c>
      <c r="B231" s="70">
        <v>223</v>
      </c>
      <c r="C231" s="70">
        <v>16</v>
      </c>
      <c r="D231" s="70">
        <v>43</v>
      </c>
      <c r="E231" s="70">
        <v>2022</v>
      </c>
      <c r="F231" s="70" t="s">
        <v>161</v>
      </c>
      <c r="G231" s="1073" t="s">
        <v>1740</v>
      </c>
      <c r="H231" s="70" t="s">
        <v>1741</v>
      </c>
      <c r="I231" s="1066"/>
      <c r="J231" s="73"/>
      <c r="K231" s="71"/>
      <c r="L231" s="71"/>
      <c r="M231" s="71"/>
      <c r="N231" s="71"/>
      <c r="O231" s="71"/>
      <c r="P231" s="71"/>
      <c r="Q231" s="71"/>
      <c r="R231" s="71"/>
      <c r="S231" s="71"/>
      <c r="T231" s="71"/>
      <c r="U231" s="71"/>
      <c r="V231" s="71"/>
      <c r="W231" s="71"/>
      <c r="X231" s="71"/>
      <c r="Y231" s="71"/>
      <c r="Z231" s="71"/>
      <c r="AA231" s="71"/>
      <c r="AB231" s="71"/>
      <c r="AC231" s="72"/>
      <c r="AD231" s="71">
        <v>77049181.541036621</v>
      </c>
      <c r="AE231" s="71">
        <v>668789.64044396172</v>
      </c>
      <c r="AF231" s="71">
        <v>3165431.2389139519</v>
      </c>
      <c r="AG231" s="71">
        <v>57170060.907828428</v>
      </c>
      <c r="AH231" s="71">
        <v>29321167.11205611</v>
      </c>
      <c r="AI231" s="71">
        <v>0</v>
      </c>
      <c r="AJ231" s="71">
        <v>0</v>
      </c>
      <c r="AK231" s="71">
        <v>2056868.6726109439</v>
      </c>
      <c r="AL231" s="71">
        <v>0</v>
      </c>
      <c r="AM231" s="71">
        <v>0</v>
      </c>
      <c r="AN231" s="71">
        <v>169431499.11289001</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1766</v>
      </c>
      <c r="B232" s="70">
        <v>224</v>
      </c>
      <c r="C232" s="70">
        <v>16</v>
      </c>
      <c r="D232" s="70">
        <v>44</v>
      </c>
      <c r="E232" s="70">
        <v>2022</v>
      </c>
      <c r="F232" s="70" t="s">
        <v>161</v>
      </c>
      <c r="G232" s="1073" t="s">
        <v>1764</v>
      </c>
      <c r="H232" s="70" t="s">
        <v>1765</v>
      </c>
      <c r="I232" s="1066"/>
      <c r="J232" s="73"/>
      <c r="K232" s="71"/>
      <c r="L232" s="71"/>
      <c r="M232" s="71"/>
      <c r="N232" s="71"/>
      <c r="O232" s="71"/>
      <c r="P232" s="71"/>
      <c r="Q232" s="71"/>
      <c r="R232" s="71"/>
      <c r="S232" s="71"/>
      <c r="T232" s="71"/>
      <c r="U232" s="71"/>
      <c r="V232" s="71"/>
      <c r="W232" s="71"/>
      <c r="X232" s="71"/>
      <c r="Y232" s="71"/>
      <c r="Z232" s="71"/>
      <c r="AA232" s="71"/>
      <c r="AB232" s="71"/>
      <c r="AC232" s="72"/>
      <c r="AD232" s="71">
        <v>11980249.671510994</v>
      </c>
      <c r="AE232" s="71">
        <v>2036907.2610781847</v>
      </c>
      <c r="AF232" s="71">
        <v>714774.79588379571</v>
      </c>
      <c r="AG232" s="71">
        <v>155607652.56449598</v>
      </c>
      <c r="AH232" s="71">
        <v>105261208.37203583</v>
      </c>
      <c r="AI232" s="71">
        <v>0</v>
      </c>
      <c r="AJ232" s="71">
        <v>0</v>
      </c>
      <c r="AK232" s="71">
        <v>7874828.0494179428</v>
      </c>
      <c r="AL232" s="71">
        <v>0</v>
      </c>
      <c r="AM232" s="71">
        <v>0</v>
      </c>
      <c r="AN232" s="71">
        <v>283475620.7144227</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1557</v>
      </c>
      <c r="B233" s="70">
        <v>225</v>
      </c>
      <c r="C233" s="70">
        <v>16</v>
      </c>
      <c r="D233" s="70">
        <v>45</v>
      </c>
      <c r="E233" s="70">
        <v>2022</v>
      </c>
      <c r="F233" s="70" t="s">
        <v>161</v>
      </c>
      <c r="G233" s="1073" t="s">
        <v>1555</v>
      </c>
      <c r="H233" s="70" t="s">
        <v>1556</v>
      </c>
      <c r="I233" s="1066"/>
      <c r="J233" s="73"/>
      <c r="K233" s="71"/>
      <c r="L233" s="71"/>
      <c r="M233" s="71"/>
      <c r="N233" s="71"/>
      <c r="O233" s="71"/>
      <c r="P233" s="71"/>
      <c r="Q233" s="71"/>
      <c r="R233" s="71"/>
      <c r="S233" s="71"/>
      <c r="T233" s="71"/>
      <c r="U233" s="71"/>
      <c r="V233" s="71"/>
      <c r="W233" s="71"/>
      <c r="X233" s="71"/>
      <c r="Y233" s="71"/>
      <c r="Z233" s="71"/>
      <c r="AA233" s="71"/>
      <c r="AB233" s="71"/>
      <c r="AC233" s="72"/>
      <c r="AD233" s="71">
        <v>1485184809.9518402</v>
      </c>
      <c r="AE233" s="71">
        <v>142394170.56904584</v>
      </c>
      <c r="AF233" s="71">
        <v>6251443.0560630383</v>
      </c>
      <c r="AG233" s="71">
        <v>7582571660.0592728</v>
      </c>
      <c r="AH233" s="71">
        <v>4792819663.3546324</v>
      </c>
      <c r="AI233" s="71">
        <v>0</v>
      </c>
      <c r="AJ233" s="71">
        <v>0</v>
      </c>
      <c r="AK233" s="71">
        <v>296328288.07934678</v>
      </c>
      <c r="AL233" s="71">
        <v>0</v>
      </c>
      <c r="AM233" s="71">
        <v>0</v>
      </c>
      <c r="AN233" s="71">
        <v>14305550035.070204</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1654</v>
      </c>
      <c r="B234" s="70">
        <v>226</v>
      </c>
      <c r="C234" s="70">
        <v>16</v>
      </c>
      <c r="D234" s="70">
        <v>46</v>
      </c>
      <c r="E234" s="70">
        <v>2022</v>
      </c>
      <c r="F234" s="70" t="s">
        <v>161</v>
      </c>
      <c r="G234" s="1073" t="s">
        <v>1652</v>
      </c>
      <c r="H234" s="70" t="s">
        <v>1653</v>
      </c>
      <c r="I234" s="1066"/>
      <c r="J234" s="73"/>
      <c r="K234" s="71"/>
      <c r="L234" s="71"/>
      <c r="M234" s="71"/>
      <c r="N234" s="71"/>
      <c r="O234" s="71"/>
      <c r="P234" s="71"/>
      <c r="Q234" s="71"/>
      <c r="R234" s="71"/>
      <c r="S234" s="71"/>
      <c r="T234" s="71"/>
      <c r="U234" s="71"/>
      <c r="V234" s="71"/>
      <c r="W234" s="71"/>
      <c r="X234" s="71"/>
      <c r="Y234" s="71"/>
      <c r="Z234" s="71"/>
      <c r="AA234" s="71"/>
      <c r="AB234" s="71"/>
      <c r="AC234" s="72"/>
      <c r="AD234" s="71">
        <v>688780880.15514398</v>
      </c>
      <c r="AE234" s="71">
        <v>6961214.5451689977</v>
      </c>
      <c r="AF234" s="71">
        <v>6796033.3767364062</v>
      </c>
      <c r="AG234" s="71">
        <v>252621223.79391491</v>
      </c>
      <c r="AH234" s="71">
        <v>278072552.19623542</v>
      </c>
      <c r="AI234" s="71">
        <v>0</v>
      </c>
      <c r="AJ234" s="71">
        <v>0</v>
      </c>
      <c r="AK234" s="71">
        <v>21994510.310952809</v>
      </c>
      <c r="AL234" s="71">
        <v>0</v>
      </c>
      <c r="AM234" s="71">
        <v>0</v>
      </c>
      <c r="AN234" s="71">
        <v>1255226414.3781526</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1786</v>
      </c>
      <c r="B235" s="70">
        <v>227</v>
      </c>
      <c r="C235" s="70">
        <v>16</v>
      </c>
      <c r="D235" s="70">
        <v>47</v>
      </c>
      <c r="E235" s="70">
        <v>2022</v>
      </c>
      <c r="F235" s="70" t="s">
        <v>161</v>
      </c>
      <c r="G235" s="1073" t="s">
        <v>1784</v>
      </c>
      <c r="H235" s="70" t="s">
        <v>1785</v>
      </c>
      <c r="I235" s="1066"/>
      <c r="J235" s="73"/>
      <c r="K235" s="71"/>
      <c r="L235" s="71"/>
      <c r="M235" s="71"/>
      <c r="N235" s="71"/>
      <c r="O235" s="71"/>
      <c r="P235" s="71"/>
      <c r="Q235" s="71"/>
      <c r="R235" s="71"/>
      <c r="S235" s="71"/>
      <c r="T235" s="71"/>
      <c r="U235" s="71"/>
      <c r="V235" s="71"/>
      <c r="W235" s="71"/>
      <c r="X235" s="71"/>
      <c r="Y235" s="71"/>
      <c r="Z235" s="71"/>
      <c r="AA235" s="71"/>
      <c r="AB235" s="71"/>
      <c r="AC235" s="72"/>
      <c r="AD235" s="71">
        <v>43532572.809227675</v>
      </c>
      <c r="AE235" s="71">
        <v>3110329.9031606163</v>
      </c>
      <c r="AF235" s="71">
        <v>1270710.748237859</v>
      </c>
      <c r="AG235" s="71">
        <v>154573058.13163778</v>
      </c>
      <c r="AH235" s="71">
        <v>162499010.2164692</v>
      </c>
      <c r="AI235" s="71">
        <v>0</v>
      </c>
      <c r="AJ235" s="71">
        <v>0</v>
      </c>
      <c r="AK235" s="71">
        <v>12108782.905732853</v>
      </c>
      <c r="AL235" s="71">
        <v>0</v>
      </c>
      <c r="AM235" s="71">
        <v>0</v>
      </c>
      <c r="AN235" s="71">
        <v>377094464.71446598</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1671</v>
      </c>
      <c r="B236" s="70">
        <v>228</v>
      </c>
      <c r="C236" s="70">
        <v>16</v>
      </c>
      <c r="D236" s="70">
        <v>48</v>
      </c>
      <c r="E236" s="70">
        <v>2022</v>
      </c>
      <c r="F236" s="70" t="s">
        <v>161</v>
      </c>
      <c r="G236" s="1073" t="s">
        <v>1669</v>
      </c>
      <c r="H236" s="70" t="s">
        <v>1670</v>
      </c>
      <c r="I236" s="1066"/>
      <c r="J236" s="73"/>
      <c r="K236" s="71"/>
      <c r="L236" s="71"/>
      <c r="M236" s="71"/>
      <c r="N236" s="71"/>
      <c r="O236" s="71"/>
      <c r="P236" s="71"/>
      <c r="Q236" s="71"/>
      <c r="R236" s="71"/>
      <c r="S236" s="71"/>
      <c r="T236" s="71"/>
      <c r="U236" s="71"/>
      <c r="V236" s="71"/>
      <c r="W236" s="71"/>
      <c r="X236" s="71"/>
      <c r="Y236" s="71"/>
      <c r="Z236" s="71"/>
      <c r="AA236" s="71"/>
      <c r="AB236" s="71"/>
      <c r="AC236" s="72"/>
      <c r="AD236" s="71">
        <v>486495541.05345255</v>
      </c>
      <c r="AE236" s="71">
        <v>4728861.9097144958</v>
      </c>
      <c r="AF236" s="71">
        <v>2756988.4984089257</v>
      </c>
      <c r="AG236" s="71">
        <v>234097333.58313319</v>
      </c>
      <c r="AH236" s="71">
        <v>218183125.80019593</v>
      </c>
      <c r="AI236" s="71">
        <v>0</v>
      </c>
      <c r="AJ236" s="71">
        <v>0</v>
      </c>
      <c r="AK236" s="71">
        <v>15204351.534554636</v>
      </c>
      <c r="AL236" s="71">
        <v>0</v>
      </c>
      <c r="AM236" s="71">
        <v>0</v>
      </c>
      <c r="AN236" s="71">
        <v>961466202.37945974</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1754</v>
      </c>
      <c r="B237" s="70">
        <v>229</v>
      </c>
      <c r="C237" s="70">
        <v>16</v>
      </c>
      <c r="D237" s="70">
        <v>49</v>
      </c>
      <c r="E237" s="70">
        <v>2022</v>
      </c>
      <c r="F237" s="70" t="s">
        <v>161</v>
      </c>
      <c r="G237" s="1073" t="s">
        <v>1752</v>
      </c>
      <c r="H237" s="70" t="s">
        <v>1753</v>
      </c>
      <c r="I237" s="1066"/>
      <c r="J237" s="73"/>
      <c r="K237" s="71"/>
      <c r="L237" s="71"/>
      <c r="M237" s="71"/>
      <c r="N237" s="71"/>
      <c r="O237" s="71"/>
      <c r="P237" s="71"/>
      <c r="Q237" s="71"/>
      <c r="R237" s="71"/>
      <c r="S237" s="71"/>
      <c r="T237" s="71"/>
      <c r="U237" s="71"/>
      <c r="V237" s="71"/>
      <c r="W237" s="71"/>
      <c r="X237" s="71"/>
      <c r="Y237" s="71"/>
      <c r="Z237" s="71"/>
      <c r="AA237" s="71"/>
      <c r="AB237" s="71"/>
      <c r="AC237" s="72"/>
      <c r="AD237" s="71">
        <v>71237242.840241015</v>
      </c>
      <c r="AE237" s="71">
        <v>1128391.6536257709</v>
      </c>
      <c r="AF237" s="71">
        <v>533244.68899267295</v>
      </c>
      <c r="AG237" s="71">
        <v>67917055.887350053</v>
      </c>
      <c r="AH237" s="71">
        <v>88377817.672356769</v>
      </c>
      <c r="AI237" s="71">
        <v>0</v>
      </c>
      <c r="AJ237" s="71">
        <v>0</v>
      </c>
      <c r="AK237" s="71">
        <v>6492907.7446729913</v>
      </c>
      <c r="AL237" s="71">
        <v>0</v>
      </c>
      <c r="AM237" s="71">
        <v>0</v>
      </c>
      <c r="AN237" s="71">
        <v>235686660.48723927</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2481</v>
      </c>
      <c r="B238" s="70">
        <v>230</v>
      </c>
      <c r="C238" s="70">
        <v>16</v>
      </c>
      <c r="D238" s="70">
        <v>50</v>
      </c>
      <c r="E238" s="70">
        <v>2022</v>
      </c>
      <c r="F238" s="70" t="s">
        <v>161</v>
      </c>
      <c r="G238" s="1073" t="s">
        <v>2479</v>
      </c>
      <c r="H238" s="70" t="s">
        <v>2480</v>
      </c>
      <c r="I238" s="1066"/>
      <c r="J238" s="73"/>
      <c r="K238" s="71"/>
      <c r="L238" s="71"/>
      <c r="M238" s="71"/>
      <c r="N238" s="71"/>
      <c r="O238" s="71"/>
      <c r="P238" s="71"/>
      <c r="Q238" s="71"/>
      <c r="R238" s="71"/>
      <c r="S238" s="71"/>
      <c r="T238" s="71"/>
      <c r="U238" s="71"/>
      <c r="V238" s="71"/>
      <c r="W238" s="71"/>
      <c r="X238" s="71"/>
      <c r="Y238" s="71"/>
      <c r="Z238" s="71"/>
      <c r="AA238" s="71"/>
      <c r="AB238" s="71"/>
      <c r="AC238" s="72"/>
      <c r="AD238" s="71">
        <v>17400785.510847006</v>
      </c>
      <c r="AE238" s="71">
        <v>626035.96479914221</v>
      </c>
      <c r="AF238" s="71">
        <v>544590.32067336806</v>
      </c>
      <c r="AG238" s="71">
        <v>44679367.445961483</v>
      </c>
      <c r="AH238" s="71">
        <v>61235954.488651872</v>
      </c>
      <c r="AI238" s="71">
        <v>0</v>
      </c>
      <c r="AJ238" s="71">
        <v>0</v>
      </c>
      <c r="AK238" s="71">
        <v>4522812.6139036296</v>
      </c>
      <c r="AL238" s="71">
        <v>0</v>
      </c>
      <c r="AM238" s="71">
        <v>0</v>
      </c>
      <c r="AN238" s="71">
        <v>129009546.34483649</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1686</v>
      </c>
      <c r="B239" s="70">
        <v>231</v>
      </c>
      <c r="C239" s="70">
        <v>16</v>
      </c>
      <c r="D239" s="70">
        <v>51</v>
      </c>
      <c r="E239" s="70">
        <v>2022</v>
      </c>
      <c r="F239" s="70" t="s">
        <v>161</v>
      </c>
      <c r="G239" s="1073" t="s">
        <v>1684</v>
      </c>
      <c r="H239" s="70" t="s">
        <v>1685</v>
      </c>
      <c r="I239" s="1066"/>
      <c r="J239" s="73"/>
      <c r="K239" s="71"/>
      <c r="L239" s="71"/>
      <c r="M239" s="71"/>
      <c r="N239" s="71"/>
      <c r="O239" s="71"/>
      <c r="P239" s="71"/>
      <c r="Q239" s="71"/>
      <c r="R239" s="71"/>
      <c r="S239" s="71"/>
      <c r="T239" s="71"/>
      <c r="U239" s="71"/>
      <c r="V239" s="71"/>
      <c r="W239" s="71"/>
      <c r="X239" s="71"/>
      <c r="Y239" s="71"/>
      <c r="Z239" s="71"/>
      <c r="AA239" s="71"/>
      <c r="AB239" s="71"/>
      <c r="AC239" s="72"/>
      <c r="AD239" s="71">
        <v>357630869.62571973</v>
      </c>
      <c r="AE239" s="71">
        <v>2775935.0829386357</v>
      </c>
      <c r="AF239" s="71">
        <v>1656462.2253814947</v>
      </c>
      <c r="AG239" s="71">
        <v>115182909.41545708</v>
      </c>
      <c r="AH239" s="71">
        <v>123980020.44102967</v>
      </c>
      <c r="AI239" s="71">
        <v>0</v>
      </c>
      <c r="AJ239" s="71">
        <v>0</v>
      </c>
      <c r="AK239" s="71">
        <v>9380452.3022049107</v>
      </c>
      <c r="AL239" s="71">
        <v>0</v>
      </c>
      <c r="AM239" s="71">
        <v>0</v>
      </c>
      <c r="AN239" s="71">
        <v>610606649.0927316</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1738</v>
      </c>
      <c r="B240" s="70">
        <v>232</v>
      </c>
      <c r="C240" s="70">
        <v>16</v>
      </c>
      <c r="D240" s="70">
        <v>52</v>
      </c>
      <c r="E240" s="70">
        <v>2022</v>
      </c>
      <c r="F240" s="70" t="s">
        <v>161</v>
      </c>
      <c r="G240" s="1073" t="s">
        <v>1736</v>
      </c>
      <c r="H240" s="70" t="s">
        <v>1737</v>
      </c>
      <c r="I240" s="1066"/>
      <c r="J240" s="73"/>
      <c r="K240" s="71"/>
      <c r="L240" s="71"/>
      <c r="M240" s="71"/>
      <c r="N240" s="71"/>
      <c r="O240" s="71"/>
      <c r="P240" s="71"/>
      <c r="Q240" s="71"/>
      <c r="R240" s="71"/>
      <c r="S240" s="71"/>
      <c r="T240" s="71"/>
      <c r="U240" s="71"/>
      <c r="V240" s="71"/>
      <c r="W240" s="71"/>
      <c r="X240" s="71"/>
      <c r="Y240" s="71"/>
      <c r="Z240" s="71"/>
      <c r="AA240" s="71"/>
      <c r="AB240" s="71"/>
      <c r="AC240" s="72"/>
      <c r="AD240" s="71">
        <v>6801117.2182920398</v>
      </c>
      <c r="AE240" s="71">
        <v>477925.01702958904</v>
      </c>
      <c r="AF240" s="71">
        <v>1974139.9124409594</v>
      </c>
      <c r="AG240" s="71">
        <v>33293016.356246568</v>
      </c>
      <c r="AH240" s="71">
        <v>29213444.864647113</v>
      </c>
      <c r="AI240" s="71">
        <v>0</v>
      </c>
      <c r="AJ240" s="71">
        <v>0</v>
      </c>
      <c r="AK240" s="71">
        <v>2107615.6993129402</v>
      </c>
      <c r="AL240" s="71">
        <v>0</v>
      </c>
      <c r="AM240" s="71">
        <v>0</v>
      </c>
      <c r="AN240" s="71">
        <v>73867259.067969218</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1674</v>
      </c>
      <c r="B241" s="70">
        <v>233</v>
      </c>
      <c r="C241" s="70">
        <v>16</v>
      </c>
      <c r="D241" s="70">
        <v>53</v>
      </c>
      <c r="E241" s="70">
        <v>2022</v>
      </c>
      <c r="F241" s="70" t="s">
        <v>161</v>
      </c>
      <c r="G241" s="1073" t="s">
        <v>1673</v>
      </c>
      <c r="H241" s="70" t="s">
        <v>1660</v>
      </c>
      <c r="I241" s="1066"/>
      <c r="J241" s="73"/>
      <c r="K241" s="71"/>
      <c r="L241" s="71"/>
      <c r="M241" s="71"/>
      <c r="N241" s="71"/>
      <c r="O241" s="71"/>
      <c r="P241" s="71"/>
      <c r="Q241" s="71"/>
      <c r="R241" s="71"/>
      <c r="S241" s="71"/>
      <c r="T241" s="71"/>
      <c r="U241" s="71"/>
      <c r="V241" s="71"/>
      <c r="W241" s="71"/>
      <c r="X241" s="71"/>
      <c r="Y241" s="71"/>
      <c r="Z241" s="71"/>
      <c r="AA241" s="71"/>
      <c r="AB241" s="71"/>
      <c r="AC241" s="72"/>
      <c r="AD241" s="71">
        <v>33920077.593258567</v>
      </c>
      <c r="AE241" s="71">
        <v>572593.87024311791</v>
      </c>
      <c r="AF241" s="71">
        <v>1043798.1146239555</v>
      </c>
      <c r="AG241" s="71">
        <v>42749674.458832666</v>
      </c>
      <c r="AH241" s="71">
        <v>37313329.237131171</v>
      </c>
      <c r="AI241" s="71">
        <v>0</v>
      </c>
      <c r="AJ241" s="71">
        <v>0</v>
      </c>
      <c r="AK241" s="71">
        <v>2728588.858116759</v>
      </c>
      <c r="AL241" s="71">
        <v>0</v>
      </c>
      <c r="AM241" s="71">
        <v>0</v>
      </c>
      <c r="AN241" s="71">
        <v>118328062.13220625</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1758</v>
      </c>
      <c r="B242" s="70">
        <v>234</v>
      </c>
      <c r="C242" s="70">
        <v>16</v>
      </c>
      <c r="D242" s="70">
        <v>54</v>
      </c>
      <c r="E242" s="70">
        <v>2022</v>
      </c>
      <c r="F242" s="70" t="s">
        <v>161</v>
      </c>
      <c r="G242" s="1073" t="s">
        <v>1756</v>
      </c>
      <c r="H242" s="70" t="s">
        <v>1757</v>
      </c>
      <c r="I242" s="1066"/>
      <c r="J242" s="73"/>
      <c r="K242" s="71"/>
      <c r="L242" s="71"/>
      <c r="M242" s="71"/>
      <c r="N242" s="71"/>
      <c r="O242" s="71"/>
      <c r="P242" s="71"/>
      <c r="Q242" s="71"/>
      <c r="R242" s="71"/>
      <c r="S242" s="71"/>
      <c r="T242" s="71"/>
      <c r="U242" s="71"/>
      <c r="V242" s="71"/>
      <c r="W242" s="71"/>
      <c r="X242" s="71"/>
      <c r="Y242" s="71"/>
      <c r="Z242" s="71"/>
      <c r="AA242" s="71"/>
      <c r="AB242" s="71"/>
      <c r="AC242" s="72"/>
      <c r="AD242" s="71">
        <v>412383058.80508274</v>
      </c>
      <c r="AE242" s="71">
        <v>1442936.553012657</v>
      </c>
      <c r="AF242" s="71">
        <v>862268.0077328328</v>
      </c>
      <c r="AG242" s="71">
        <v>111823383.67280512</v>
      </c>
      <c r="AH242" s="71">
        <v>105186631.43152191</v>
      </c>
      <c r="AI242" s="71">
        <v>0</v>
      </c>
      <c r="AJ242" s="71">
        <v>0</v>
      </c>
      <c r="AK242" s="71">
        <v>7939391.6966215009</v>
      </c>
      <c r="AL242" s="71">
        <v>0</v>
      </c>
      <c r="AM242" s="71">
        <v>0</v>
      </c>
      <c r="AN242" s="71">
        <v>639637670.16677678</v>
      </c>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1706</v>
      </c>
      <c r="B243" s="70">
        <v>235</v>
      </c>
      <c r="C243" s="70">
        <v>16</v>
      </c>
      <c r="D243" s="70">
        <v>55</v>
      </c>
      <c r="E243" s="70">
        <v>2022</v>
      </c>
      <c r="F243" s="70" t="s">
        <v>161</v>
      </c>
      <c r="G243" s="1073" t="s">
        <v>1704</v>
      </c>
      <c r="H243" s="70" t="s">
        <v>1705</v>
      </c>
      <c r="I243" s="1066"/>
      <c r="J243" s="73"/>
      <c r="K243" s="71"/>
      <c r="L243" s="71"/>
      <c r="M243" s="71"/>
      <c r="N243" s="71"/>
      <c r="O243" s="71"/>
      <c r="P243" s="71"/>
      <c r="Q243" s="71"/>
      <c r="R243" s="71"/>
      <c r="S243" s="71"/>
      <c r="T243" s="71"/>
      <c r="U243" s="71"/>
      <c r="V243" s="71"/>
      <c r="W243" s="71"/>
      <c r="X243" s="71"/>
      <c r="Y243" s="71"/>
      <c r="Z243" s="71"/>
      <c r="AA243" s="71"/>
      <c r="AB243" s="71"/>
      <c r="AC243" s="72"/>
      <c r="AD243" s="71">
        <v>75198943.41195032</v>
      </c>
      <c r="AE243" s="71">
        <v>1313148.6090908838</v>
      </c>
      <c r="AF243" s="71">
        <v>1962794.2807602643</v>
      </c>
      <c r="AG243" s="71">
        <v>97042632.870791316</v>
      </c>
      <c r="AH243" s="71">
        <v>76971688.937088922</v>
      </c>
      <c r="AI243" s="71">
        <v>0</v>
      </c>
      <c r="AJ243" s="71">
        <v>0</v>
      </c>
      <c r="AK243" s="71">
        <v>5663652.2599904956</v>
      </c>
      <c r="AL243" s="71">
        <v>0</v>
      </c>
      <c r="AM243" s="71">
        <v>0</v>
      </c>
      <c r="AN243" s="71">
        <v>258152860.36967221</v>
      </c>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1575</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1575</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1575</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1575</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1575</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1575</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1575</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1575</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1575</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1575</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1575</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1575</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1575</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1575</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1575</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1575</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1575</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1575</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1575</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1575</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1575</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1575</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1575</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1575</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1575</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1575</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1575</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1575</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1575</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1575</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1575</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1575</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1575</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1575</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1575</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1575</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1575</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1575</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1575</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1575</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1575</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1575</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1575</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1575</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1575</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1575</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1575</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1575</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1575</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1575</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1575</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1575</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1575</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1575</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1575</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1575</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1575</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1575</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1575</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1575</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1575</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1575</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1575</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1575</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1575</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1575</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1575</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1575</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1575</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1575</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1575</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1575</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1575</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1575</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1575</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1575</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1575</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1575</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1575</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1575</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1575</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1575</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1575</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1575</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1575</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1575</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1575</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1575</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1575</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1575</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1575</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1575</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1575</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1575</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1575</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1575</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1575</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1575</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1575</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1575</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1575</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1575</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1575</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1575</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1575</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1575</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1575</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1575</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1575</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1575</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1575</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1575</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1575</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1575</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1575</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1575</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1575</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1575</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1575</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1575</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1575</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1575</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1575</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1575</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1575</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2012</v>
      </c>
      <c r="H6" s="77" t="s">
        <v>2013</v>
      </c>
      <c r="I6" s="77" t="s">
        <v>2504</v>
      </c>
      <c r="J6" s="77" t="s">
        <v>2505</v>
      </c>
      <c r="K6" s="1080">
        <v>12</v>
      </c>
      <c r="L6" s="1081">
        <v>26</v>
      </c>
      <c r="M6" s="1044"/>
      <c r="N6" s="988">
        <v>1</v>
      </c>
      <c r="O6" s="77" t="s">
        <v>1805</v>
      </c>
      <c r="P6" s="77" t="s">
        <v>1806</v>
      </c>
      <c r="Q6" s="77" t="s">
        <v>1501</v>
      </c>
      <c r="R6" s="16"/>
      <c r="S6" s="77">
        <v>1</v>
      </c>
      <c r="T6" s="77" t="s">
        <v>2012</v>
      </c>
      <c r="U6" s="77" t="s">
        <v>2013</v>
      </c>
      <c r="V6" s="77" t="s">
        <v>1501</v>
      </c>
      <c r="W6" s="16"/>
      <c r="X6" s="77">
        <v>1</v>
      </c>
      <c r="Y6" s="692" t="s">
        <v>1805</v>
      </c>
      <c r="Z6" s="77" t="s">
        <v>1806</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1828</v>
      </c>
      <c r="P7" s="77" t="s">
        <v>1829</v>
      </c>
      <c r="Q7" s="77" t="s">
        <v>1501</v>
      </c>
      <c r="R7" s="16"/>
      <c r="S7" s="77">
        <v>2</v>
      </c>
      <c r="T7" s="76" t="s">
        <v>795</v>
      </c>
      <c r="U7" s="77" t="s">
        <v>1503</v>
      </c>
      <c r="V7" s="77" t="s">
        <v>1503</v>
      </c>
      <c r="W7" s="16"/>
      <c r="X7" s="77">
        <v>2</v>
      </c>
      <c r="Y7" s="692" t="s">
        <v>1828</v>
      </c>
      <c r="Z7" s="77" t="s">
        <v>1829</v>
      </c>
      <c r="AA7" s="77" t="s">
        <v>1501</v>
      </c>
      <c r="AB7" s="16"/>
      <c r="AC7" s="77">
        <v>2</v>
      </c>
      <c r="AD7" s="77" t="s">
        <v>1760</v>
      </c>
      <c r="AE7" s="77" t="s">
        <v>1761</v>
      </c>
      <c r="AF7" s="77" t="s">
        <v>1501</v>
      </c>
    </row>
    <row r="8" spans="1:32" ht="12">
      <c r="A8" s="16"/>
      <c r="B8" s="16"/>
      <c r="C8" s="16"/>
      <c r="D8" s="16"/>
      <c r="F8" s="16"/>
      <c r="G8" s="16"/>
      <c r="H8" s="16"/>
      <c r="I8" s="16"/>
      <c r="J8" s="16"/>
      <c r="K8" s="1044"/>
      <c r="L8" s="1044"/>
      <c r="M8" s="1044"/>
      <c r="N8" s="988">
        <v>3</v>
      </c>
      <c r="O8" s="77" t="s">
        <v>1851</v>
      </c>
      <c r="P8" s="77" t="s">
        <v>1852</v>
      </c>
      <c r="Q8" s="77" t="s">
        <v>1501</v>
      </c>
      <c r="R8" s="16"/>
      <c r="S8" s="16"/>
      <c r="T8" s="16"/>
      <c r="U8" s="16"/>
      <c r="V8" s="16"/>
      <c r="W8" s="16"/>
      <c r="X8" s="77">
        <v>3</v>
      </c>
      <c r="Y8" s="692" t="s">
        <v>1851</v>
      </c>
      <c r="Z8" s="77" t="s">
        <v>1852</v>
      </c>
      <c r="AA8" s="77" t="s">
        <v>1501</v>
      </c>
      <c r="AB8" s="16"/>
      <c r="AC8" s="77">
        <v>3</v>
      </c>
      <c r="AD8" s="77" t="s">
        <v>1780</v>
      </c>
      <c r="AE8" s="77" t="s">
        <v>1781</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1874</v>
      </c>
      <c r="P9" s="77" t="s">
        <v>1875</v>
      </c>
      <c r="Q9" s="77" t="s">
        <v>1501</v>
      </c>
      <c r="R9" s="16"/>
      <c r="S9" s="16"/>
      <c r="T9" s="16"/>
      <c r="U9" s="16"/>
      <c r="V9" s="16"/>
      <c r="W9" s="16"/>
      <c r="X9" s="77">
        <v>4</v>
      </c>
      <c r="Y9" s="692" t="s">
        <v>1874</v>
      </c>
      <c r="Z9" s="77" t="s">
        <v>1875</v>
      </c>
      <c r="AA9" s="77" t="s">
        <v>1501</v>
      </c>
      <c r="AB9" s="16"/>
      <c r="AC9" s="77">
        <v>4</v>
      </c>
      <c r="AD9" s="77" t="s">
        <v>1792</v>
      </c>
      <c r="AE9" s="77" t="s">
        <v>1793</v>
      </c>
      <c r="AF9" s="77" t="s">
        <v>1501</v>
      </c>
    </row>
    <row r="10" spans="1:32" ht="12">
      <c r="A10" s="16"/>
      <c r="B10" s="16"/>
      <c r="C10" s="16"/>
      <c r="D10" s="16"/>
      <c r="F10" s="75" t="s">
        <v>1501</v>
      </c>
      <c r="G10" s="76" t="s">
        <v>2012</v>
      </c>
      <c r="H10" s="77" t="s">
        <v>2013</v>
      </c>
      <c r="I10" s="77" t="s">
        <v>2504</v>
      </c>
      <c r="J10" s="77" t="s">
        <v>2505</v>
      </c>
      <c r="K10" s="1079">
        <v>12</v>
      </c>
      <c r="L10" s="1045">
        <v>26</v>
      </c>
      <c r="M10" s="1044"/>
      <c r="N10" s="988">
        <v>5</v>
      </c>
      <c r="O10" s="77" t="s">
        <v>1897</v>
      </c>
      <c r="P10" s="77" t="s">
        <v>1898</v>
      </c>
      <c r="Q10" s="77" t="s">
        <v>1501</v>
      </c>
      <c r="R10" s="16"/>
      <c r="S10" s="16"/>
      <c r="T10" s="16"/>
      <c r="U10" s="16"/>
      <c r="V10" s="16"/>
      <c r="W10" s="16"/>
      <c r="X10" s="77">
        <v>5</v>
      </c>
      <c r="Y10" s="692" t="s">
        <v>1897</v>
      </c>
      <c r="Z10" s="77" t="s">
        <v>1898</v>
      </c>
      <c r="AA10" s="77" t="s">
        <v>1501</v>
      </c>
      <c r="AB10" s="16"/>
      <c r="AC10" s="77">
        <v>5</v>
      </c>
      <c r="AD10" s="77" t="s">
        <v>1744</v>
      </c>
      <c r="AE10" s="77" t="s">
        <v>1745</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1920</v>
      </c>
      <c r="P11" s="77" t="s">
        <v>1921</v>
      </c>
      <c r="Q11" s="77" t="s">
        <v>1501</v>
      </c>
      <c r="R11" s="16"/>
      <c r="S11" s="16"/>
      <c r="T11" s="16"/>
      <c r="U11" s="16"/>
      <c r="V11" s="16"/>
      <c r="W11" s="16"/>
      <c r="X11" s="77">
        <v>6</v>
      </c>
      <c r="Y11" s="692" t="s">
        <v>1920</v>
      </c>
      <c r="Z11" s="77" t="s">
        <v>1921</v>
      </c>
      <c r="AA11" s="77" t="s">
        <v>1501</v>
      </c>
      <c r="AB11" s="16"/>
      <c r="AC11" s="77">
        <v>6</v>
      </c>
      <c r="AD11" s="77" t="s">
        <v>1636</v>
      </c>
      <c r="AE11" s="77" t="s">
        <v>1637</v>
      </c>
      <c r="AF11" s="77" t="s">
        <v>1501</v>
      </c>
    </row>
    <row r="12" spans="1:32" ht="12">
      <c r="A12" s="16"/>
      <c r="B12" s="16"/>
      <c r="C12" s="16"/>
      <c r="D12" s="16"/>
      <c r="F12" s="75" t="s">
        <v>1505</v>
      </c>
      <c r="G12" s="76" t="s">
        <v>2012</v>
      </c>
      <c r="H12" s="77"/>
      <c r="I12" s="77" t="s">
        <v>2012</v>
      </c>
      <c r="J12" s="77"/>
      <c r="K12" s="1079" t="s">
        <v>1544</v>
      </c>
      <c r="L12" s="1045"/>
      <c r="M12" s="1044"/>
      <c r="N12" s="988">
        <v>7</v>
      </c>
      <c r="O12" s="77" t="s">
        <v>1943</v>
      </c>
      <c r="P12" s="77" t="s">
        <v>1944</v>
      </c>
      <c r="Q12" s="77" t="s">
        <v>1501</v>
      </c>
      <c r="R12" s="16"/>
      <c r="S12" s="16"/>
      <c r="T12" s="16"/>
      <c r="U12" s="16"/>
      <c r="V12" s="16"/>
      <c r="W12" s="16"/>
      <c r="X12" s="77">
        <v>7</v>
      </c>
      <c r="Y12" s="692" t="s">
        <v>1943</v>
      </c>
      <c r="Z12" s="77" t="s">
        <v>1944</v>
      </c>
      <c r="AA12" s="77" t="s">
        <v>1501</v>
      </c>
      <c r="AB12" s="16"/>
      <c r="AC12" s="77">
        <v>7</v>
      </c>
      <c r="AD12" s="77" t="s">
        <v>1661</v>
      </c>
      <c r="AE12" s="77" t="s">
        <v>1662</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1966</v>
      </c>
      <c r="P13" s="77" t="s">
        <v>1967</v>
      </c>
      <c r="Q13" s="77" t="s">
        <v>1501</v>
      </c>
      <c r="R13" s="16"/>
      <c r="S13" s="16"/>
      <c r="T13" s="16"/>
      <c r="U13" s="16"/>
      <c r="V13" s="16"/>
      <c r="W13" s="16"/>
      <c r="X13" s="77">
        <v>8</v>
      </c>
      <c r="Y13" s="692" t="s">
        <v>1966</v>
      </c>
      <c r="Z13" s="77" t="s">
        <v>1967</v>
      </c>
      <c r="AA13" s="77" t="s">
        <v>1501</v>
      </c>
      <c r="AB13" s="16"/>
      <c r="AC13" s="77">
        <v>8</v>
      </c>
      <c r="AD13" s="77" t="s">
        <v>1692</v>
      </c>
      <c r="AE13" s="77" t="s">
        <v>1693</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1989</v>
      </c>
      <c r="P14" s="77" t="s">
        <v>1990</v>
      </c>
      <c r="Q14" s="77" t="s">
        <v>1501</v>
      </c>
      <c r="R14" s="16"/>
      <c r="S14" s="16"/>
      <c r="T14" s="16"/>
      <c r="U14" s="16"/>
      <c r="V14" s="16"/>
      <c r="W14" s="16"/>
      <c r="X14" s="77">
        <v>9</v>
      </c>
      <c r="Y14" s="692" t="s">
        <v>1989</v>
      </c>
      <c r="Z14" s="77" t="s">
        <v>1990</v>
      </c>
      <c r="AA14" s="77" t="s">
        <v>1501</v>
      </c>
      <c r="AB14" s="16"/>
      <c r="AC14" s="77">
        <v>9</v>
      </c>
      <c r="AD14" s="77" t="s">
        <v>2475</v>
      </c>
      <c r="AE14" s="77" t="s">
        <v>2476</v>
      </c>
      <c r="AF14" s="77" t="s">
        <v>1501</v>
      </c>
    </row>
    <row r="15" spans="1:32" ht="12">
      <c r="A15" s="16"/>
      <c r="B15" s="16"/>
      <c r="C15" s="16"/>
      <c r="D15" s="16"/>
      <c r="E15" s="16"/>
      <c r="F15" s="16"/>
      <c r="G15" s="16"/>
      <c r="H15" s="16"/>
      <c r="I15" s="16"/>
      <c r="J15" s="16"/>
      <c r="K15" s="1044"/>
      <c r="L15" s="1044"/>
      <c r="M15" s="1044"/>
      <c r="N15" s="988">
        <v>10</v>
      </c>
      <c r="O15" s="77" t="s">
        <v>2012</v>
      </c>
      <c r="P15" s="77" t="s">
        <v>2013</v>
      </c>
      <c r="Q15" s="77" t="s">
        <v>1501</v>
      </c>
      <c r="R15" s="16"/>
      <c r="S15" s="16"/>
      <c r="T15" s="16"/>
      <c r="U15" s="16"/>
      <c r="V15" s="16"/>
      <c r="W15" s="16"/>
      <c r="X15" s="77">
        <v>10</v>
      </c>
      <c r="Y15" s="692" t="s">
        <v>2012</v>
      </c>
      <c r="Z15" s="77" t="s">
        <v>2013</v>
      </c>
      <c r="AA15" s="77" t="s">
        <v>1501</v>
      </c>
      <c r="AB15" s="16"/>
      <c r="AC15" s="77">
        <v>10</v>
      </c>
      <c r="AD15" s="77" t="s">
        <v>1676</v>
      </c>
      <c r="AE15" s="77" t="s">
        <v>1677</v>
      </c>
      <c r="AF15" s="77" t="s">
        <v>1501</v>
      </c>
    </row>
    <row r="16" spans="1:32" ht="12">
      <c r="A16" s="16"/>
      <c r="B16" s="16"/>
      <c r="C16" s="16"/>
      <c r="D16" s="16"/>
      <c r="E16" s="16"/>
      <c r="F16" s="16"/>
      <c r="G16" s="16"/>
      <c r="H16" s="16"/>
      <c r="I16" s="16"/>
      <c r="J16" s="16"/>
      <c r="K16" s="1044"/>
      <c r="L16" s="1044"/>
      <c r="M16" s="1044"/>
      <c r="N16" s="988">
        <v>11</v>
      </c>
      <c r="O16" s="77" t="s">
        <v>2035</v>
      </c>
      <c r="P16" s="77" t="s">
        <v>2036</v>
      </c>
      <c r="Q16" s="77" t="s">
        <v>1501</v>
      </c>
      <c r="R16" s="16"/>
      <c r="S16" s="16"/>
      <c r="T16" s="16"/>
      <c r="U16" s="16"/>
      <c r="V16" s="16"/>
      <c r="W16" s="16"/>
      <c r="X16" s="77">
        <v>11</v>
      </c>
      <c r="Y16" s="692" t="s">
        <v>2035</v>
      </c>
      <c r="Z16" s="77" t="s">
        <v>2036</v>
      </c>
      <c r="AA16" s="77" t="s">
        <v>1501</v>
      </c>
      <c r="AB16" s="16"/>
      <c r="AC16" s="77">
        <v>11</v>
      </c>
      <c r="AD16" s="77" t="s">
        <v>2483</v>
      </c>
      <c r="AE16" s="77" t="s">
        <v>2484</v>
      </c>
      <c r="AF16" s="77" t="s">
        <v>1501</v>
      </c>
    </row>
    <row r="17" spans="1:32" ht="12">
      <c r="A17" s="16"/>
      <c r="B17" s="16"/>
      <c r="C17" s="16"/>
      <c r="D17" s="16"/>
      <c r="E17" s="16"/>
      <c r="F17" s="16"/>
      <c r="G17" s="16"/>
      <c r="H17" s="16"/>
      <c r="I17" s="16"/>
      <c r="J17" s="16"/>
      <c r="K17" s="1044"/>
      <c r="L17" s="1044"/>
      <c r="M17" s="1044"/>
      <c r="N17" s="988">
        <v>12</v>
      </c>
      <c r="O17" s="77" t="s">
        <v>2058</v>
      </c>
      <c r="P17" s="77" t="s">
        <v>2059</v>
      </c>
      <c r="Q17" s="77" t="s">
        <v>1501</v>
      </c>
      <c r="R17" s="16"/>
      <c r="S17" s="16"/>
      <c r="T17" s="16"/>
      <c r="U17" s="16"/>
      <c r="V17" s="16"/>
      <c r="W17" s="16"/>
      <c r="X17" s="77">
        <v>12</v>
      </c>
      <c r="Y17" s="692" t="s">
        <v>2058</v>
      </c>
      <c r="Z17" s="77" t="s">
        <v>2059</v>
      </c>
      <c r="AA17" s="77" t="s">
        <v>1501</v>
      </c>
      <c r="AB17" s="16"/>
      <c r="AC17" s="77">
        <v>12</v>
      </c>
      <c r="AD17" s="77" t="s">
        <v>1788</v>
      </c>
      <c r="AE17" s="77" t="s">
        <v>1789</v>
      </c>
      <c r="AF17" s="77" t="s">
        <v>1501</v>
      </c>
    </row>
    <row r="18" spans="1:32" ht="12">
      <c r="A18" s="16"/>
      <c r="B18" s="16"/>
      <c r="C18" s="16"/>
      <c r="D18" s="16"/>
      <c r="E18" s="16"/>
      <c r="F18" s="16"/>
      <c r="G18" s="16"/>
      <c r="H18" s="16"/>
      <c r="I18" s="16"/>
      <c r="J18" s="16"/>
      <c r="K18" s="1044"/>
      <c r="L18" s="1044"/>
      <c r="M18" s="1044"/>
      <c r="N18" s="988">
        <v>13</v>
      </c>
      <c r="O18" s="77" t="s">
        <v>2081</v>
      </c>
      <c r="P18" s="77" t="s">
        <v>2082</v>
      </c>
      <c r="Q18" s="77" t="s">
        <v>1501</v>
      </c>
      <c r="R18" s="16"/>
      <c r="S18" s="16"/>
      <c r="T18" s="16"/>
      <c r="U18" s="16"/>
      <c r="V18" s="16"/>
      <c r="W18" s="16"/>
      <c r="X18" s="77">
        <v>13</v>
      </c>
      <c r="Y18" s="692" t="s">
        <v>2081</v>
      </c>
      <c r="Z18" s="77" t="s">
        <v>2082</v>
      </c>
      <c r="AA18" s="77" t="s">
        <v>1501</v>
      </c>
      <c r="AB18" s="16"/>
      <c r="AC18" s="77">
        <v>13</v>
      </c>
      <c r="AD18" s="77" t="s">
        <v>2499</v>
      </c>
      <c r="AE18" s="77" t="s">
        <v>2500</v>
      </c>
      <c r="AF18" s="77" t="s">
        <v>1501</v>
      </c>
    </row>
    <row r="19" spans="1:32" ht="12">
      <c r="A19" s="16"/>
      <c r="B19" s="16"/>
      <c r="C19" s="16"/>
      <c r="D19" s="16"/>
      <c r="E19" s="16"/>
      <c r="F19" s="16"/>
      <c r="G19" s="16"/>
      <c r="H19" s="16"/>
      <c r="I19" s="16"/>
      <c r="J19" s="16"/>
      <c r="K19" s="1044"/>
      <c r="L19" s="1044"/>
      <c r="M19" s="1044"/>
      <c r="N19" s="988">
        <v>14</v>
      </c>
      <c r="O19" s="77" t="s">
        <v>2104</v>
      </c>
      <c r="P19" s="77" t="s">
        <v>2105</v>
      </c>
      <c r="Q19" s="77" t="s">
        <v>1501</v>
      </c>
      <c r="R19" s="16"/>
      <c r="S19" s="16"/>
      <c r="T19" s="16"/>
      <c r="U19" s="16"/>
      <c r="V19" s="16"/>
      <c r="W19" s="16"/>
      <c r="X19" s="77">
        <v>14</v>
      </c>
      <c r="Y19" s="692" t="s">
        <v>2104</v>
      </c>
      <c r="Z19" s="77" t="s">
        <v>2105</v>
      </c>
      <c r="AA19" s="77" t="s">
        <v>1501</v>
      </c>
      <c r="AB19" s="16"/>
      <c r="AC19" s="77">
        <v>14</v>
      </c>
      <c r="AD19" s="77" t="s">
        <v>1989</v>
      </c>
      <c r="AE19" s="77" t="s">
        <v>1990</v>
      </c>
      <c r="AF19" s="77" t="s">
        <v>1501</v>
      </c>
    </row>
    <row r="20" spans="1:32" ht="12">
      <c r="A20" s="16"/>
      <c r="B20" s="16"/>
      <c r="C20" s="16"/>
      <c r="D20" s="16"/>
      <c r="E20" s="16"/>
      <c r="F20" s="16"/>
      <c r="G20" s="16"/>
      <c r="H20" s="16"/>
      <c r="I20" s="16"/>
      <c r="J20" s="16"/>
      <c r="K20" s="1044"/>
      <c r="L20" s="1044"/>
      <c r="M20" s="1044"/>
      <c r="N20" s="988">
        <v>15</v>
      </c>
      <c r="O20" s="77" t="s">
        <v>2127</v>
      </c>
      <c r="P20" s="77" t="s">
        <v>2128</v>
      </c>
      <c r="Q20" s="77" t="s">
        <v>1501</v>
      </c>
      <c r="R20" s="16"/>
      <c r="S20" s="16"/>
      <c r="T20" s="16"/>
      <c r="U20" s="16"/>
      <c r="V20" s="16"/>
      <c r="W20" s="16"/>
      <c r="X20" s="77">
        <v>15</v>
      </c>
      <c r="Y20" s="692" t="s">
        <v>2127</v>
      </c>
      <c r="Z20" s="77" t="s">
        <v>2128</v>
      </c>
      <c r="AA20" s="77" t="s">
        <v>1501</v>
      </c>
      <c r="AB20" s="16"/>
      <c r="AC20" s="77">
        <v>15</v>
      </c>
      <c r="AD20" s="77" t="s">
        <v>1644</v>
      </c>
      <c r="AE20" s="77" t="s">
        <v>1645</v>
      </c>
      <c r="AF20" s="77" t="s">
        <v>1501</v>
      </c>
    </row>
    <row r="21" spans="1:32" ht="12">
      <c r="A21" s="16"/>
      <c r="B21" s="16"/>
      <c r="C21" s="16"/>
      <c r="D21" s="16"/>
      <c r="E21" s="16"/>
      <c r="F21" s="16"/>
      <c r="G21" s="16"/>
      <c r="H21" s="16"/>
      <c r="I21" s="16"/>
      <c r="J21" s="16"/>
      <c r="K21" s="1044"/>
      <c r="L21" s="1044"/>
      <c r="M21" s="1044"/>
      <c r="N21" s="988">
        <v>16</v>
      </c>
      <c r="O21" s="77" t="s">
        <v>2150</v>
      </c>
      <c r="P21" s="77" t="s">
        <v>2151</v>
      </c>
      <c r="Q21" s="77" t="s">
        <v>1501</v>
      </c>
      <c r="R21" s="16"/>
      <c r="S21" s="16"/>
      <c r="T21" s="16"/>
      <c r="U21" s="16"/>
      <c r="V21" s="16"/>
      <c r="W21" s="16"/>
      <c r="X21" s="77">
        <v>16</v>
      </c>
      <c r="Y21" s="692" t="s">
        <v>2150</v>
      </c>
      <c r="Z21" s="77" t="s">
        <v>2151</v>
      </c>
      <c r="AA21" s="77" t="s">
        <v>1501</v>
      </c>
      <c r="AB21" s="16"/>
      <c r="AC21" s="77">
        <v>16</v>
      </c>
      <c r="AD21" s="77" t="s">
        <v>1680</v>
      </c>
      <c r="AE21" s="77" t="s">
        <v>1681</v>
      </c>
      <c r="AF21" s="77" t="s">
        <v>1501</v>
      </c>
    </row>
    <row r="22" spans="1:32" ht="12">
      <c r="A22" s="16"/>
      <c r="B22" s="16"/>
      <c r="C22" s="16"/>
      <c r="D22" s="16"/>
      <c r="E22" s="16"/>
      <c r="F22" s="16"/>
      <c r="G22" s="16"/>
      <c r="H22" s="16"/>
      <c r="I22" s="16"/>
      <c r="J22" s="16"/>
      <c r="K22" s="1044"/>
      <c r="L22" s="1044"/>
      <c r="M22" s="1044"/>
      <c r="N22" s="988">
        <v>17</v>
      </c>
      <c r="O22" s="77" t="s">
        <v>2173</v>
      </c>
      <c r="P22" s="77" t="s">
        <v>2174</v>
      </c>
      <c r="Q22" s="77" t="s">
        <v>1501</v>
      </c>
      <c r="R22" s="16"/>
      <c r="S22" s="16"/>
      <c r="T22" s="16"/>
      <c r="U22" s="16"/>
      <c r="V22" s="16"/>
      <c r="W22" s="16"/>
      <c r="X22" s="77">
        <v>17</v>
      </c>
      <c r="Y22" s="692" t="s">
        <v>2173</v>
      </c>
      <c r="Z22" s="77" t="s">
        <v>2174</v>
      </c>
      <c r="AA22" s="77" t="s">
        <v>1501</v>
      </c>
      <c r="AB22" s="16"/>
      <c r="AC22" s="77">
        <v>17</v>
      </c>
      <c r="AD22" s="77" t="s">
        <v>1648</v>
      </c>
      <c r="AE22" s="77" t="s">
        <v>1649</v>
      </c>
      <c r="AF22" s="77" t="s">
        <v>1501</v>
      </c>
    </row>
    <row r="23" spans="1:32" ht="12">
      <c r="A23" s="16"/>
      <c r="B23" s="16"/>
      <c r="C23" s="16"/>
      <c r="D23" s="16"/>
      <c r="E23" s="16"/>
      <c r="F23" s="16"/>
      <c r="G23" s="16"/>
      <c r="H23" s="16"/>
      <c r="I23" s="16"/>
      <c r="J23" s="16"/>
      <c r="K23" s="1044"/>
      <c r="L23" s="1044"/>
      <c r="M23" s="1044"/>
      <c r="N23" s="988">
        <v>18</v>
      </c>
      <c r="O23" s="77" t="s">
        <v>2196</v>
      </c>
      <c r="P23" s="77" t="s">
        <v>2197</v>
      </c>
      <c r="Q23" s="77" t="s">
        <v>1501</v>
      </c>
      <c r="R23" s="16"/>
      <c r="S23" s="16"/>
      <c r="T23" s="16"/>
      <c r="U23" s="16"/>
      <c r="V23" s="16"/>
      <c r="W23" s="16"/>
      <c r="X23" s="77">
        <v>18</v>
      </c>
      <c r="Y23" s="692" t="s">
        <v>2196</v>
      </c>
      <c r="Z23" s="77" t="s">
        <v>2197</v>
      </c>
      <c r="AA23" s="77" t="s">
        <v>1501</v>
      </c>
      <c r="AB23" s="16"/>
      <c r="AC23" s="77">
        <v>18</v>
      </c>
      <c r="AD23" s="77" t="s">
        <v>2487</v>
      </c>
      <c r="AE23" s="77" t="s">
        <v>2488</v>
      </c>
      <c r="AF23" s="77" t="s">
        <v>1501</v>
      </c>
    </row>
    <row r="24" spans="1:32" ht="12">
      <c r="A24" s="16"/>
      <c r="B24" s="16"/>
      <c r="C24" s="16"/>
      <c r="D24" s="16"/>
      <c r="E24" s="16"/>
      <c r="F24" s="16"/>
      <c r="G24" s="16"/>
      <c r="H24" s="16"/>
      <c r="I24" s="16"/>
      <c r="J24" s="16"/>
      <c r="K24" s="1044"/>
      <c r="L24" s="1044"/>
      <c r="M24" s="1044"/>
      <c r="N24" s="988">
        <v>19</v>
      </c>
      <c r="O24" s="77" t="s">
        <v>2219</v>
      </c>
      <c r="P24" s="77" t="s">
        <v>2220</v>
      </c>
      <c r="Q24" s="77" t="s">
        <v>1501</v>
      </c>
      <c r="R24" s="16"/>
      <c r="S24" s="16"/>
      <c r="T24" s="16"/>
      <c r="U24" s="16"/>
      <c r="V24" s="16"/>
      <c r="W24" s="16"/>
      <c r="X24" s="77">
        <v>19</v>
      </c>
      <c r="Y24" s="692" t="s">
        <v>2219</v>
      </c>
      <c r="Z24" s="77" t="s">
        <v>2220</v>
      </c>
      <c r="AA24" s="77" t="s">
        <v>1501</v>
      </c>
      <c r="AB24" s="16"/>
      <c r="AC24" s="77">
        <v>19</v>
      </c>
      <c r="AD24" s="77" t="s">
        <v>1796</v>
      </c>
      <c r="AE24" s="77" t="s">
        <v>1797</v>
      </c>
      <c r="AF24" s="77" t="s">
        <v>1501</v>
      </c>
    </row>
    <row r="25" spans="1:32" ht="12">
      <c r="A25" s="16"/>
      <c r="B25" s="16"/>
      <c r="C25" s="16"/>
      <c r="D25" s="16"/>
      <c r="E25" s="16"/>
      <c r="F25" s="16"/>
      <c r="G25" s="16"/>
      <c r="H25" s="16"/>
      <c r="I25" s="16"/>
      <c r="J25" s="16"/>
      <c r="K25" s="1044"/>
      <c r="L25" s="1044"/>
      <c r="M25" s="1044"/>
      <c r="N25" s="988">
        <v>20</v>
      </c>
      <c r="O25" s="77" t="s">
        <v>2242</v>
      </c>
      <c r="P25" s="77" t="s">
        <v>2243</v>
      </c>
      <c r="Q25" s="77" t="s">
        <v>1501</v>
      </c>
      <c r="R25" s="16"/>
      <c r="S25" s="16"/>
      <c r="T25" s="16"/>
      <c r="U25" s="16"/>
      <c r="V25" s="16"/>
      <c r="W25" s="16"/>
      <c r="X25" s="77">
        <v>20</v>
      </c>
      <c r="Y25" s="692" t="s">
        <v>2242</v>
      </c>
      <c r="Z25" s="77" t="s">
        <v>2243</v>
      </c>
      <c r="AA25" s="77" t="s">
        <v>1501</v>
      </c>
      <c r="AB25" s="16"/>
      <c r="AC25" s="77">
        <v>20</v>
      </c>
      <c r="AD25" s="77" t="s">
        <v>1696</v>
      </c>
      <c r="AE25" s="77" t="s">
        <v>1697</v>
      </c>
      <c r="AF25" s="77" t="s">
        <v>1501</v>
      </c>
    </row>
    <row r="26" spans="1:32" ht="12">
      <c r="A26" s="16"/>
      <c r="B26" s="16"/>
      <c r="C26" s="16"/>
      <c r="D26" s="16"/>
      <c r="E26" s="16"/>
      <c r="F26" s="16"/>
      <c r="G26" s="16"/>
      <c r="H26" s="16"/>
      <c r="I26" s="16"/>
      <c r="J26" s="16"/>
      <c r="K26" s="1044"/>
      <c r="L26" s="1044"/>
      <c r="M26" s="1044"/>
      <c r="N26" s="988">
        <v>21</v>
      </c>
      <c r="O26" s="77" t="s">
        <v>2265</v>
      </c>
      <c r="P26" s="77" t="s">
        <v>2266</v>
      </c>
      <c r="Q26" s="77" t="s">
        <v>1501</v>
      </c>
      <c r="R26" s="16"/>
      <c r="S26" s="16"/>
      <c r="T26" s="16"/>
      <c r="U26" s="16"/>
      <c r="V26" s="16"/>
      <c r="W26" s="16"/>
      <c r="X26" s="77">
        <v>21</v>
      </c>
      <c r="Y26" s="692" t="s">
        <v>2265</v>
      </c>
      <c r="Z26" s="77" t="s">
        <v>2266</v>
      </c>
      <c r="AA26" s="77" t="s">
        <v>1501</v>
      </c>
      <c r="AB26" s="16"/>
      <c r="AC26" s="77">
        <v>21</v>
      </c>
      <c r="AD26" s="77" t="s">
        <v>1716</v>
      </c>
      <c r="AE26" s="77" t="s">
        <v>1717</v>
      </c>
      <c r="AF26" s="77" t="s">
        <v>1501</v>
      </c>
    </row>
    <row r="27" spans="1:32" ht="12">
      <c r="A27" s="16"/>
      <c r="B27" s="16"/>
      <c r="C27" s="16"/>
      <c r="D27" s="16"/>
      <c r="E27" s="16"/>
      <c r="F27" s="16"/>
      <c r="G27" s="16"/>
      <c r="H27" s="16"/>
      <c r="I27" s="16"/>
      <c r="J27" s="16"/>
      <c r="K27" s="1044"/>
      <c r="L27" s="1044"/>
      <c r="M27" s="1044"/>
      <c r="N27" s="988">
        <v>22</v>
      </c>
      <c r="O27" s="77" t="s">
        <v>2288</v>
      </c>
      <c r="P27" s="77" t="s">
        <v>2289</v>
      </c>
      <c r="Q27" s="77" t="s">
        <v>1501</v>
      </c>
      <c r="R27" s="16"/>
      <c r="S27" s="16"/>
      <c r="T27" s="16"/>
      <c r="U27" s="16"/>
      <c r="V27" s="16"/>
      <c r="W27" s="16"/>
      <c r="X27" s="77">
        <v>22</v>
      </c>
      <c r="Y27" s="692" t="s">
        <v>2288</v>
      </c>
      <c r="Z27" s="77" t="s">
        <v>2289</v>
      </c>
      <c r="AA27" s="77" t="s">
        <v>1501</v>
      </c>
      <c r="AB27" s="16"/>
      <c r="AC27" s="77">
        <v>22</v>
      </c>
      <c r="AD27" s="77" t="s">
        <v>1632</v>
      </c>
      <c r="AE27" s="77" t="s">
        <v>1633</v>
      </c>
      <c r="AF27" s="77" t="s">
        <v>1501</v>
      </c>
    </row>
    <row r="28" spans="1:32" ht="12">
      <c r="A28" s="16"/>
      <c r="B28" s="16"/>
      <c r="C28" s="16"/>
      <c r="D28" s="16"/>
      <c r="E28" s="16"/>
      <c r="F28" s="16"/>
      <c r="G28" s="16"/>
      <c r="H28" s="16"/>
      <c r="I28" s="16"/>
      <c r="J28" s="16"/>
      <c r="K28" s="1044"/>
      <c r="L28" s="1044"/>
      <c r="M28" s="1044"/>
      <c r="N28" s="988">
        <v>23</v>
      </c>
      <c r="O28" s="77" t="s">
        <v>1801</v>
      </c>
      <c r="P28" s="77" t="s">
        <v>1802</v>
      </c>
      <c r="Q28" s="77" t="s">
        <v>1501</v>
      </c>
      <c r="R28" s="16"/>
      <c r="S28" s="16"/>
      <c r="T28" s="16"/>
      <c r="U28" s="16"/>
      <c r="V28" s="16"/>
      <c r="W28" s="16"/>
      <c r="X28" s="77">
        <v>23</v>
      </c>
      <c r="Y28" s="692" t="s">
        <v>1801</v>
      </c>
      <c r="Z28" s="77" t="s">
        <v>1802</v>
      </c>
      <c r="AA28" s="77" t="s">
        <v>1501</v>
      </c>
      <c r="AB28" s="16"/>
      <c r="AC28" s="77">
        <v>23</v>
      </c>
      <c r="AD28" s="77" t="s">
        <v>2491</v>
      </c>
      <c r="AE28" s="77" t="s">
        <v>2492</v>
      </c>
      <c r="AF28" s="77" t="s">
        <v>1501</v>
      </c>
    </row>
    <row r="29" spans="1:32" ht="12">
      <c r="A29" s="16"/>
      <c r="B29" s="16"/>
      <c r="C29" s="16"/>
      <c r="D29" s="16"/>
      <c r="E29" s="16"/>
      <c r="F29" s="16"/>
      <c r="G29" s="16"/>
      <c r="H29" s="16"/>
      <c r="I29" s="16"/>
      <c r="J29" s="16"/>
      <c r="K29" s="1044"/>
      <c r="L29" s="1044"/>
      <c r="M29" s="1044"/>
      <c r="N29" s="988">
        <v>24</v>
      </c>
      <c r="O29" s="77" t="s">
        <v>2330</v>
      </c>
      <c r="P29" s="77" t="s">
        <v>2331</v>
      </c>
      <c r="Q29" s="77" t="s">
        <v>1501</v>
      </c>
      <c r="R29" s="16"/>
      <c r="S29" s="16"/>
      <c r="T29" s="16"/>
      <c r="U29" s="16"/>
      <c r="V29" s="16"/>
      <c r="W29" s="16"/>
      <c r="X29" s="77">
        <v>24</v>
      </c>
      <c r="Y29" s="692" t="s">
        <v>2330</v>
      </c>
      <c r="Z29" s="77" t="s">
        <v>2331</v>
      </c>
      <c r="AA29" s="77" t="s">
        <v>1501</v>
      </c>
      <c r="AB29" s="16"/>
      <c r="AC29" s="77">
        <v>24</v>
      </c>
      <c r="AD29" s="77" t="s">
        <v>1728</v>
      </c>
      <c r="AE29" s="77" t="s">
        <v>1729</v>
      </c>
      <c r="AF29" s="77" t="s">
        <v>1501</v>
      </c>
    </row>
    <row r="30" spans="1:32" ht="12">
      <c r="A30" s="16"/>
      <c r="B30" s="16"/>
      <c r="C30" s="16"/>
      <c r="D30" s="16"/>
      <c r="E30" s="16"/>
      <c r="F30" s="16"/>
      <c r="G30" s="16"/>
      <c r="H30" s="16"/>
      <c r="I30" s="16"/>
      <c r="J30" s="16"/>
      <c r="K30" s="1044"/>
      <c r="L30" s="1044"/>
      <c r="M30" s="1044"/>
      <c r="N30" s="988">
        <v>25</v>
      </c>
      <c r="O30" s="77" t="s">
        <v>2353</v>
      </c>
      <c r="P30" s="77" t="s">
        <v>2354</v>
      </c>
      <c r="Q30" s="77" t="s">
        <v>1501</v>
      </c>
      <c r="R30" s="16"/>
      <c r="S30" s="16"/>
      <c r="T30" s="16"/>
      <c r="U30" s="16"/>
      <c r="V30" s="16"/>
      <c r="W30" s="16"/>
      <c r="X30" s="77">
        <v>25</v>
      </c>
      <c r="Y30" s="692" t="s">
        <v>2353</v>
      </c>
      <c r="Z30" s="77" t="s">
        <v>2354</v>
      </c>
      <c r="AA30" s="77" t="s">
        <v>1501</v>
      </c>
      <c r="AB30" s="16"/>
      <c r="AC30" s="77">
        <v>25</v>
      </c>
      <c r="AD30" s="77" t="s">
        <v>1712</v>
      </c>
      <c r="AE30" s="77" t="s">
        <v>1713</v>
      </c>
      <c r="AF30" s="77" t="s">
        <v>1501</v>
      </c>
    </row>
    <row r="31" spans="1:32" ht="12">
      <c r="A31" s="16"/>
      <c r="B31" s="16"/>
      <c r="C31" s="16"/>
      <c r="D31" s="16"/>
      <c r="E31" s="16"/>
      <c r="F31" s="16"/>
      <c r="G31" s="16"/>
      <c r="H31" s="16"/>
      <c r="I31" s="16"/>
      <c r="J31" s="16"/>
      <c r="K31" s="1044"/>
      <c r="L31" s="1044"/>
      <c r="M31" s="1044"/>
      <c r="N31" s="988">
        <v>26</v>
      </c>
      <c r="O31" s="77" t="s">
        <v>2376</v>
      </c>
      <c r="P31" s="77" t="s">
        <v>2377</v>
      </c>
      <c r="Q31" s="77" t="s">
        <v>1501</v>
      </c>
      <c r="R31" s="16"/>
      <c r="S31" s="16"/>
      <c r="T31" s="16"/>
      <c r="U31" s="16"/>
      <c r="V31" s="16"/>
      <c r="W31" s="16"/>
      <c r="X31" s="77">
        <v>26</v>
      </c>
      <c r="Y31" s="692" t="s">
        <v>2376</v>
      </c>
      <c r="Z31" s="77" t="s">
        <v>2377</v>
      </c>
      <c r="AA31" s="77" t="s">
        <v>1501</v>
      </c>
      <c r="AB31" s="16"/>
      <c r="AC31" s="77">
        <v>26</v>
      </c>
      <c r="AD31" s="77" t="s">
        <v>1665</v>
      </c>
      <c r="AE31" s="77" t="s">
        <v>1666</v>
      </c>
      <c r="AF31" s="77" t="s">
        <v>1501</v>
      </c>
    </row>
    <row r="32" spans="1:32" ht="12">
      <c r="A32" s="16"/>
      <c r="B32" s="16"/>
      <c r="C32" s="16"/>
      <c r="D32" s="16"/>
      <c r="E32" s="16"/>
      <c r="F32" s="16"/>
      <c r="G32" s="16"/>
      <c r="H32" s="16"/>
      <c r="I32" s="16"/>
      <c r="J32" s="16"/>
      <c r="K32" s="1044"/>
      <c r="L32" s="1044"/>
      <c r="M32" s="1044"/>
      <c r="N32" s="988">
        <v>27</v>
      </c>
      <c r="O32" s="77" t="s">
        <v>2399</v>
      </c>
      <c r="P32" s="77" t="s">
        <v>2400</v>
      </c>
      <c r="Q32" s="77" t="s">
        <v>1501</v>
      </c>
      <c r="R32" s="16"/>
      <c r="S32" s="16"/>
      <c r="T32" s="16"/>
      <c r="U32" s="16"/>
      <c r="V32" s="16"/>
      <c r="W32" s="16"/>
      <c r="X32" s="77">
        <v>27</v>
      </c>
      <c r="Y32" s="692" t="s">
        <v>2399</v>
      </c>
      <c r="Z32" s="77" t="s">
        <v>2400</v>
      </c>
      <c r="AA32" s="77" t="s">
        <v>1501</v>
      </c>
      <c r="AB32" s="16"/>
      <c r="AC32" s="77">
        <v>27</v>
      </c>
      <c r="AD32" s="77" t="s">
        <v>2471</v>
      </c>
      <c r="AE32" s="77" t="s">
        <v>2472</v>
      </c>
      <c r="AF32" s="77" t="s">
        <v>1501</v>
      </c>
    </row>
    <row r="33" spans="1:32" ht="12">
      <c r="A33" s="16"/>
      <c r="B33" s="16"/>
      <c r="C33" s="16"/>
      <c r="D33" s="16"/>
      <c r="E33" s="16"/>
      <c r="F33" s="16"/>
      <c r="G33" s="16"/>
      <c r="H33" s="16"/>
      <c r="I33" s="16"/>
      <c r="J33" s="16"/>
      <c r="K33" s="1044"/>
      <c r="L33" s="1044"/>
      <c r="M33" s="1044"/>
      <c r="N33" s="988">
        <v>28</v>
      </c>
      <c r="O33" s="77" t="s">
        <v>2422</v>
      </c>
      <c r="P33" s="77" t="s">
        <v>2423</v>
      </c>
      <c r="Q33" s="77" t="s">
        <v>1501</v>
      </c>
      <c r="R33" s="16"/>
      <c r="S33" s="16"/>
      <c r="T33" s="16"/>
      <c r="U33" s="16"/>
      <c r="V33" s="16"/>
      <c r="W33" s="16"/>
      <c r="X33" s="77">
        <v>28</v>
      </c>
      <c r="Y33" s="692" t="s">
        <v>2422</v>
      </c>
      <c r="Z33" s="77" t="s">
        <v>2423</v>
      </c>
      <c r="AA33" s="77" t="s">
        <v>1501</v>
      </c>
      <c r="AB33" s="16"/>
      <c r="AC33" s="77">
        <v>28</v>
      </c>
      <c r="AD33" s="77" t="s">
        <v>1708</v>
      </c>
      <c r="AE33" s="77" t="s">
        <v>1709</v>
      </c>
      <c r="AF33" s="77" t="s">
        <v>1501</v>
      </c>
    </row>
    <row r="34" spans="1:32" ht="12">
      <c r="A34" s="16"/>
      <c r="B34" s="16"/>
      <c r="C34" s="16"/>
      <c r="D34" s="16"/>
      <c r="E34" s="16"/>
      <c r="F34" s="16"/>
      <c r="G34" s="16"/>
      <c r="H34" s="16"/>
      <c r="I34" s="16"/>
      <c r="J34" s="16"/>
      <c r="K34" s="1044"/>
      <c r="L34" s="1044"/>
      <c r="M34" s="1044"/>
      <c r="N34" s="988">
        <v>29</v>
      </c>
      <c r="O34" s="77" t="s">
        <v>2445</v>
      </c>
      <c r="P34" s="77" t="s">
        <v>2446</v>
      </c>
      <c r="Q34" s="77" t="s">
        <v>1501</v>
      </c>
      <c r="R34" s="16"/>
      <c r="S34" s="16"/>
      <c r="T34" s="16"/>
      <c r="U34" s="16"/>
      <c r="V34" s="16"/>
      <c r="W34" s="16"/>
      <c r="X34" s="77">
        <v>29</v>
      </c>
      <c r="Y34" s="692" t="s">
        <v>2445</v>
      </c>
      <c r="Z34" s="77" t="s">
        <v>2446</v>
      </c>
      <c r="AA34" s="77" t="s">
        <v>1501</v>
      </c>
      <c r="AB34" s="16"/>
      <c r="AC34" s="77">
        <v>29</v>
      </c>
      <c r="AD34" s="77" t="s">
        <v>1772</v>
      </c>
      <c r="AE34" s="77" t="s">
        <v>1773</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2012</v>
      </c>
      <c r="AE35" s="77" t="s">
        <v>2013</v>
      </c>
      <c r="AF35" s="77" t="s">
        <v>1501</v>
      </c>
    </row>
    <row r="36" spans="1:32" ht="12">
      <c r="A36" s="16"/>
      <c r="B36" s="16"/>
      <c r="C36" s="16"/>
      <c r="D36" s="16"/>
      <c r="E36" s="16"/>
      <c r="F36" s="16"/>
      <c r="G36" s="16"/>
      <c r="H36" s="16"/>
      <c r="I36" s="16"/>
      <c r="J36" s="16"/>
      <c r="K36" s="1044"/>
      <c r="L36" s="1044"/>
      <c r="M36" s="1044"/>
      <c r="N36" s="988">
        <v>31</v>
      </c>
      <c r="O36" s="77" t="s">
        <v>2504</v>
      </c>
      <c r="P36" s="77" t="s">
        <v>2505</v>
      </c>
      <c r="Q36" s="77" t="s">
        <v>1508</v>
      </c>
      <c r="R36" s="16"/>
      <c r="S36" s="16"/>
      <c r="T36" s="16"/>
      <c r="U36" s="16"/>
      <c r="V36" s="16"/>
      <c r="W36" s="16"/>
      <c r="X36" s="77">
        <v>31</v>
      </c>
      <c r="Y36" s="692">
        <v>0</v>
      </c>
      <c r="Z36" s="77">
        <v>0</v>
      </c>
      <c r="AA36" s="77">
        <v>0</v>
      </c>
      <c r="AB36" s="16"/>
      <c r="AC36" s="77">
        <v>31</v>
      </c>
      <c r="AD36" s="77" t="s">
        <v>1688</v>
      </c>
      <c r="AE36" s="77" t="s">
        <v>1689</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1768</v>
      </c>
      <c r="AE37" s="77" t="s">
        <v>1769</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1720</v>
      </c>
      <c r="AE38" s="77" t="s">
        <v>1721</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1656</v>
      </c>
      <c r="AE39" s="77" t="s">
        <v>1657</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1700</v>
      </c>
      <c r="AE40" s="77" t="s">
        <v>1701</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1776</v>
      </c>
      <c r="AE41" s="77" t="s">
        <v>1777</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1724</v>
      </c>
      <c r="AE42" s="77" t="s">
        <v>1725</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2467</v>
      </c>
      <c r="AE43" s="77" t="s">
        <v>2468</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1748</v>
      </c>
      <c r="AE44" s="77" t="s">
        <v>1749</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2495</v>
      </c>
      <c r="AE45" s="77" t="s">
        <v>2496</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1732</v>
      </c>
      <c r="AE46" s="77" t="s">
        <v>1733</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1640</v>
      </c>
      <c r="AE47" s="77" t="s">
        <v>1641</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1740</v>
      </c>
      <c r="AE48" s="77" t="s">
        <v>1741</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1764</v>
      </c>
      <c r="AE49" s="77" t="s">
        <v>1765</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1555</v>
      </c>
      <c r="AE50" s="77" t="s">
        <v>1556</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1652</v>
      </c>
      <c r="AE51" s="77" t="s">
        <v>1653</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1784</v>
      </c>
      <c r="AE52" s="77" t="s">
        <v>1785</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1669</v>
      </c>
      <c r="AE53" s="77" t="s">
        <v>1670</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1752</v>
      </c>
      <c r="AE54" s="77" t="s">
        <v>1753</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2479</v>
      </c>
      <c r="AE55" s="77" t="s">
        <v>2480</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1684</v>
      </c>
      <c r="AE56" s="77" t="s">
        <v>1685</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t="s">
        <v>1736</v>
      </c>
      <c r="AE57" s="77" t="s">
        <v>1737</v>
      </c>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t="s">
        <v>1673</v>
      </c>
      <c r="AE58" s="77" t="s">
        <v>1660</v>
      </c>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t="s">
        <v>1756</v>
      </c>
      <c r="AE59" s="77" t="s">
        <v>1757</v>
      </c>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t="s">
        <v>1704</v>
      </c>
      <c r="AE60" s="77" t="s">
        <v>1705</v>
      </c>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23</v>
      </c>
      <c r="I4" s="70" t="str">
        <f>HLOOKUP(I3,比較地域マスタ!$E$5:$L$6,2,0)</f>
        <v>愛知県</v>
      </c>
      <c r="J4" s="70" t="str">
        <f>HLOOKUP(J3,比較地域マスタ!$E$5:$L$6,2,0)</f>
        <v>知多市</v>
      </c>
      <c r="K4" s="70" t="str">
        <f>HLOOKUP(K3,比較地域マスタ!$E$5:$L$6,2,0)</f>
        <v>23224</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知多市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705.31537047767836</v>
      </c>
      <c r="BB5" s="29"/>
      <c r="BC5" s="17"/>
      <c r="BD5" s="1005">
        <f>SUM(BC6:BC8)</f>
        <v>956.42696876282571</v>
      </c>
      <c r="BE5" s="29"/>
      <c r="BF5" s="17"/>
      <c r="BG5" s="1005">
        <f>AK35</f>
        <v>651.09759619640238</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699.94558672236701</v>
      </c>
      <c r="BA6" s="17"/>
      <c r="BB6" s="29"/>
      <c r="BC6" s="1005">
        <f>O32</f>
        <v>949.93504185593747</v>
      </c>
      <c r="BD6" s="17"/>
      <c r="BE6" s="29"/>
      <c r="BF6" s="1005">
        <f>AK36</f>
        <v>645.54419195993853</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4.3106961554638978</v>
      </c>
      <c r="BA7" s="17"/>
      <c r="BB7" s="29"/>
      <c r="BC7" s="1005">
        <f>O33</f>
        <v>3.8449698937507719</v>
      </c>
      <c r="BD7" s="17"/>
      <c r="BE7" s="29"/>
      <c r="BF7" s="1005">
        <f t="shared" ref="BF7:BF8" si="0">AK37</f>
        <v>3.59615303076784</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1.059087599847476</v>
      </c>
      <c r="BA8" s="17"/>
      <c r="BB8" s="29"/>
      <c r="BC8" s="1005">
        <f>O34</f>
        <v>2.646957013137472</v>
      </c>
      <c r="BD8" s="17"/>
      <c r="BE8" s="29"/>
      <c r="BF8" s="1005">
        <f t="shared" si="0"/>
        <v>1.9572512056960472</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1075.3126400607023</v>
      </c>
      <c r="P9" s="452">
        <f>P10+P14+P15+P16+P22</f>
        <v>1.0000000000000002</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57.111560857288978</v>
      </c>
      <c r="BA9" s="1005">
        <f>AZ9</f>
        <v>57.111560857288978</v>
      </c>
      <c r="BB9" s="29"/>
      <c r="BC9" s="1005">
        <f>O35</f>
        <v>79.089771070468274</v>
      </c>
      <c r="BD9" s="1005">
        <f>BC9</f>
        <v>79.089771070468274</v>
      </c>
      <c r="BE9" s="29"/>
      <c r="BF9" s="1005">
        <f>AK39</f>
        <v>56.695325184908356</v>
      </c>
      <c r="BG9" s="1005">
        <f>AK39</f>
        <v>56.695325184908356</v>
      </c>
      <c r="BH9" s="29"/>
    </row>
    <row r="10" spans="1:62" ht="17.100000000000001" customHeight="1" thickBot="1">
      <c r="B10" s="323"/>
      <c r="C10" s="324"/>
      <c r="D10" s="326"/>
      <c r="E10" s="326"/>
      <c r="F10" s="326"/>
      <c r="G10" s="325"/>
      <c r="H10" s="325"/>
      <c r="I10" s="326"/>
      <c r="J10" s="327"/>
      <c r="K10" s="334"/>
      <c r="L10" s="246" t="s">
        <v>114</v>
      </c>
      <c r="M10" s="246"/>
      <c r="N10" s="563"/>
      <c r="O10" s="906">
        <f>SUM(O11:O13)</f>
        <v>705.31537047767836</v>
      </c>
      <c r="P10" s="453">
        <f t="shared" ref="P10:P22" si="1">O10/$O$9</f>
        <v>0.65591656249652452</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110.95464115275141</v>
      </c>
      <c r="BA10" s="1005">
        <f>AZ10</f>
        <v>110.95464115275141</v>
      </c>
      <c r="BB10" s="29"/>
      <c r="BC10" s="1005">
        <f>O36</f>
        <v>115.7977032651046</v>
      </c>
      <c r="BD10" s="1005">
        <f>BC10</f>
        <v>115.7977032651046</v>
      </c>
      <c r="BE10" s="29"/>
      <c r="BF10" s="1005">
        <f>AK40</f>
        <v>92.113373948216022</v>
      </c>
      <c r="BG10" s="1005">
        <f>AK40</f>
        <v>92.113373948216022</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699.94558672236701</v>
      </c>
      <c r="P11" s="454">
        <f t="shared" si="1"/>
        <v>0.65092286712342051</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189.75272157298375</v>
      </c>
      <c r="BB11" s="29"/>
      <c r="BC11" s="1005"/>
      <c r="BD11" s="1005">
        <f>SUM(BC12:BC14)</f>
        <v>181.41085089347087</v>
      </c>
      <c r="BE11" s="29"/>
      <c r="BF11" s="17"/>
      <c r="BG11" s="1005">
        <f>AK41</f>
        <v>156.2832780252875</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4.3106961554638978</v>
      </c>
      <c r="P12" s="454">
        <f t="shared" si="1"/>
        <v>4.0087840455595826E-3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139.11795012505291</v>
      </c>
      <c r="BA12" s="17"/>
      <c r="BB12" s="29"/>
      <c r="BC12" s="1005">
        <f>O38</f>
        <v>127.91162324989855</v>
      </c>
      <c r="BD12" s="17"/>
      <c r="BE12" s="29"/>
      <c r="BF12" s="1005">
        <f>AK42</f>
        <v>107.58221769592431</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1.059087599847476</v>
      </c>
      <c r="P13" s="454">
        <f t="shared" si="1"/>
        <v>9.8491132754441497E-4</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4.9090943733821701</v>
      </c>
      <c r="BA13" s="17"/>
      <c r="BB13" s="29"/>
      <c r="BC13" s="1005">
        <f>O41</f>
        <v>6.6430835695847703</v>
      </c>
      <c r="BD13" s="17"/>
      <c r="BE13" s="29"/>
      <c r="BF13" s="1005">
        <f>AK45</f>
        <v>4.9451845102800922</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57.111560857288978</v>
      </c>
      <c r="P14" s="453">
        <f t="shared" si="1"/>
        <v>5.311158702092908E-2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45.725677074548663</v>
      </c>
      <c r="BA14" s="17"/>
      <c r="BB14" s="29"/>
      <c r="BC14" s="1005">
        <f>O42</f>
        <v>46.856144073987529</v>
      </c>
      <c r="BD14" s="17"/>
      <c r="BE14" s="29"/>
      <c r="BF14" s="1005">
        <f t="shared" ref="BF14" si="2">AK46</f>
        <v>43.755875819083101</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110.95464115275141</v>
      </c>
      <c r="P15" s="453">
        <f t="shared" si="1"/>
        <v>0.10318361099753084</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12.178345999999999</v>
      </c>
      <c r="BA15" s="1005">
        <f>AZ15</f>
        <v>12.178345999999999</v>
      </c>
      <c r="BB15" s="29"/>
      <c r="BC15" s="1005">
        <f>O43</f>
        <v>10.875899334885</v>
      </c>
      <c r="BD15" s="1005">
        <f>BC15</f>
        <v>10.875899334885</v>
      </c>
      <c r="BE15" s="29"/>
      <c r="BF15" s="1005">
        <f>AK47</f>
        <v>9.9606208995999985</v>
      </c>
      <c r="BG15" s="1005">
        <f>AK47</f>
        <v>9.9606208995999985</v>
      </c>
      <c r="BH15" s="29"/>
    </row>
    <row r="16" spans="1:62" ht="17.100000000000001" customHeight="1" thickBot="1">
      <c r="B16" s="323"/>
      <c r="C16" s="324"/>
      <c r="D16" s="326"/>
      <c r="E16" s="326"/>
      <c r="F16" s="326"/>
      <c r="G16" s="325"/>
      <c r="H16" s="325"/>
      <c r="I16" s="326"/>
      <c r="J16" s="327"/>
      <c r="K16" s="335"/>
      <c r="L16" s="246" t="s">
        <v>128</v>
      </c>
      <c r="M16" s="344"/>
      <c r="N16" s="345"/>
      <c r="O16" s="906">
        <f>SUM(O18:O21)</f>
        <v>189.75272157298375</v>
      </c>
      <c r="P16" s="453">
        <f t="shared" si="1"/>
        <v>0.17646283927460579</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139.11795012505291</v>
      </c>
      <c r="P17" s="454">
        <f t="shared" si="1"/>
        <v>0.1293744209285958</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96.605628828131614</v>
      </c>
      <c r="P18" s="454">
        <f t="shared" si="1"/>
        <v>8.9839573375309859E-2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42.512321296921307</v>
      </c>
      <c r="P19" s="454">
        <f t="shared" si="1"/>
        <v>3.953484755328595E-2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4.9090943733821701</v>
      </c>
      <c r="P20" s="454">
        <f t="shared" si="1"/>
        <v>4.5652717084261633E-3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45.725677074548663</v>
      </c>
      <c r="P21" s="454">
        <f t="shared" si="1"/>
        <v>4.2523146637583852E-2</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12.178345999999999</v>
      </c>
      <c r="P22" s="612">
        <f t="shared" si="1"/>
        <v>1.1325400210409991E-2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848.84529474791589</v>
      </c>
      <c r="AZ22" s="1005">
        <f t="shared" si="3"/>
        <v>897.09182204461536</v>
      </c>
      <c r="BA22" s="1005">
        <f t="shared" si="3"/>
        <v>1173.8764040027804</v>
      </c>
      <c r="BB22" s="1005">
        <f t="shared" si="3"/>
        <v>1018.6429664141945</v>
      </c>
      <c r="BC22" s="1005">
        <f t="shared" si="3"/>
        <v>956.42696876282571</v>
      </c>
      <c r="BD22" s="1005">
        <f t="shared" si="3"/>
        <v>1081.2817549664464</v>
      </c>
      <c r="BE22" s="1005">
        <f t="shared" si="3"/>
        <v>786.4935094146241</v>
      </c>
      <c r="BF22" s="1005">
        <f t="shared" si="3"/>
        <v>712.31295473577768</v>
      </c>
      <c r="BG22" s="1005">
        <f t="shared" si="3"/>
        <v>735.16881060138348</v>
      </c>
      <c r="BH22" s="1005">
        <f t="shared" si="3"/>
        <v>744.1631940613164</v>
      </c>
      <c r="BI22" s="1005">
        <f t="shared" si="3"/>
        <v>698.14901923547006</v>
      </c>
      <c r="BJ22" s="1005">
        <f t="shared" si="3"/>
        <v>598.95928232460676</v>
      </c>
      <c r="BK22" s="1005">
        <f t="shared" si="3"/>
        <v>571.7884292818801</v>
      </c>
      <c r="BL22" s="1005">
        <f t="shared" si="3"/>
        <v>651.09759619640238</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67.631542760781585</v>
      </c>
      <c r="AZ23" s="1005">
        <f t="shared" ref="AZ23:BL23" si="4">Y39</f>
        <v>69.431956260800064</v>
      </c>
      <c r="BA23" s="1005">
        <f t="shared" si="4"/>
        <v>75.196404650272996</v>
      </c>
      <c r="BB23" s="1005">
        <f t="shared" si="4"/>
        <v>79.442050029550586</v>
      </c>
      <c r="BC23" s="1005">
        <f t="shared" si="4"/>
        <v>79.089771070468274</v>
      </c>
      <c r="BD23" s="1005">
        <f t="shared" si="4"/>
        <v>74.600720036133325</v>
      </c>
      <c r="BE23" s="1005">
        <f t="shared" si="4"/>
        <v>71.112787082288662</v>
      </c>
      <c r="BF23" s="1005">
        <f t="shared" si="4"/>
        <v>61.693506737245144</v>
      </c>
      <c r="BG23" s="1005">
        <f t="shared" si="4"/>
        <v>61.140043266914979</v>
      </c>
      <c r="BH23" s="1005">
        <f t="shared" si="4"/>
        <v>62.091249747148716</v>
      </c>
      <c r="BI23" s="1005">
        <f t="shared" si="4"/>
        <v>59.188965919413107</v>
      </c>
      <c r="BJ23" s="1005">
        <f t="shared" si="4"/>
        <v>53.040112359131193</v>
      </c>
      <c r="BK23" s="1005">
        <f t="shared" si="4"/>
        <v>60.030609401387508</v>
      </c>
      <c r="BL23" s="1005">
        <f t="shared" si="4"/>
        <v>56.695325184908356</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108.8965424653576</v>
      </c>
      <c r="AZ24" s="1005">
        <f t="shared" ref="AZ24:BL24" si="5">Y40</f>
        <v>120.3450062960306</v>
      </c>
      <c r="BA24" s="1005">
        <f t="shared" si="5"/>
        <v>122.3015944325349</v>
      </c>
      <c r="BB24" s="1005">
        <f t="shared" si="5"/>
        <v>127.07143461068451</v>
      </c>
      <c r="BC24" s="1005">
        <f t="shared" si="5"/>
        <v>115.7977032651046</v>
      </c>
      <c r="BD24" s="1005">
        <f t="shared" si="5"/>
        <v>112.12715506165441</v>
      </c>
      <c r="BE24" s="1005">
        <f t="shared" si="5"/>
        <v>102.5354246271701</v>
      </c>
      <c r="BF24" s="1005">
        <f t="shared" si="5"/>
        <v>101.94352390987535</v>
      </c>
      <c r="BG24" s="1005">
        <f t="shared" si="5"/>
        <v>104.80851858594724</v>
      </c>
      <c r="BH24" s="1005">
        <f t="shared" si="5"/>
        <v>95.458242610920479</v>
      </c>
      <c r="BI24" s="1005">
        <f t="shared" si="5"/>
        <v>93.926015707975651</v>
      </c>
      <c r="BJ24" s="1005">
        <f t="shared" si="5"/>
        <v>94.122181124471723</v>
      </c>
      <c r="BK24" s="1005">
        <f t="shared" si="5"/>
        <v>92.951034365527846</v>
      </c>
      <c r="BL24" s="1005">
        <f t="shared" si="5"/>
        <v>92.113373948216022</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180.1455205150765</v>
      </c>
      <c r="AZ25" s="1005">
        <f t="shared" ref="AZ25:BL25" si="6">Y41</f>
        <v>182.02994142754378</v>
      </c>
      <c r="BA25" s="1005">
        <f t="shared" si="6"/>
        <v>179.8010414522987</v>
      </c>
      <c r="BB25" s="1005">
        <f t="shared" si="6"/>
        <v>184.78328284123131</v>
      </c>
      <c r="BC25" s="1005">
        <f t="shared" si="6"/>
        <v>181.41085089347087</v>
      </c>
      <c r="BD25" s="1005">
        <f t="shared" si="6"/>
        <v>177.91424542032198</v>
      </c>
      <c r="BE25" s="1005">
        <f t="shared" si="6"/>
        <v>176.14517588180667</v>
      </c>
      <c r="BF25" s="1005">
        <f t="shared" si="6"/>
        <v>173.20448941293478</v>
      </c>
      <c r="BG25" s="1005">
        <f t="shared" si="6"/>
        <v>171.03151696975186</v>
      </c>
      <c r="BH25" s="1005">
        <f t="shared" si="6"/>
        <v>170.78152050501882</v>
      </c>
      <c r="BI25" s="1005">
        <f t="shared" si="6"/>
        <v>169.27900154669672</v>
      </c>
      <c r="BJ25" s="1005">
        <f t="shared" si="6"/>
        <v>154.22862228373296</v>
      </c>
      <c r="BK25" s="1005">
        <f t="shared" si="6"/>
        <v>155.67691987503548</v>
      </c>
      <c r="BL25" s="1005">
        <f t="shared" si="6"/>
        <v>156.2832780252875</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9.5381251056000025</v>
      </c>
      <c r="AZ26" s="1005">
        <f t="shared" si="7"/>
        <v>9.8086885254000009</v>
      </c>
      <c r="BA26" s="1005">
        <f t="shared" si="7"/>
        <v>10.447947538979999</v>
      </c>
      <c r="BB26" s="1005">
        <f t="shared" si="7"/>
        <v>10.624343103919999</v>
      </c>
      <c r="BC26" s="1005">
        <f t="shared" si="7"/>
        <v>10.875899334885</v>
      </c>
      <c r="BD26" s="1005">
        <f t="shared" si="7"/>
        <v>14.047580460600001</v>
      </c>
      <c r="BE26" s="1005">
        <f t="shared" si="7"/>
        <v>10.59279795</v>
      </c>
      <c r="BF26" s="1005">
        <f t="shared" si="7"/>
        <v>10.1380546848</v>
      </c>
      <c r="BG26" s="1005">
        <f t="shared" si="7"/>
        <v>9.1779771211199979</v>
      </c>
      <c r="BH26" s="1005">
        <f t="shared" si="7"/>
        <v>11.255867718400001</v>
      </c>
      <c r="BI26" s="1005">
        <f t="shared" si="7"/>
        <v>13.427993825050002</v>
      </c>
      <c r="BJ26" s="1005">
        <f t="shared" si="7"/>
        <v>12.17267890562</v>
      </c>
      <c r="BK26" s="1005">
        <f t="shared" si="7"/>
        <v>8.6771227350000011</v>
      </c>
      <c r="BL26" s="1005">
        <f t="shared" si="7"/>
        <v>9.9606208995999985</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1215.0570255947316</v>
      </c>
      <c r="AZ27" s="1005">
        <f t="shared" si="8"/>
        <v>1278.7074145543895</v>
      </c>
      <c r="BA27" s="1005">
        <f t="shared" si="8"/>
        <v>1561.623392076867</v>
      </c>
      <c r="BB27" s="1005">
        <f t="shared" si="8"/>
        <v>1420.5640769995807</v>
      </c>
      <c r="BC27" s="1005">
        <f t="shared" si="8"/>
        <v>1343.6011933267544</v>
      </c>
      <c r="BD27" s="1005">
        <f t="shared" si="8"/>
        <v>1459.9714559451561</v>
      </c>
      <c r="BE27" s="1005">
        <f t="shared" si="8"/>
        <v>1146.8796949558896</v>
      </c>
      <c r="BF27" s="1005">
        <f t="shared" si="8"/>
        <v>1059.2925294806328</v>
      </c>
      <c r="BG27" s="1005">
        <f t="shared" si="8"/>
        <v>1081.3268665451176</v>
      </c>
      <c r="BH27" s="1005">
        <f t="shared" si="8"/>
        <v>1083.7500746428043</v>
      </c>
      <c r="BI27" s="1005">
        <f t="shared" si="8"/>
        <v>1033.9709962346055</v>
      </c>
      <c r="BJ27" s="1005">
        <f t="shared" si="8"/>
        <v>912.52287699756266</v>
      </c>
      <c r="BK27" s="1005">
        <f t="shared" si="8"/>
        <v>889.12411565883099</v>
      </c>
      <c r="BL27" s="1005">
        <f t="shared" si="8"/>
        <v>966.15019425441426</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1343.6011933267544</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956.42696876282571</v>
      </c>
      <c r="P31" s="453">
        <f t="shared" ref="P31:P43" si="9">O31/$O$30</f>
        <v>0.71183843354196052</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949.93504185593747</v>
      </c>
      <c r="P32" s="454">
        <f t="shared" si="9"/>
        <v>0.70700669705710806</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3.8449698937507719</v>
      </c>
      <c r="P33" s="454">
        <f t="shared" si="9"/>
        <v>2.861689847290648E-3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2.646957013137472</v>
      </c>
      <c r="P34" s="454">
        <f t="shared" si="9"/>
        <v>1.9700466375618579E-3</v>
      </c>
      <c r="Q34" s="328"/>
      <c r="R34" s="13"/>
      <c r="S34" s="323"/>
      <c r="T34" s="563" t="s">
        <v>112</v>
      </c>
      <c r="U34" s="332"/>
      <c r="V34" s="332"/>
      <c r="W34" s="332"/>
      <c r="X34" s="893">
        <f>X35+X39+X40+X41+X47</f>
        <v>1215.0570255947316</v>
      </c>
      <c r="Y34" s="894">
        <f t="shared" ref="Y34:AK34" si="10">Y35+Y39+Y40+Y41+Y47</f>
        <v>1278.7074145543895</v>
      </c>
      <c r="Z34" s="894">
        <f t="shared" si="10"/>
        <v>1561.623392076867</v>
      </c>
      <c r="AA34" s="894">
        <f t="shared" si="10"/>
        <v>1420.5640769995807</v>
      </c>
      <c r="AB34" s="894">
        <f t="shared" si="10"/>
        <v>1343.6011933267544</v>
      </c>
      <c r="AC34" s="894">
        <f t="shared" si="10"/>
        <v>1459.9714559451561</v>
      </c>
      <c r="AD34" s="894">
        <f t="shared" si="10"/>
        <v>1146.8796949558896</v>
      </c>
      <c r="AE34" s="894">
        <f t="shared" si="10"/>
        <v>1059.2925294806328</v>
      </c>
      <c r="AF34" s="894">
        <f t="shared" si="10"/>
        <v>1081.3268665451176</v>
      </c>
      <c r="AG34" s="894">
        <f t="shared" si="10"/>
        <v>1083.7500746428043</v>
      </c>
      <c r="AH34" s="894">
        <f t="shared" si="10"/>
        <v>1033.9709962346055</v>
      </c>
      <c r="AI34" s="894">
        <f t="shared" si="10"/>
        <v>912.52287699756266</v>
      </c>
      <c r="AJ34" s="894">
        <f t="shared" si="10"/>
        <v>889.12411565883099</v>
      </c>
      <c r="AK34" s="895">
        <f t="shared" si="10"/>
        <v>966.15019425441426</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79.089771070468274</v>
      </c>
      <c r="P35" s="453">
        <f t="shared" si="9"/>
        <v>5.8864022645471255E-2</v>
      </c>
      <c r="Q35" s="328"/>
      <c r="R35" s="13"/>
      <c r="S35" s="323"/>
      <c r="T35" s="334"/>
      <c r="U35" s="246" t="s">
        <v>114</v>
      </c>
      <c r="V35" s="344"/>
      <c r="W35" s="344"/>
      <c r="X35" s="896">
        <f>SUM(X36:X38)</f>
        <v>848.84529474791589</v>
      </c>
      <c r="Y35" s="897">
        <f t="shared" ref="Y35:AK35" si="11">SUM(Y36:Y38)</f>
        <v>897.09182204461536</v>
      </c>
      <c r="Z35" s="897">
        <f t="shared" si="11"/>
        <v>1173.8764040027804</v>
      </c>
      <c r="AA35" s="897">
        <f t="shared" si="11"/>
        <v>1018.6429664141945</v>
      </c>
      <c r="AB35" s="897">
        <f t="shared" si="11"/>
        <v>956.42696876282571</v>
      </c>
      <c r="AC35" s="897">
        <f t="shared" si="11"/>
        <v>1081.2817549664464</v>
      </c>
      <c r="AD35" s="897">
        <f t="shared" si="11"/>
        <v>786.4935094146241</v>
      </c>
      <c r="AE35" s="897">
        <f t="shared" si="11"/>
        <v>712.31295473577768</v>
      </c>
      <c r="AF35" s="897">
        <f t="shared" si="11"/>
        <v>735.16881060138348</v>
      </c>
      <c r="AG35" s="897">
        <f t="shared" si="11"/>
        <v>744.1631940613164</v>
      </c>
      <c r="AH35" s="897">
        <f t="shared" si="11"/>
        <v>698.14901923547006</v>
      </c>
      <c r="AI35" s="897">
        <f t="shared" si="11"/>
        <v>598.95928232460676</v>
      </c>
      <c r="AJ35" s="897">
        <f t="shared" si="11"/>
        <v>571.7884292818801</v>
      </c>
      <c r="AK35" s="898">
        <f t="shared" si="11"/>
        <v>651.09759619640238</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115.7977032651046</v>
      </c>
      <c r="P36" s="453">
        <f t="shared" si="9"/>
        <v>8.6184579055329419E-2</v>
      </c>
      <c r="Q36" s="328"/>
      <c r="R36" s="13"/>
      <c r="S36" s="356" t="s">
        <v>184</v>
      </c>
      <c r="T36" s="335"/>
      <c r="U36" s="346"/>
      <c r="V36" s="336" t="s">
        <v>184</v>
      </c>
      <c r="W36" s="357"/>
      <c r="X36" s="899">
        <f>VLOOKUP(年度マスタ!$K$4&amp;"_"&amp;X$33,データシート1!$A:$BT,MATCH("aa_"&amp;$S36,データシート1!$A$1:$BT$1,0),0)</f>
        <v>842.34677266266226</v>
      </c>
      <c r="Y36" s="900">
        <f>VLOOKUP(年度マスタ!$K$4&amp;"_"&amp;Y$33,データシート1!$A:$BT,MATCH("aa_"&amp;$S36,データシート1!$A$1:$BT$1,0),0)</f>
        <v>890.53006388750498</v>
      </c>
      <c r="Z36" s="900">
        <f>VLOOKUP(年度マスタ!$K$4&amp;"_"&amp;Z$33,データシート1!$A:$BT,MATCH("aa_"&amp;$S36,データシート1!$A$1:$BT$1,0),0)</f>
        <v>1165.872079296674</v>
      </c>
      <c r="AA36" s="900">
        <f>VLOOKUP(年度マスタ!$K$4&amp;"_"&amp;AA$33,データシート1!$A:$BT,MATCH("aa_"&amp;$S36,データシート1!$A$1:$BT$1,0),0)</f>
        <v>1011.249655535837</v>
      </c>
      <c r="AB36" s="900">
        <f>VLOOKUP(年度マスタ!$K$4&amp;"_"&amp;AB$33,データシート1!$A:$BT,MATCH("aa_"&amp;$S36,データシート1!$A$1:$BT$1,0),0)</f>
        <v>949.93504185593747</v>
      </c>
      <c r="AC36" s="900">
        <f>VLOOKUP(年度マスタ!$K$4&amp;"_"&amp;AC$33,データシート1!$A:$BT,MATCH("aa_"&amp;$S36,データシート1!$A$1:$BT$1,0),0)</f>
        <v>1075.622366556817</v>
      </c>
      <c r="AD36" s="900">
        <f>VLOOKUP(年度マスタ!$K$4&amp;"_"&amp;AD$33,データシート1!$A:$BT,MATCH("aa_"&amp;$S36,データシート1!$A$1:$BT$1,0),0)</f>
        <v>780.61404980244538</v>
      </c>
      <c r="AE36" s="900">
        <f>VLOOKUP(年度マスタ!$K$4&amp;"_"&amp;AE$33,データシート1!$A:$BT,MATCH("aa_"&amp;$S36,データシート1!$A$1:$BT$1,0),0)</f>
        <v>706.27852136714614</v>
      </c>
      <c r="AF36" s="900">
        <f>VLOOKUP(年度マスタ!$K$4&amp;"_"&amp;AF$33,データシート1!$A:$BT,MATCH("aa_"&amp;$S36,データシート1!$A$1:$BT$1,0),0)</f>
        <v>729.22306232500102</v>
      </c>
      <c r="AG36" s="900">
        <f>VLOOKUP(年度マスタ!$K$4&amp;"_"&amp;AG$33,データシート1!$A:$BT,MATCH("aa_"&amp;$S36,データシート1!$A$1:$BT$1,0),0)</f>
        <v>738.61745933093346</v>
      </c>
      <c r="AH36" s="900">
        <f>VLOOKUP(年度マスタ!$K$4&amp;"_"&amp;AH$33,データシート1!$A:$BT,MATCH("aa_"&amp;$S36,データシート1!$A$1:$BT$1,0),0)</f>
        <v>692.9509814267542</v>
      </c>
      <c r="AI36" s="900">
        <f>VLOOKUP(年度マスタ!$K$4&amp;"_"&amp;AI$33,データシート1!$A:$BT,MATCH("aa_"&amp;$S36,データシート1!$A$1:$BT$1,0),0)</f>
        <v>593.24124369654749</v>
      </c>
      <c r="AJ36" s="900">
        <f>VLOOKUP(年度マスタ!$K$4&amp;"_"&amp;AJ$33,データシート1!$A:$BT,MATCH("aa_"&amp;$S36,データシート1!$A$1:$BT$1,0),0)</f>
        <v>565.7035409269206</v>
      </c>
      <c r="AK36" s="901">
        <f>VLOOKUP(年度マスタ!$K$4&amp;"_"&amp;AK$33,データシート1!$A:$BT,MATCH("aa_"&amp;$S36,データシート1!$A$1:$BT$1,0),0)</f>
        <v>645.54419195993853</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181.41085089347087</v>
      </c>
      <c r="P37" s="453">
        <f t="shared" si="9"/>
        <v>0.13501837583539048</v>
      </c>
      <c r="Q37" s="328"/>
      <c r="R37" s="13"/>
      <c r="S37" s="356" t="s">
        <v>187</v>
      </c>
      <c r="T37" s="335"/>
      <c r="U37" s="346"/>
      <c r="V37" s="336" t="s">
        <v>194</v>
      </c>
      <c r="W37" s="357"/>
      <c r="X37" s="899">
        <f>VLOOKUP(年度マスタ!$K$4&amp;"_"&amp;X$33,データシート1!$A:$BT,MATCH("aa_"&amp;$S37,データシート1!$A$1:$BT$1,0),0)</f>
        <v>3.4921667024529839</v>
      </c>
      <c r="Y37" s="900">
        <f>VLOOKUP(年度マスタ!$K$4&amp;"_"&amp;Y$33,データシート1!$A:$BT,MATCH("aa_"&amp;$S37,データシート1!$A$1:$BT$1,0),0)</f>
        <v>3.7257694092539348</v>
      </c>
      <c r="Z37" s="900">
        <f>VLOOKUP(年度マスタ!$K$4&amp;"_"&amp;Z$33,データシート1!$A:$BT,MATCH("aa_"&amp;$S37,データシート1!$A$1:$BT$1,0),0)</f>
        <v>5.0594516409490478</v>
      </c>
      <c r="AA37" s="900">
        <f>VLOOKUP(年度マスタ!$K$4&amp;"_"&amp;AA$33,データシート1!$A:$BT,MATCH("aa_"&amp;$S37,データシート1!$A$1:$BT$1,0),0)</f>
        <v>4.5246597741851264</v>
      </c>
      <c r="AB37" s="900">
        <f>VLOOKUP(年度マスタ!$K$4&amp;"_"&amp;AB$33,データシート1!$A:$BT,MATCH("aa_"&amp;$S37,データシート1!$A$1:$BT$1,0),0)</f>
        <v>3.8449698937507719</v>
      </c>
      <c r="AC37" s="900">
        <f>VLOOKUP(年度マスタ!$K$4&amp;"_"&amp;AC$33,データシート1!$A:$BT,MATCH("aa_"&amp;$S37,データシート1!$A$1:$BT$1,0),0)</f>
        <v>3.7528247390154799</v>
      </c>
      <c r="AD37" s="900">
        <f>VLOOKUP(年度マスタ!$K$4&amp;"_"&amp;AD$33,データシート1!$A:$BT,MATCH("aa_"&amp;$S37,データシート1!$A$1:$BT$1,0),0)</f>
        <v>3.6388935571795318</v>
      </c>
      <c r="AE37" s="900">
        <f>VLOOKUP(年度マスタ!$K$4&amp;"_"&amp;AE$33,データシート1!$A:$BT,MATCH("aa_"&amp;$S37,データシート1!$A$1:$BT$1,0),0)</f>
        <v>3.6621418469432561</v>
      </c>
      <c r="AF37" s="900">
        <f>VLOOKUP(年度マスタ!$K$4&amp;"_"&amp;AF$33,データシート1!$A:$BT,MATCH("aa_"&amp;$S37,データシート1!$A$1:$BT$1,0),0)</f>
        <v>3.738890652450698</v>
      </c>
      <c r="AG37" s="900">
        <f>VLOOKUP(年度マスタ!$K$4&amp;"_"&amp;AG$33,データシート1!$A:$BT,MATCH("aa_"&amp;$S37,データシート1!$A$1:$BT$1,0),0)</f>
        <v>3.4906286338870371</v>
      </c>
      <c r="AH37" s="900">
        <f>VLOOKUP(年度マスタ!$K$4&amp;"_"&amp;AH$33,データシート1!$A:$BT,MATCH("aa_"&amp;$S37,データシート1!$A$1:$BT$1,0),0)</f>
        <v>3.131885517115911</v>
      </c>
      <c r="AI37" s="900">
        <f>VLOOKUP(年度マスタ!$K$4&amp;"_"&amp;AI$33,データシート1!$A:$BT,MATCH("aa_"&amp;$S37,データシート1!$A$1:$BT$1,0),0)</f>
        <v>3.5238215175265539</v>
      </c>
      <c r="AJ37" s="900">
        <f>VLOOKUP(年度マスタ!$K$4&amp;"_"&amp;AJ$33,データシート1!$A:$BT,MATCH("aa_"&amp;$S37,データシート1!$A$1:$BT$1,0),0)</f>
        <v>3.992853556821506</v>
      </c>
      <c r="AK37" s="901">
        <f>VLOOKUP(年度マスタ!$K$4&amp;"_"&amp;AK$33,データシート1!$A:$BT,MATCH("aa_"&amp;$S37,データシート1!$A$1:$BT$1,0),0)</f>
        <v>3.59615303076784</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127.91162324989855</v>
      </c>
      <c r="P38" s="454">
        <f t="shared" si="9"/>
        <v>9.5200587708015941E-2</v>
      </c>
      <c r="Q38" s="328"/>
      <c r="R38" s="13"/>
      <c r="S38" s="356" t="s">
        <v>188</v>
      </c>
      <c r="T38" s="335"/>
      <c r="U38" s="348"/>
      <c r="V38" s="358" t="s">
        <v>197</v>
      </c>
      <c r="W38" s="358"/>
      <c r="X38" s="899">
        <f>VLOOKUP(年度マスタ!$K$4&amp;"_"&amp;X$33,データシート1!$A:$BT,MATCH("aa_"&amp;$S38,データシート1!$A$1:$BT$1,0),0)</f>
        <v>3.0063553828006131</v>
      </c>
      <c r="Y38" s="900">
        <f>VLOOKUP(年度マスタ!$K$4&amp;"_"&amp;Y$33,データシート1!$A:$BT,MATCH("aa_"&amp;$S38,データシート1!$A$1:$BT$1,0),0)</f>
        <v>2.8359887478564119</v>
      </c>
      <c r="Z38" s="900">
        <f>VLOOKUP(年度マスタ!$K$4&amp;"_"&amp;Z$33,データシート1!$A:$BT,MATCH("aa_"&amp;$S38,データシート1!$A$1:$BT$1,0),0)</f>
        <v>2.9448730651574482</v>
      </c>
      <c r="AA38" s="900">
        <f>VLOOKUP(年度マスタ!$K$4&amp;"_"&amp;AA$33,データシート1!$A:$BT,MATCH("aa_"&amp;$S38,データシート1!$A$1:$BT$1,0),0)</f>
        <v>2.8686511041723608</v>
      </c>
      <c r="AB38" s="900">
        <f>VLOOKUP(年度マスタ!$K$4&amp;"_"&amp;AB$33,データシート1!$A:$BT,MATCH("aa_"&amp;$S38,データシート1!$A$1:$BT$1,0),0)</f>
        <v>2.646957013137472</v>
      </c>
      <c r="AC38" s="900">
        <f>VLOOKUP(年度マスタ!$K$4&amp;"_"&amp;AC$33,データシート1!$A:$BT,MATCH("aa_"&amp;$S38,データシート1!$A$1:$BT$1,0),0)</f>
        <v>1.90656367061382</v>
      </c>
      <c r="AD38" s="900">
        <f>VLOOKUP(年度マスタ!$K$4&amp;"_"&amp;AD$33,データシート1!$A:$BT,MATCH("aa_"&amp;$S38,データシート1!$A$1:$BT$1,0),0)</f>
        <v>2.2405660549991571</v>
      </c>
      <c r="AE38" s="900">
        <f>VLOOKUP(年度マスタ!$K$4&amp;"_"&amp;AE$33,データシート1!$A:$BT,MATCH("aa_"&amp;$S38,データシート1!$A$1:$BT$1,0),0)</f>
        <v>2.3722915216883713</v>
      </c>
      <c r="AF38" s="900">
        <f>VLOOKUP(年度マスタ!$K$4&amp;"_"&amp;AF$33,データシート1!$A:$BT,MATCH("aa_"&amp;$S38,データシート1!$A$1:$BT$1,0),0)</f>
        <v>2.2068576239318398</v>
      </c>
      <c r="AG38" s="900">
        <f>VLOOKUP(年度マスタ!$K$4&amp;"_"&amp;AG$33,データシート1!$A:$BT,MATCH("aa_"&amp;$S38,データシート1!$A$1:$BT$1,0),0)</f>
        <v>2.0551060964958872</v>
      </c>
      <c r="AH38" s="900">
        <f>VLOOKUP(年度マスタ!$K$4&amp;"_"&amp;AH$33,データシート1!$A:$BT,MATCH("aa_"&amp;$S38,データシート1!$A$1:$BT$1,0),0)</f>
        <v>2.0661522915999404</v>
      </c>
      <c r="AI38" s="900">
        <f>VLOOKUP(年度マスタ!$K$4&amp;"_"&amp;AI$33,データシート1!$A:$BT,MATCH("aa_"&amp;$S38,データシート1!$A$1:$BT$1,0),0)</f>
        <v>2.1942171105326929</v>
      </c>
      <c r="AJ38" s="900">
        <f>VLOOKUP(年度マスタ!$K$4&amp;"_"&amp;AJ$33,データシート1!$A:$BT,MATCH("aa_"&amp;$S38,データシート1!$A$1:$BT$1,0),0)</f>
        <v>2.0920347981380045</v>
      </c>
      <c r="AK38" s="901">
        <f>VLOOKUP(年度マスタ!$K$4&amp;"_"&amp;AK$33,データシート1!$A:$BT,MATCH("aa_"&amp;$S38,データシート1!$A$1:$BT$1,0),0)</f>
        <v>1.9572512056960472</v>
      </c>
      <c r="AL38" s="330"/>
      <c r="AW38" s="17" t="str">
        <f>年度マスタ!H4</f>
        <v>23</v>
      </c>
      <c r="AX38" s="17" t="s">
        <v>198</v>
      </c>
      <c r="AY38" s="17">
        <f>VLOOKUP($AW38&amp;"_"&amp;$AY$34,データシート1!$A:$BT,MATCH($AY$31&amp;"_"&amp;AY$36,データシート1!$A$1:$BT$1,0),0)</f>
        <v>27582.237822803461</v>
      </c>
      <c r="AZ38" s="17">
        <f>VLOOKUP($AW38&amp;"_"&amp;$AY$34,データシート1!$A:$BT,MATCH($AY$31&amp;"_"&amp;AZ$36,データシート1!$A$1:$BT$1,0),0)</f>
        <v>411.11485731950188</v>
      </c>
      <c r="BA38" s="17">
        <f>VLOOKUP($AW38&amp;"_"&amp;$AY$34,データシート1!$A:$BT,MATCH($AY$31&amp;"_"&amp;BA$36,データシート1!$A$1:$BT$1,0),0)</f>
        <v>477.52765054716116</v>
      </c>
      <c r="BB38" s="17">
        <f>VLOOKUP($AW38&amp;"_"&amp;$AY$34,データシート1!$A:$BT,MATCH($AY$31&amp;"_"&amp;BB$36,データシート1!$A$1:$BT$1,0),0)</f>
        <v>10207.088824993987</v>
      </c>
      <c r="BC38" s="17">
        <f>VLOOKUP($AW38&amp;"_"&amp;$AY$34,データシート1!$A:$BT,MATCH($AY$31&amp;"_"&amp;BC$36,データシート1!$A$1:$BT$1,0),0)</f>
        <v>8596.7540287556058</v>
      </c>
      <c r="BD38" s="17">
        <f>VLOOKUP($AW38&amp;"_"&amp;$AY$34,データシート1!$A:$BT,MATCH($AY$31&amp;"_"&amp;BD$36,データシート1!$A$1:$BT$1,0),0)</f>
        <v>6225.3019701201201</v>
      </c>
      <c r="BE38" s="17">
        <f>VLOOKUP($AW38&amp;"_"&amp;$AY$34,データシート1!$A:$BT,MATCH($AY$31&amp;"_"&amp;BE$36,データシート1!$A$1:$BT$1,0),0)</f>
        <v>3967.1350852417368</v>
      </c>
      <c r="BF38" s="17">
        <f>VLOOKUP($AW38&amp;"_"&amp;$AY$34,データシート1!$A:$BT,MATCH($AY$31&amp;"_"&amp;BF$36,データシート1!$A$1:$BT$1,0),0)</f>
        <v>442.27164241249949</v>
      </c>
      <c r="BG38" s="17">
        <f>VLOOKUP($AW38&amp;"_"&amp;$AY$34,データシート1!$A:$BT,MATCH($AY$31&amp;"_"&amp;BG$36,データシート1!$A$1:$BT$1,0),0)</f>
        <v>361.13836017912053</v>
      </c>
      <c r="BH38" s="17">
        <f>VLOOKUP($AW38&amp;"_"&amp;$AY$34,データシート1!$A:$BT,MATCH($AY$31&amp;"_"&amp;BH$36,データシート1!$A$1:$BT$1,0),0)</f>
        <v>846.86526431804646</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90.900971967453316</v>
      </c>
      <c r="P39" s="454">
        <f t="shared" si="9"/>
        <v>6.7654727026836475E-2</v>
      </c>
      <c r="Q39" s="328"/>
      <c r="R39" s="13"/>
      <c r="S39" s="356" t="s">
        <v>189</v>
      </c>
      <c r="T39" s="335"/>
      <c r="U39" s="343" t="s">
        <v>199</v>
      </c>
      <c r="V39" s="344"/>
      <c r="W39" s="344"/>
      <c r="X39" s="896">
        <f>VLOOKUP(年度マスタ!$K$4&amp;"_"&amp;X$33,データシート1!$A:$BT,MATCH("aa_"&amp;$S39,データシート1!$A$1:$BT$1,0),0)</f>
        <v>67.631542760781585</v>
      </c>
      <c r="Y39" s="897">
        <f>VLOOKUP(年度マスタ!$K$4&amp;"_"&amp;Y$33,データシート1!$A:$BT,MATCH("aa_"&amp;$S39,データシート1!$A$1:$BT$1,0),0)</f>
        <v>69.431956260800064</v>
      </c>
      <c r="Z39" s="897">
        <f>VLOOKUP(年度マスタ!$K$4&amp;"_"&amp;Z$33,データシート1!$A:$BT,MATCH("aa_"&amp;$S39,データシート1!$A$1:$BT$1,0),0)</f>
        <v>75.196404650272996</v>
      </c>
      <c r="AA39" s="897">
        <f>VLOOKUP(年度マスタ!$K$4&amp;"_"&amp;AA$33,データシート1!$A:$BT,MATCH("aa_"&amp;$S39,データシート1!$A$1:$BT$1,0),0)</f>
        <v>79.442050029550586</v>
      </c>
      <c r="AB39" s="897">
        <f>VLOOKUP(年度マスタ!$K$4&amp;"_"&amp;AB$33,データシート1!$A:$BT,MATCH("aa_"&amp;$S39,データシート1!$A$1:$BT$1,0),0)</f>
        <v>79.089771070468274</v>
      </c>
      <c r="AC39" s="897">
        <f>VLOOKUP(年度マスタ!$K$4&amp;"_"&amp;AC$33,データシート1!$A:$BT,MATCH("aa_"&amp;$S39,データシート1!$A$1:$BT$1,0),0)</f>
        <v>74.600720036133325</v>
      </c>
      <c r="AD39" s="897">
        <f>VLOOKUP(年度マスタ!$K$4&amp;"_"&amp;AD$33,データシート1!$A:$BT,MATCH("aa_"&amp;$S39,データシート1!$A$1:$BT$1,0),0)</f>
        <v>71.112787082288662</v>
      </c>
      <c r="AE39" s="897">
        <f>VLOOKUP(年度マスタ!$K$4&amp;"_"&amp;AE$33,データシート1!$A:$BT,MATCH("aa_"&amp;$S39,データシート1!$A$1:$BT$1,0),0)</f>
        <v>61.693506737245144</v>
      </c>
      <c r="AF39" s="897">
        <f>VLOOKUP(年度マスタ!$K$4&amp;"_"&amp;AF$33,データシート1!$A:$BT,MATCH("aa_"&amp;$S39,データシート1!$A$1:$BT$1,0),0)</f>
        <v>61.140043266914979</v>
      </c>
      <c r="AG39" s="897">
        <f>VLOOKUP(年度マスタ!$K$4&amp;"_"&amp;AG$33,データシート1!$A:$BT,MATCH("aa_"&amp;$S39,データシート1!$A$1:$BT$1,0),0)</f>
        <v>62.091249747148716</v>
      </c>
      <c r="AH39" s="897">
        <f>VLOOKUP(年度マスタ!$K$4&amp;"_"&amp;AH$33,データシート1!$A:$BT,MATCH("aa_"&amp;$S39,データシート1!$A$1:$BT$1,0),0)</f>
        <v>59.188965919413107</v>
      </c>
      <c r="AI39" s="897">
        <f>VLOOKUP(年度マスタ!$K$4&amp;"_"&amp;AI$33,データシート1!$A:$BT,MATCH("aa_"&amp;$S39,データシート1!$A$1:$BT$1,0),0)</f>
        <v>53.040112359131193</v>
      </c>
      <c r="AJ39" s="897">
        <f>VLOOKUP(年度マスタ!$K$4&amp;"_"&amp;AJ$33,データシート1!$A:$BT,MATCH("aa_"&amp;$S39,データシート1!$A$1:$BT$1,0),0)</f>
        <v>60.030609401387508</v>
      </c>
      <c r="AK39" s="898">
        <f>VLOOKUP(年度マスタ!$K$4&amp;"_"&amp;AK$33,データシート1!$A:$BT,MATCH("aa_"&amp;$S39,データシート1!$A$1:$BT$1,0),0)</f>
        <v>56.695325184908356</v>
      </c>
      <c r="AL39" s="330"/>
      <c r="AW39" s="17" t="str">
        <f>年度マスタ!K4</f>
        <v>23224</v>
      </c>
      <c r="AX39" s="17" t="s">
        <v>200</v>
      </c>
      <c r="AY39" s="17">
        <f>VLOOKUP($AW39&amp;"_"&amp;$AY$34,データシート1!$A:$BT,MATCH($AY$31&amp;"_"&amp;AY$36,データシート1!$A$1:$BT$1,0),0)</f>
        <v>645.54419195993853</v>
      </c>
      <c r="AZ39" s="17">
        <f>VLOOKUP($AW39&amp;"_"&amp;$AY$34,データシート1!$A:$BT,MATCH($AY$31&amp;"_"&amp;AZ$36,データシート1!$A$1:$BT$1,0),0)</f>
        <v>3.59615303076784</v>
      </c>
      <c r="BA39" s="17">
        <f>VLOOKUP($AW39&amp;"_"&amp;$AY$34,データシート1!$A:$BT,MATCH($AY$31&amp;"_"&amp;BA$36,データシート1!$A$1:$BT$1,0),0)</f>
        <v>1.9572512056960472</v>
      </c>
      <c r="BB39" s="17">
        <f>VLOOKUP($AW39&amp;"_"&amp;$AY$34,データシート1!$A:$BT,MATCH($AY$31&amp;"_"&amp;BB$36,データシート1!$A$1:$BT$1,0),0)</f>
        <v>56.695325184908356</v>
      </c>
      <c r="BC39" s="17">
        <f>VLOOKUP($AW39&amp;"_"&amp;$AY$34,データシート1!$A:$BT,MATCH($AY$31&amp;"_"&amp;BC$36,データシート1!$A$1:$BT$1,0),0)</f>
        <v>92.113373948216022</v>
      </c>
      <c r="BD39" s="17">
        <f>VLOOKUP($AW39&amp;"_"&amp;$AY$34,データシート1!$A:$BT,MATCH($AY$31&amp;"_"&amp;BD$36,データシート1!$A$1:$BT$1,0),0)</f>
        <v>73.054546955125076</v>
      </c>
      <c r="BE39" s="17">
        <f>VLOOKUP($AW39&amp;"_"&amp;$AY$34,データシート1!$A:$BT,MATCH($AY$31&amp;"_"&amp;BE$36,データシート1!$A$1:$BT$1,0),0)</f>
        <v>34.527670740799238</v>
      </c>
      <c r="BF39" s="17">
        <f>VLOOKUP($AW39&amp;"_"&amp;$AY$34,データシート1!$A:$BT,MATCH($AY$31&amp;"_"&amp;BF$36,データシート1!$A$1:$BT$1,0),0)</f>
        <v>4.9451845102800922</v>
      </c>
      <c r="BG39" s="17">
        <f>VLOOKUP($AW39&amp;"_"&amp;$AY$34,データシート1!$A:$BT,MATCH($AY$31&amp;"_"&amp;BG$36,データシート1!$A$1:$BT$1,0),0)</f>
        <v>43.755875819083101</v>
      </c>
      <c r="BH39" s="17">
        <f>VLOOKUP($AW39&amp;"_"&amp;$AY$34,データシート1!$A:$BT,MATCH($AY$31&amp;"_"&amp;BH$36,データシート1!$A$1:$BT$1,0),0)</f>
        <v>9.9606208995999985</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37.010651282445231</v>
      </c>
      <c r="P40" s="454">
        <f t="shared" si="9"/>
        <v>2.7545860681179448E-2</v>
      </c>
      <c r="Q40" s="328"/>
      <c r="R40" s="13"/>
      <c r="S40" s="356" t="s">
        <v>165</v>
      </c>
      <c r="T40" s="335"/>
      <c r="U40" s="343" t="s">
        <v>165</v>
      </c>
      <c r="V40" s="344"/>
      <c r="W40" s="344"/>
      <c r="X40" s="896">
        <f>VLOOKUP(年度マスタ!$K$4&amp;"_"&amp;X$33,データシート1!$A:$BT,MATCH("aa_"&amp;$S40,データシート1!$A$1:$BT$1,0),0)</f>
        <v>108.8965424653576</v>
      </c>
      <c r="Y40" s="897">
        <f>VLOOKUP(年度マスタ!$K$4&amp;"_"&amp;Y$33,データシート1!$A:$BT,MATCH("aa_"&amp;$S40,データシート1!$A$1:$BT$1,0),0)</f>
        <v>120.3450062960306</v>
      </c>
      <c r="Z40" s="897">
        <f>VLOOKUP(年度マスタ!$K$4&amp;"_"&amp;Z$33,データシート1!$A:$BT,MATCH("aa_"&amp;$S40,データシート1!$A$1:$BT$1,0),0)</f>
        <v>122.3015944325349</v>
      </c>
      <c r="AA40" s="897">
        <f>VLOOKUP(年度マスタ!$K$4&amp;"_"&amp;AA$33,データシート1!$A:$BT,MATCH("aa_"&amp;$S40,データシート1!$A$1:$BT$1,0),0)</f>
        <v>127.07143461068451</v>
      </c>
      <c r="AB40" s="897">
        <f>VLOOKUP(年度マスタ!$K$4&amp;"_"&amp;AB$33,データシート1!$A:$BT,MATCH("aa_"&amp;$S40,データシート1!$A$1:$BT$1,0),0)</f>
        <v>115.7977032651046</v>
      </c>
      <c r="AC40" s="897">
        <f>VLOOKUP(年度マスタ!$K$4&amp;"_"&amp;AC$33,データシート1!$A:$BT,MATCH("aa_"&amp;$S40,データシート1!$A$1:$BT$1,0),0)</f>
        <v>112.12715506165441</v>
      </c>
      <c r="AD40" s="897">
        <f>VLOOKUP(年度マスタ!$K$4&amp;"_"&amp;AD$33,データシート1!$A:$BT,MATCH("aa_"&amp;$S40,データシート1!$A$1:$BT$1,0),0)</f>
        <v>102.5354246271701</v>
      </c>
      <c r="AE40" s="897">
        <f>VLOOKUP(年度マスタ!$K$4&amp;"_"&amp;AE$33,データシート1!$A:$BT,MATCH("aa_"&amp;$S40,データシート1!$A$1:$BT$1,0),0)</f>
        <v>101.94352390987535</v>
      </c>
      <c r="AF40" s="897">
        <f>VLOOKUP(年度マスタ!$K$4&amp;"_"&amp;AF$33,データシート1!$A:$BT,MATCH("aa_"&amp;$S40,データシート1!$A$1:$BT$1,0),0)</f>
        <v>104.80851858594724</v>
      </c>
      <c r="AG40" s="897">
        <f>VLOOKUP(年度マスタ!$K$4&amp;"_"&amp;AG$33,データシート1!$A:$BT,MATCH("aa_"&amp;$S40,データシート1!$A$1:$BT$1,0),0)</f>
        <v>95.458242610920479</v>
      </c>
      <c r="AH40" s="897">
        <f>VLOOKUP(年度マスタ!$K$4&amp;"_"&amp;AH$33,データシート1!$A:$BT,MATCH("aa_"&amp;$S40,データシート1!$A$1:$BT$1,0),0)</f>
        <v>93.926015707975651</v>
      </c>
      <c r="AI40" s="897">
        <f>VLOOKUP(年度マスタ!$K$4&amp;"_"&amp;AI$33,データシート1!$A:$BT,MATCH("aa_"&amp;$S40,データシート1!$A$1:$BT$1,0),0)</f>
        <v>94.122181124471723</v>
      </c>
      <c r="AJ40" s="897">
        <f>VLOOKUP(年度マスタ!$K$4&amp;"_"&amp;AJ$33,データシート1!$A:$BT,MATCH("aa_"&amp;$S40,データシート1!$A$1:$BT$1,0),0)</f>
        <v>92.951034365527846</v>
      </c>
      <c r="AK40" s="898">
        <f>VLOOKUP(年度マスタ!$K$4&amp;"_"&amp;AK$33,データシート1!$A:$BT,MATCH("aa_"&amp;$S40,データシート1!$A$1:$BT$1,0),0)</f>
        <v>92.113373948216022</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6.6430835695847703</v>
      </c>
      <c r="P41" s="454">
        <f t="shared" si="9"/>
        <v>4.9442376224276092E-3</v>
      </c>
      <c r="Q41" s="328"/>
      <c r="R41" s="13"/>
      <c r="S41" s="356" t="s">
        <v>201</v>
      </c>
      <c r="T41" s="335"/>
      <c r="U41" s="246" t="s">
        <v>128</v>
      </c>
      <c r="V41" s="344"/>
      <c r="W41" s="344"/>
      <c r="X41" s="896">
        <f>X42+X45+X46</f>
        <v>180.1455205150765</v>
      </c>
      <c r="Y41" s="897">
        <f t="shared" ref="Y41:AH41" si="12">Y42+Y45+Y46</f>
        <v>182.02994142754378</v>
      </c>
      <c r="Z41" s="897">
        <f t="shared" si="12"/>
        <v>179.8010414522987</v>
      </c>
      <c r="AA41" s="897">
        <f t="shared" si="12"/>
        <v>184.78328284123131</v>
      </c>
      <c r="AB41" s="897">
        <f t="shared" si="12"/>
        <v>181.41085089347087</v>
      </c>
      <c r="AC41" s="897">
        <f t="shared" si="12"/>
        <v>177.91424542032198</v>
      </c>
      <c r="AD41" s="897">
        <f t="shared" si="12"/>
        <v>176.14517588180667</v>
      </c>
      <c r="AE41" s="897">
        <f t="shared" si="12"/>
        <v>173.20448941293478</v>
      </c>
      <c r="AF41" s="897">
        <f t="shared" si="12"/>
        <v>171.03151696975186</v>
      </c>
      <c r="AG41" s="897">
        <f t="shared" si="12"/>
        <v>170.78152050501882</v>
      </c>
      <c r="AH41" s="897">
        <f t="shared" si="12"/>
        <v>169.27900154669672</v>
      </c>
      <c r="AI41" s="897">
        <f>AI42+AI45+AI46</f>
        <v>154.22862228373296</v>
      </c>
      <c r="AJ41" s="897">
        <f>AJ42+AJ45+AJ46</f>
        <v>155.67691987503548</v>
      </c>
      <c r="AK41" s="898">
        <f>AK42+AK45+AK46</f>
        <v>156.2832780252875</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46.856144073987529</v>
      </c>
      <c r="P42" s="454">
        <f t="shared" si="9"/>
        <v>3.4873550504946928E-2</v>
      </c>
      <c r="Q42" s="328"/>
      <c r="R42" s="13"/>
      <c r="S42" s="356"/>
      <c r="T42" s="335"/>
      <c r="U42" s="346"/>
      <c r="V42" s="564" t="s">
        <v>129</v>
      </c>
      <c r="W42" s="336"/>
      <c r="X42" s="899">
        <f>SUM(X43:X44)</f>
        <v>134.14912051469159</v>
      </c>
      <c r="Y42" s="900">
        <f t="shared" ref="Y42:AK42" si="13">SUM(Y43:Y44)</f>
        <v>134.04076438166788</v>
      </c>
      <c r="Z42" s="900">
        <f t="shared" si="13"/>
        <v>131.48807925470754</v>
      </c>
      <c r="AA42" s="900">
        <f t="shared" si="13"/>
        <v>131.28925328233888</v>
      </c>
      <c r="AB42" s="900">
        <f t="shared" si="13"/>
        <v>127.91162324989855</v>
      </c>
      <c r="AC42" s="900">
        <f t="shared" si="13"/>
        <v>124.15290034937063</v>
      </c>
      <c r="AD42" s="900">
        <f t="shared" si="13"/>
        <v>123.68257906121204</v>
      </c>
      <c r="AE42" s="900">
        <f t="shared" si="13"/>
        <v>122.39451875402196</v>
      </c>
      <c r="AF42" s="900">
        <f t="shared" si="13"/>
        <v>120.82526606693226</v>
      </c>
      <c r="AG42" s="900">
        <f t="shared" si="13"/>
        <v>119.48844110750505</v>
      </c>
      <c r="AH42" s="900">
        <f t="shared" si="13"/>
        <v>117.07494371135198</v>
      </c>
      <c r="AI42" s="900">
        <f t="shared" si="13"/>
        <v>105.69669313925957</v>
      </c>
      <c r="AJ42" s="900">
        <f t="shared" si="13"/>
        <v>104.68985198197419</v>
      </c>
      <c r="AK42" s="901">
        <f t="shared" si="13"/>
        <v>107.58221769592431</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10.875899334885</v>
      </c>
      <c r="P43" s="612">
        <f t="shared" si="9"/>
        <v>8.0945889218483735E-3</v>
      </c>
      <c r="Q43" s="328"/>
      <c r="R43" s="13"/>
      <c r="S43" s="356" t="s">
        <v>190</v>
      </c>
      <c r="T43" s="359"/>
      <c r="U43" s="346"/>
      <c r="V43" s="360"/>
      <c r="W43" s="347" t="s">
        <v>190</v>
      </c>
      <c r="X43" s="899">
        <f>VLOOKUP(年度マスタ!$K$4&amp;"_"&amp;X$33,データシート1!$A:$BT,MATCH("aa_"&amp;$S43,データシート1!$A$1:$BT$1,0),0)</f>
        <v>95.360377665186959</v>
      </c>
      <c r="Y43" s="900">
        <f>VLOOKUP(年度マスタ!$K$4&amp;"_"&amp;Y$33,データシート1!$A:$BT,MATCH("aa_"&amp;$S43,データシート1!$A$1:$BT$1,0),0)</f>
        <v>95.191027884237684</v>
      </c>
      <c r="Z43" s="900">
        <f>VLOOKUP(年度マスタ!$K$4&amp;"_"&amp;Z$33,データシート1!$A:$BT,MATCH("aa_"&amp;$S43,データシート1!$A$1:$BT$1,0),0)</f>
        <v>93.924336564083049</v>
      </c>
      <c r="AA43" s="900">
        <f>VLOOKUP(年度マスタ!$K$4&amp;"_"&amp;AA$33,データシート1!$A:$BT,MATCH("aa_"&amp;$S43,データシート1!$A$1:$BT$1,0),0)</f>
        <v>93.860154357052181</v>
      </c>
      <c r="AB43" s="900">
        <f>VLOOKUP(年度マスタ!$K$4&amp;"_"&amp;AB$33,データシート1!$A:$BT,MATCH("aa_"&amp;$S43,データシート1!$A$1:$BT$1,0),0)</f>
        <v>90.900971967453316</v>
      </c>
      <c r="AC43" s="900">
        <f>VLOOKUP(年度マスタ!$K$4&amp;"_"&amp;AC$33,データシート1!$A:$BT,MATCH("aa_"&amp;$S43,データシート1!$A$1:$BT$1,0),0)</f>
        <v>86.889617405457642</v>
      </c>
      <c r="AD43" s="900">
        <f>VLOOKUP(年度マスタ!$K$4&amp;"_"&amp;AD$33,データシート1!$A:$BT,MATCH("aa_"&amp;$S43,データシート1!$A$1:$BT$1,0),0)</f>
        <v>86.505437758895241</v>
      </c>
      <c r="AE43" s="900">
        <f>VLOOKUP(年度マスタ!$K$4&amp;"_"&amp;AE$33,データシート1!$A:$BT,MATCH("aa_"&amp;$S43,データシート1!$A$1:$BT$1,0),0)</f>
        <v>86.041561243379661</v>
      </c>
      <c r="AF43" s="900">
        <f>VLOOKUP(年度マスタ!$K$4&amp;"_"&amp;AF$33,データシート1!$A:$BT,MATCH("aa_"&amp;$S43,データシート1!$A$1:$BT$1,0),0)</f>
        <v>84.910193138568474</v>
      </c>
      <c r="AG43" s="900">
        <f>VLOOKUP(年度マスタ!$K$4&amp;"_"&amp;AG$33,データシート1!$A:$BT,MATCH("aa_"&amp;$S43,データシート1!$A$1:$BT$1,0),0)</f>
        <v>83.730120162687598</v>
      </c>
      <c r="AH43" s="900">
        <f>VLOOKUP(年度マスタ!$K$4&amp;"_"&amp;AH$33,データシート1!$A:$BT,MATCH("aa_"&amp;$S43,データシート1!$A$1:$BT$1,0),0)</f>
        <v>81.422593469470115</v>
      </c>
      <c r="AI43" s="900">
        <f>VLOOKUP(年度マスタ!$K$4&amp;"_"&amp;AI$33,データシート1!$A:$BT,MATCH("aa_"&amp;$S43,データシート1!$A$1:$BT$1,0),0)</f>
        <v>71.805115627220488</v>
      </c>
      <c r="AJ43" s="900">
        <f>VLOOKUP(年度マスタ!$K$4&amp;"_"&amp;AJ$33,データシート1!$A:$BT,MATCH("aa_"&amp;$S43,データシート1!$A$1:$BT$1,0),0)</f>
        <v>69.542894686060407</v>
      </c>
      <c r="AK43" s="901">
        <f>VLOOKUP(年度マスタ!$K$4&amp;"_"&amp;AK$33,データシート1!$A:$BT,MATCH("aa_"&amp;$S43,データシート1!$A$1:$BT$1,0),0)</f>
        <v>73.054546955125076</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38.788742849504636</v>
      </c>
      <c r="Y44" s="900">
        <f>VLOOKUP(年度マスタ!$K$4&amp;"_"&amp;Y$33,データシート1!$A:$BT,MATCH("aa_"&amp;$S44,データシート1!$A$1:$BT$1,0),0)</f>
        <v>38.8497364974302</v>
      </c>
      <c r="Z44" s="900">
        <f>VLOOKUP(年度マスタ!$K$4&amp;"_"&amp;Z$33,データシート1!$A:$BT,MATCH("aa_"&amp;$S44,データシート1!$A$1:$BT$1,0),0)</f>
        <v>37.563742690624494</v>
      </c>
      <c r="AA44" s="900">
        <f>VLOOKUP(年度マスタ!$K$4&amp;"_"&amp;AA$33,データシート1!$A:$BT,MATCH("aa_"&amp;$S44,データシート1!$A$1:$BT$1,0),0)</f>
        <v>37.429098925286695</v>
      </c>
      <c r="AB44" s="900">
        <f>VLOOKUP(年度マスタ!$K$4&amp;"_"&amp;AB$33,データシート1!$A:$BT,MATCH("aa_"&amp;$S44,データシート1!$A$1:$BT$1,0),0)</f>
        <v>37.010651282445231</v>
      </c>
      <c r="AC44" s="900">
        <f>VLOOKUP(年度マスタ!$K$4&amp;"_"&amp;AC$33,データシート1!$A:$BT,MATCH("aa_"&amp;$S44,データシート1!$A$1:$BT$1,0),0)</f>
        <v>37.263282943912984</v>
      </c>
      <c r="AD44" s="900">
        <f>VLOOKUP(年度マスタ!$K$4&amp;"_"&amp;AD$33,データシート1!$A:$BT,MATCH("aa_"&amp;$S44,データシート1!$A$1:$BT$1,0),0)</f>
        <v>37.177141302316791</v>
      </c>
      <c r="AE44" s="900">
        <f>VLOOKUP(年度マスタ!$K$4&amp;"_"&amp;AE$33,データシート1!$A:$BT,MATCH("aa_"&amp;$S44,データシート1!$A$1:$BT$1,0),0)</f>
        <v>36.352957510642298</v>
      </c>
      <c r="AF44" s="900">
        <f>VLOOKUP(年度マスタ!$K$4&amp;"_"&amp;AF$33,データシート1!$A:$BT,MATCH("aa_"&amp;$S44,データシート1!$A$1:$BT$1,0),0)</f>
        <v>35.915072928363784</v>
      </c>
      <c r="AG44" s="900">
        <f>VLOOKUP(年度マスタ!$K$4&amp;"_"&amp;AG$33,データシート1!$A:$BT,MATCH("aa_"&amp;$S44,データシート1!$A$1:$BT$1,0),0)</f>
        <v>35.758320944817463</v>
      </c>
      <c r="AH44" s="900">
        <f>VLOOKUP(年度マスタ!$K$4&amp;"_"&amp;AH$33,データシート1!$A:$BT,MATCH("aa_"&amp;$S44,データシート1!$A$1:$BT$1,0),0)</f>
        <v>35.652350241881869</v>
      </c>
      <c r="AI44" s="900">
        <f>VLOOKUP(年度マスタ!$K$4&amp;"_"&amp;AI$33,データシート1!$A:$BT,MATCH("aa_"&amp;$S44,データシート1!$A$1:$BT$1,0),0)</f>
        <v>33.891577512039071</v>
      </c>
      <c r="AJ44" s="900">
        <f>VLOOKUP(年度マスタ!$K$4&amp;"_"&amp;AJ$33,データシート1!$A:$BT,MATCH("aa_"&amp;$S44,データシート1!$A$1:$BT$1,0),0)</f>
        <v>35.146957295913786</v>
      </c>
      <c r="AK44" s="901">
        <f>VLOOKUP(年度マスタ!$K$4&amp;"_"&amp;AK$33,データシート1!$A:$BT,MATCH("aa_"&amp;$S44,データシート1!$A$1:$BT$1,0),0)</f>
        <v>34.527670740799238</v>
      </c>
      <c r="AL44" s="330"/>
      <c r="AW44" s="17" t="str">
        <f>AW47</f>
        <v>愛知県</v>
      </c>
      <c r="AX44" s="1010">
        <f t="shared" si="14"/>
        <v>0.48159870411577027</v>
      </c>
      <c r="AY44" s="1010">
        <f t="shared" si="14"/>
        <v>0.17265784176038373</v>
      </c>
      <c r="AZ44" s="1010">
        <f t="shared" si="14"/>
        <v>0.14541825021795096</v>
      </c>
      <c r="BA44" s="1010">
        <f t="shared" si="14"/>
        <v>0.18600006857044579</v>
      </c>
      <c r="BB44" s="1010">
        <f t="shared" si="14"/>
        <v>1.4325135335449277E-2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4.9392436867624596</v>
      </c>
      <c r="Y45" s="900">
        <f>VLOOKUP(年度マスタ!$K$4&amp;"_"&amp;Y$33,データシート1!$A:$BT,MATCH("aa_"&amp;$S45,データシート1!$A$1:$BT$1,0),0)</f>
        <v>5.1540946996533998</v>
      </c>
      <c r="Z45" s="900">
        <f>VLOOKUP(年度マスタ!$K$4&amp;"_"&amp;Z$33,データシート1!$A:$BT,MATCH("aa_"&amp;$S45,データシート1!$A$1:$BT$1,0),0)</f>
        <v>5.9362057891285502</v>
      </c>
      <c r="AA45" s="900">
        <f>VLOOKUP(年度マスタ!$K$4&amp;"_"&amp;AA$33,データシート1!$A:$BT,MATCH("aa_"&amp;$S45,データシート1!$A$1:$BT$1,0),0)</f>
        <v>6.5435792217089803</v>
      </c>
      <c r="AB45" s="900">
        <f>VLOOKUP(年度マスタ!$K$4&amp;"_"&amp;AB$33,データシート1!$A:$BT,MATCH("aa_"&amp;$S45,データシート1!$A$1:$BT$1,0),0)</f>
        <v>6.6430835695847703</v>
      </c>
      <c r="AC45" s="900">
        <f>VLOOKUP(年度マスタ!$K$4&amp;"_"&amp;AC$33,データシート1!$A:$BT,MATCH("aa_"&amp;$S45,データシート1!$A$1:$BT$1,0),0)</f>
        <v>6.3635494328273898</v>
      </c>
      <c r="AD45" s="900">
        <f>VLOOKUP(年度マスタ!$K$4&amp;"_"&amp;AD$33,データシート1!$A:$BT,MATCH("aa_"&amp;$S45,データシート1!$A$1:$BT$1,0),0)</f>
        <v>6.2543524614036299</v>
      </c>
      <c r="AE45" s="900">
        <f>VLOOKUP(年度マスタ!$K$4&amp;"_"&amp;AE$33,データシート1!$A:$BT,MATCH("aa_"&amp;$S45,データシート1!$A$1:$BT$1,0),0)</f>
        <v>6.0797224293290215</v>
      </c>
      <c r="AF45" s="900">
        <f>VLOOKUP(年度マスタ!$K$4&amp;"_"&amp;AF$33,データシート1!$A:$BT,MATCH("aa_"&amp;$S45,データシート1!$A$1:$BT$1,0),0)</f>
        <v>5.8568236179304298</v>
      </c>
      <c r="AG45" s="900">
        <f>VLOOKUP(年度マスタ!$K$4&amp;"_"&amp;AG$33,データシート1!$A:$BT,MATCH("aa_"&amp;$S45,データシート1!$A$1:$BT$1,0),0)</f>
        <v>5.4114555540014102</v>
      </c>
      <c r="AH45" s="900">
        <f>VLOOKUP(年度マスタ!$K$4&amp;"_"&amp;AH$33,データシート1!$A:$BT,MATCH("aa_"&amp;$S45,データシート1!$A$1:$BT$1,0),0)</f>
        <v>5.2657947439068797</v>
      </c>
      <c r="AI45" s="900">
        <f>VLOOKUP(年度マスタ!$K$4&amp;"_"&amp;AI$33,データシート1!$A:$BT,MATCH("aa_"&amp;$S45,データシート1!$A$1:$BT$1,0),0)</f>
        <v>5.0294676273746601</v>
      </c>
      <c r="AJ45" s="900">
        <f>VLOOKUP(年度マスタ!$K$4&amp;"_"&amp;AJ$33,データシート1!$A:$BT,MATCH("aa_"&amp;$S45,データシート1!$A$1:$BT$1,0),0)</f>
        <v>4.9464973516033801</v>
      </c>
      <c r="AK45" s="901">
        <f>VLOOKUP(年度マスタ!$K$4&amp;"_"&amp;AK$33,データシート1!$A:$BT,MATCH("aa_"&amp;$S45,データシート1!$A$1:$BT$1,0),0)</f>
        <v>4.9451845102800922</v>
      </c>
      <c r="AL45" s="330"/>
      <c r="AW45" s="17" t="str">
        <f>AW48</f>
        <v>知多市</v>
      </c>
      <c r="AX45" s="1010">
        <f t="shared" ref="AX45:BB45" si="15">AX48/$BC48</f>
        <v>0.67390929491957463</v>
      </c>
      <c r="AY45" s="1010">
        <f t="shared" si="15"/>
        <v>5.8681688956923085E-2</v>
      </c>
      <c r="AZ45" s="1010">
        <f t="shared" si="15"/>
        <v>9.534063595495175E-2</v>
      </c>
      <c r="BA45" s="1010">
        <f t="shared" si="15"/>
        <v>0.1617587813516847</v>
      </c>
      <c r="BB45" s="1010">
        <f t="shared" si="15"/>
        <v>1.0309598816865828E-2</v>
      </c>
      <c r="BC45" s="1010">
        <f t="shared" ref="BC45" si="16">SUM(AX45:BB45)</f>
        <v>1</v>
      </c>
      <c r="BD45" s="29"/>
      <c r="BE45" s="29"/>
      <c r="BF45" s="29"/>
      <c r="BG45" s="29"/>
      <c r="BH45" s="29"/>
    </row>
    <row r="46" spans="2:64" s="21" customFormat="1" ht="17.100000000000001" customHeight="1" thickBot="1">
      <c r="B46" s="313"/>
      <c r="C46" s="1087" t="s">
        <v>1607</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41.057156313622457</v>
      </c>
      <c r="Y46" s="900">
        <f>VLOOKUP(年度マスタ!$K$4&amp;"_"&amp;Y$33,データシート1!$A:$BT,MATCH("aa_"&amp;$S46,データシート1!$A$1:$BT$1,0),0)</f>
        <v>42.835082346222499</v>
      </c>
      <c r="Z46" s="900">
        <f>VLOOKUP(年度マスタ!$K$4&amp;"_"&amp;Z$33,データシート1!$A:$BT,MATCH("aa_"&amp;$S46,データシート1!$A$1:$BT$1,0),0)</f>
        <v>42.376756408462612</v>
      </c>
      <c r="AA46" s="900">
        <f>VLOOKUP(年度マスタ!$K$4&amp;"_"&amp;AA$33,データシート1!$A:$BT,MATCH("aa_"&amp;$S46,データシート1!$A$1:$BT$1,0),0)</f>
        <v>46.950450337183483</v>
      </c>
      <c r="AB46" s="900">
        <f>VLOOKUP(年度マスタ!$K$4&amp;"_"&amp;AB$33,データシート1!$A:$BT,MATCH("aa_"&amp;$S46,データシート1!$A$1:$BT$1,0),0)</f>
        <v>46.856144073987529</v>
      </c>
      <c r="AC46" s="900">
        <f>VLOOKUP(年度マスタ!$K$4&amp;"_"&amp;AC$33,データシート1!$A:$BT,MATCH("aa_"&amp;$S46,データシート1!$A$1:$BT$1,0),0)</f>
        <v>47.397795638123959</v>
      </c>
      <c r="AD46" s="900">
        <f>VLOOKUP(年度マスタ!$K$4&amp;"_"&amp;AD$33,データシート1!$A:$BT,MATCH("aa_"&amp;$S46,データシート1!$A$1:$BT$1,0),0)</f>
        <v>46.208244359190971</v>
      </c>
      <c r="AE46" s="900">
        <f>VLOOKUP(年度マスタ!$K$4&amp;"_"&amp;AE$33,データシート1!$A:$BT,MATCH("aa_"&amp;$S46,データシート1!$A$1:$BT$1,0),0)</f>
        <v>44.7302482295838</v>
      </c>
      <c r="AF46" s="900">
        <f>VLOOKUP(年度マスタ!$K$4&amp;"_"&amp;AF$33,データシート1!$A:$BT,MATCH("aa_"&amp;$S46,データシート1!$A$1:$BT$1,0),0)</f>
        <v>44.34942728488916</v>
      </c>
      <c r="AG46" s="900">
        <f>VLOOKUP(年度マスタ!$K$4&amp;"_"&amp;AG$33,データシート1!$A:$BT,MATCH("aa_"&amp;$S46,データシート1!$A$1:$BT$1,0),0)</f>
        <v>45.881623843512344</v>
      </c>
      <c r="AH46" s="900">
        <f>VLOOKUP(年度マスタ!$K$4&amp;"_"&amp;AH$33,データシート1!$A:$BT,MATCH("aa_"&amp;$S46,データシート1!$A$1:$BT$1,0),0)</f>
        <v>46.938263091437854</v>
      </c>
      <c r="AI46" s="900">
        <f>VLOOKUP(年度マスタ!$K$4&amp;"_"&amp;AI$33,データシート1!$A:$BT,MATCH("aa_"&amp;$S46,データシート1!$A$1:$BT$1,0),0)</f>
        <v>43.502461517098737</v>
      </c>
      <c r="AJ46" s="900">
        <f>VLOOKUP(年度マスタ!$K$4&amp;"_"&amp;AJ$33,データシート1!$A:$BT,MATCH("aa_"&amp;$S46,データシート1!$A$1:$BT$1,0),0)</f>
        <v>46.04057054145791</v>
      </c>
      <c r="AK46" s="901">
        <f>VLOOKUP(年度マスタ!$K$4&amp;"_"&amp;AK$33,データシート1!$A:$BT,MATCH("aa_"&amp;$S46,データシート1!$A$1:$BT$1,0),0)</f>
        <v>43.755875819083101</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9.5381251056000025</v>
      </c>
      <c r="Y47" s="903">
        <f>VLOOKUP(年度マスタ!$K$4&amp;"_"&amp;Y$33,データシート1!$A:$BT,MATCH("aa_"&amp;$S47,データシート1!$A$1:$BT$1,0),0)</f>
        <v>9.8086885254000009</v>
      </c>
      <c r="Z47" s="903">
        <f>VLOOKUP(年度マスタ!$K$4&amp;"_"&amp;Z$33,データシート1!$A:$BT,MATCH("aa_"&amp;$S47,データシート1!$A$1:$BT$1,0),0)</f>
        <v>10.447947538979999</v>
      </c>
      <c r="AA47" s="903">
        <f>VLOOKUP(年度マスタ!$K$4&amp;"_"&amp;AA$33,データシート1!$A:$BT,MATCH("aa_"&amp;$S47,データシート1!$A$1:$BT$1,0),0)</f>
        <v>10.624343103919999</v>
      </c>
      <c r="AB47" s="903">
        <f>VLOOKUP(年度マスタ!$K$4&amp;"_"&amp;AB$33,データシート1!$A:$BT,MATCH("aa_"&amp;$S47,データシート1!$A$1:$BT$1,0),0)</f>
        <v>10.875899334885</v>
      </c>
      <c r="AC47" s="903">
        <f>VLOOKUP(年度マスタ!$K$4&amp;"_"&amp;AC$33,データシート1!$A:$BT,MATCH("aa_"&amp;$S47,データシート1!$A$1:$BT$1,0),0)</f>
        <v>14.047580460600001</v>
      </c>
      <c r="AD47" s="903">
        <f>VLOOKUP(年度マスタ!$K$4&amp;"_"&amp;AD$33,データシート1!$A:$BT,MATCH("aa_"&amp;$S47,データシート1!$A$1:$BT$1,0),0)</f>
        <v>10.59279795</v>
      </c>
      <c r="AE47" s="903">
        <f>VLOOKUP(年度マスタ!$K$4&amp;"_"&amp;AE$33,データシート1!$A:$BT,MATCH("aa_"&amp;$S47,データシート1!$A$1:$BT$1,0),0)</f>
        <v>10.1380546848</v>
      </c>
      <c r="AF47" s="903">
        <f>VLOOKUP(年度マスタ!$K$4&amp;"_"&amp;AF$33,データシート1!$A:$BT,MATCH("aa_"&amp;$S47,データシート1!$A$1:$BT$1,0),0)</f>
        <v>9.1779771211199979</v>
      </c>
      <c r="AG47" s="903">
        <f>VLOOKUP(年度マスタ!$K$4&amp;"_"&amp;AG$33,データシート1!$A:$BT,MATCH("aa_"&amp;$S47,データシート1!$A$1:$BT$1,0),0)</f>
        <v>11.255867718400001</v>
      </c>
      <c r="AH47" s="903">
        <f>VLOOKUP(年度マスタ!$K$4&amp;"_"&amp;AH$33,データシート1!$A:$BT,MATCH("aa_"&amp;$S47,データシート1!$A$1:$BT$1,0),0)</f>
        <v>13.427993825050002</v>
      </c>
      <c r="AI47" s="903">
        <f>VLOOKUP(年度マスタ!$K$4&amp;"_"&amp;AI$33,データシート1!$A:$BT,MATCH("aa_"&amp;$S47,データシート1!$A$1:$BT$1,0),0)</f>
        <v>12.17267890562</v>
      </c>
      <c r="AJ47" s="903">
        <f>VLOOKUP(年度マスタ!$K$4&amp;"_"&amp;AJ$33,データシート1!$A:$BT,MATCH("aa_"&amp;$S47,データシート1!$A$1:$BT$1,0),0)</f>
        <v>8.6771227350000011</v>
      </c>
      <c r="AK47" s="904">
        <f>VLOOKUP(年度マスタ!$K$4&amp;"_"&amp;AK$33,データシート1!$A:$BT,MATCH("aa_"&amp;$S47,データシート1!$A$1:$BT$1,0),0)</f>
        <v>9.9606208995999985</v>
      </c>
      <c r="AL47" s="330"/>
      <c r="AW47" s="17" t="str">
        <f>年度マスタ!I4</f>
        <v>愛知県</v>
      </c>
      <c r="AX47" s="1011">
        <f>SUM(AY38:BA38)</f>
        <v>28470.880330670127</v>
      </c>
      <c r="AY47" s="1011">
        <f t="shared" si="17"/>
        <v>10207.088824993987</v>
      </c>
      <c r="AZ47" s="1011">
        <f t="shared" si="17"/>
        <v>8596.7540287556058</v>
      </c>
      <c r="BA47" s="1011">
        <f>SUM(BD38:BG38)</f>
        <v>10995.847057953477</v>
      </c>
      <c r="BB47" s="1011">
        <f>BH38</f>
        <v>846.86526431804646</v>
      </c>
      <c r="BC47" s="1011">
        <f>SUM(AX47:BB47)</f>
        <v>59117.435506691239</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知多市</v>
      </c>
      <c r="AX48" s="1011">
        <f>SUM(AY39:BA39)</f>
        <v>651.09759619640238</v>
      </c>
      <c r="AY48" s="1011">
        <f>BB39</f>
        <v>56.695325184908356</v>
      </c>
      <c r="AZ48" s="1011">
        <f>BC39</f>
        <v>92.113373948216022</v>
      </c>
      <c r="BA48" s="1011">
        <f>SUM(BD39:BG39)</f>
        <v>156.2832780252875</v>
      </c>
      <c r="BB48" s="1011">
        <f>BH39</f>
        <v>9.9606208995999985</v>
      </c>
      <c r="BC48" s="1011">
        <f>SUM(AX48:BB48)</f>
        <v>966.15019425441426</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966.15019425441426</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651.09759619640238</v>
      </c>
      <c r="P52" s="453">
        <f t="shared" ref="P52:P64" si="18">O52/$O$51</f>
        <v>0.67390929491957463</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645.54419195993853</v>
      </c>
      <c r="P53" s="454">
        <f t="shared" si="18"/>
        <v>0.66816132294845743</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3.59615303076784</v>
      </c>
      <c r="P54" s="454">
        <f t="shared" si="18"/>
        <v>3.7221469831023733E-3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1.9572512056960472</v>
      </c>
      <c r="P55" s="454">
        <f t="shared" si="18"/>
        <v>2.0258249880149054E-3</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56.695325184908356</v>
      </c>
      <c r="P56" s="453">
        <f t="shared" si="18"/>
        <v>5.8681688956923085E-2</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92.113373948216022</v>
      </c>
      <c r="P57" s="453">
        <f t="shared" si="18"/>
        <v>9.534063595495175E-2</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156.2832780252875</v>
      </c>
      <c r="P58" s="453">
        <f t="shared" si="18"/>
        <v>0.1617587813516847</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107.58221769592431</v>
      </c>
      <c r="P59" s="454">
        <f t="shared" si="18"/>
        <v>0.11135144239032768</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73.054546955125076</v>
      </c>
      <c r="P60" s="454">
        <f t="shared" si="18"/>
        <v>7.5614068484974886E-2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34.527670740799238</v>
      </c>
      <c r="P61" s="454">
        <f t="shared" si="18"/>
        <v>3.5737373905352796E-2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4.9451845102800922</v>
      </c>
      <c r="P62" s="454">
        <f t="shared" si="18"/>
        <v>5.1184428049474541E-3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43.755875819083101</v>
      </c>
      <c r="P63" s="454">
        <f t="shared" si="18"/>
        <v>4.5288896156409568E-2</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9.9606208995999985</v>
      </c>
      <c r="P64" s="612">
        <f t="shared" si="18"/>
        <v>1.0309598816865828E-2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1628</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知多市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8560.6384999999991</v>
      </c>
      <c r="AI7" s="78">
        <f>VLOOKUP(年度マスタ!$K$4&amp;"_"&amp;$AG7,データシート1!$A:$BT,MATCH("ab_"&amp;AI$2,データシート1!$A$1:$BT$1,0),0)</f>
        <v>2148</v>
      </c>
      <c r="AJ7" s="78">
        <f>VLOOKUP(年度マスタ!$K$4&amp;"_"&amp;$AG7,データシート1!$A:$BT,MATCH("ab_"&amp;AJ$2,データシート1!$A$1:$BT$1,0),0)</f>
        <v>65</v>
      </c>
      <c r="AK7" s="78">
        <f>VLOOKUP(年度マスタ!$K$4&amp;"_"&amp;$AG7,データシート1!$A:$BT,MATCH("ab_"&amp;AK$2,データシート1!$A$1:$BT$1,0),0)</f>
        <v>15850</v>
      </c>
      <c r="AL7" s="78">
        <f>VLOOKUP(年度マスタ!$K$4&amp;"_"&amp;$AG7,データシート1!$A:$BT,MATCH("ab_"&amp;AL$2,データシート1!$A$1:$BT$1,0),0)</f>
        <v>32177</v>
      </c>
      <c r="AM7" s="78">
        <f>VLOOKUP(年度マスタ!$K$4&amp;"_"&amp;$AG7,データシート1!$A:$BT,MATCH("ab_"&amp;AM$2,データシート1!$A$1:$BT$1,0),0)</f>
        <v>48207</v>
      </c>
      <c r="AN7" s="78">
        <f>VLOOKUP(年度マスタ!$K$4&amp;"_"&amp;$AG7,データシート1!$A:$BT,MATCH("ab_"&amp;AN$2,データシート1!$A$1:$BT$1,0),0)</f>
        <v>7807</v>
      </c>
      <c r="AO7" s="78">
        <f>VLOOKUP(年度マスタ!$K$4&amp;"_"&amp;$AG7,データシート1!$A:$BT,MATCH("ab_"&amp;AO$2,データシート1!$A$1:$BT$1,0),0)</f>
        <v>84725</v>
      </c>
      <c r="AP7" s="78">
        <f>VLOOKUP(年度マスタ!$K$4&amp;"_"&amp;$AG7,データシート1!$A:$BT,MATCH("ab_"&amp;AP$2,データシート1!$A$1:$BT$1,0),0)</f>
        <v>7565752.7999999998</v>
      </c>
      <c r="AQ7" s="954">
        <f>VLOOKUP(年度マスタ!$K$4&amp;"_"&amp;$AG7,データシート1!$A:$BT,MATCH("ab_"&amp;AQ$2,データシート1!$A$1:$BT$1,0),0)</f>
        <v>9.5381251056000025</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9169.0274000000009</v>
      </c>
      <c r="AI8" s="78">
        <f>VLOOKUP(年度マスタ!$K$4&amp;"_"&amp;$AG8,データシート1!$A:$BT,MATCH("ab_"&amp;AI$2,データシート1!$A$1:$BT$1,0),0)</f>
        <v>2148</v>
      </c>
      <c r="AJ8" s="78">
        <f>VLOOKUP(年度マスタ!$K$4&amp;"_"&amp;$AG8,データシート1!$A:$BT,MATCH("ab_"&amp;AJ$2,データシート1!$A$1:$BT$1,0),0)</f>
        <v>65</v>
      </c>
      <c r="AK8" s="78">
        <f>VLOOKUP(年度マスタ!$K$4&amp;"_"&amp;$AG8,データシート1!$A:$BT,MATCH("ab_"&amp;AK$2,データシート1!$A$1:$BT$1,0),0)</f>
        <v>15850</v>
      </c>
      <c r="AL8" s="78">
        <f>VLOOKUP(年度マスタ!$K$4&amp;"_"&amp;$AG8,データシート1!$A:$BT,MATCH("ab_"&amp;AL$2,データシート1!$A$1:$BT$1,0),0)</f>
        <v>32391</v>
      </c>
      <c r="AM8" s="78">
        <f>VLOOKUP(年度マスタ!$K$4&amp;"_"&amp;$AG8,データシート1!$A:$BT,MATCH("ab_"&amp;AM$2,データシート1!$A$1:$BT$1,0),0)</f>
        <v>48345</v>
      </c>
      <c r="AN8" s="78">
        <f>VLOOKUP(年度マスタ!$K$4&amp;"_"&amp;$AG8,データシート1!$A:$BT,MATCH("ab_"&amp;AN$2,データシート1!$A$1:$BT$1,0),0)</f>
        <v>7624</v>
      </c>
      <c r="AO8" s="78">
        <f>VLOOKUP(年度マスタ!$K$4&amp;"_"&amp;$AG8,データシート1!$A:$BT,MATCH("ab_"&amp;AO$2,データシート1!$A$1:$BT$1,0),0)</f>
        <v>84717</v>
      </c>
      <c r="AP8" s="78">
        <f>VLOOKUP(年度マスタ!$K$4&amp;"_"&amp;$AG8,データシート1!$A:$BT,MATCH("ab_"&amp;AP$2,データシート1!$A$1:$BT$1,0),0)</f>
        <v>7480229</v>
      </c>
      <c r="AQ8" s="954">
        <f>VLOOKUP(年度マスタ!$K$4&amp;"_"&amp;$AG8,データシート1!$A:$BT,MATCH("ab_"&amp;AQ$2,データシート1!$A$1:$BT$1,0),0)</f>
        <v>9.8086885254000009</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11819.128000000001</v>
      </c>
      <c r="AI9" s="78">
        <f>VLOOKUP(年度マスタ!$K$4&amp;"_"&amp;$AG9,データシート1!$A:$BT,MATCH("ab_"&amp;AI$2,データシート1!$A$1:$BT$1,0),0)</f>
        <v>2148</v>
      </c>
      <c r="AJ9" s="78">
        <f>VLOOKUP(年度マスタ!$K$4&amp;"_"&amp;$AG9,データシート1!$A:$BT,MATCH("ab_"&amp;AJ$2,データシート1!$A$1:$BT$1,0),0)</f>
        <v>65</v>
      </c>
      <c r="AK9" s="78">
        <f>VLOOKUP(年度マスタ!$K$4&amp;"_"&amp;$AG9,データシート1!$A:$BT,MATCH("ab_"&amp;AK$2,データシート1!$A$1:$BT$1,0),0)</f>
        <v>15850</v>
      </c>
      <c r="AL9" s="78">
        <f>VLOOKUP(年度マスタ!$K$4&amp;"_"&amp;$AG9,データシート1!$A:$BT,MATCH("ab_"&amp;AL$2,データシート1!$A$1:$BT$1,0),0)</f>
        <v>32681</v>
      </c>
      <c r="AM9" s="78">
        <f>VLOOKUP(年度マスタ!$K$4&amp;"_"&amp;$AG9,データシート1!$A:$BT,MATCH("ab_"&amp;AM$2,データシート1!$A$1:$BT$1,0),0)</f>
        <v>48738</v>
      </c>
      <c r="AN9" s="78">
        <f>VLOOKUP(年度マスタ!$K$4&amp;"_"&amp;$AG9,データシート1!$A:$BT,MATCH("ab_"&amp;AN$2,データシート1!$A$1:$BT$1,0),0)</f>
        <v>7591</v>
      </c>
      <c r="AO9" s="78">
        <f>VLOOKUP(年度マスタ!$K$4&amp;"_"&amp;$AG9,データシート1!$A:$BT,MATCH("ab_"&amp;AO$2,データシート1!$A$1:$BT$1,0),0)</f>
        <v>84589</v>
      </c>
      <c r="AP9" s="78">
        <f>VLOOKUP(年度マスタ!$K$4&amp;"_"&amp;$AG9,データシート1!$A:$BT,MATCH("ab_"&amp;AP$2,データシート1!$A$1:$BT$1,0),0)</f>
        <v>7387953.2000000002</v>
      </c>
      <c r="AQ9" s="954">
        <f>VLOOKUP(年度マスタ!$K$4&amp;"_"&amp;$AG9,データシート1!$A:$BT,MATCH("ab_"&amp;AQ$2,データシート1!$A$1:$BT$1,0),0)</f>
        <v>10.447947538979999</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11038.54</v>
      </c>
      <c r="AI10" s="78">
        <f>VLOOKUP(年度マスタ!$K$4&amp;"_"&amp;$AG10,データシート1!$A:$BT,MATCH("ab_"&amp;AI$2,データシート1!$A$1:$BT$1,0),0)</f>
        <v>2148</v>
      </c>
      <c r="AJ10" s="78">
        <f>VLOOKUP(年度マスタ!$K$4&amp;"_"&amp;$AG10,データシート1!$A:$BT,MATCH("ab_"&amp;AJ$2,データシート1!$A$1:$BT$1,0),0)</f>
        <v>65</v>
      </c>
      <c r="AK10" s="78">
        <f>VLOOKUP(年度マスタ!$K$4&amp;"_"&amp;$AG10,データシート1!$A:$BT,MATCH("ab_"&amp;AK$2,データシート1!$A$1:$BT$1,0),0)</f>
        <v>15850</v>
      </c>
      <c r="AL10" s="78">
        <f>VLOOKUP(年度マスタ!$K$4&amp;"_"&amp;$AG10,データシート1!$A:$BT,MATCH("ab_"&amp;AL$2,データシート1!$A$1:$BT$1,0),0)</f>
        <v>33590</v>
      </c>
      <c r="AM10" s="78">
        <f>VLOOKUP(年度マスタ!$K$4&amp;"_"&amp;$AG10,データシート1!$A:$BT,MATCH("ab_"&amp;AM$2,データシート1!$A$1:$BT$1,0),0)</f>
        <v>49091</v>
      </c>
      <c r="AN10" s="78">
        <f>VLOOKUP(年度マスタ!$K$4&amp;"_"&amp;$AG10,データシート1!$A:$BT,MATCH("ab_"&amp;AN$2,データシート1!$A$1:$BT$1,0),0)</f>
        <v>7521</v>
      </c>
      <c r="AO10" s="78">
        <f>VLOOKUP(年度マスタ!$K$4&amp;"_"&amp;$AG10,データシート1!$A:$BT,MATCH("ab_"&amp;AO$2,データシート1!$A$1:$BT$1,0),0)</f>
        <v>85822</v>
      </c>
      <c r="AP10" s="78">
        <f>VLOOKUP(年度マスタ!$K$4&amp;"_"&amp;$AG10,データシート1!$A:$BT,MATCH("ab_"&amp;AP$2,データシート1!$A$1:$BT$1,0),0)</f>
        <v>7973323.2000000002</v>
      </c>
      <c r="AQ10" s="954">
        <f>VLOOKUP(年度マスタ!$K$4&amp;"_"&amp;$AG10,データシート1!$A:$BT,MATCH("ab_"&amp;AQ$2,データシート1!$A$1:$BT$1,0),0)</f>
        <v>10.624343103919999</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10695.859700000001</v>
      </c>
      <c r="AI11" s="78">
        <f>VLOOKUP(年度マスタ!$K$4&amp;"_"&amp;$AG11,データシート1!$A:$BT,MATCH("ab_"&amp;AI$2,データシート1!$A$1:$BT$1,0),0)</f>
        <v>2148</v>
      </c>
      <c r="AJ11" s="78">
        <f>VLOOKUP(年度マスタ!$K$4&amp;"_"&amp;$AG11,データシート1!$A:$BT,MATCH("ab_"&amp;AJ$2,データシート1!$A$1:$BT$1,0),0)</f>
        <v>65</v>
      </c>
      <c r="AK11" s="78">
        <f>VLOOKUP(年度マスタ!$K$4&amp;"_"&amp;$AG11,データシート1!$A:$BT,MATCH("ab_"&amp;AK$2,データシート1!$A$1:$BT$1,0),0)</f>
        <v>15850</v>
      </c>
      <c r="AL11" s="78">
        <f>VLOOKUP(年度マスタ!$K$4&amp;"_"&amp;$AG11,データシート1!$A:$BT,MATCH("ab_"&amp;AL$2,データシート1!$A$1:$BT$1,0),0)</f>
        <v>33874</v>
      </c>
      <c r="AM11" s="78">
        <f>VLOOKUP(年度マスタ!$K$4&amp;"_"&amp;$AG11,データシート1!$A:$BT,MATCH("ab_"&amp;AM$2,データシート1!$A$1:$BT$1,0),0)</f>
        <v>49666</v>
      </c>
      <c r="AN11" s="78">
        <f>VLOOKUP(年度マスタ!$K$4&amp;"_"&amp;$AG11,データシート1!$A:$BT,MATCH("ab_"&amp;AN$2,データシート1!$A$1:$BT$1,0),0)</f>
        <v>7409</v>
      </c>
      <c r="AO11" s="78">
        <f>VLOOKUP(年度マスタ!$K$4&amp;"_"&amp;$AG11,データシート1!$A:$BT,MATCH("ab_"&amp;AO$2,データシート1!$A$1:$BT$1,0),0)</f>
        <v>85878</v>
      </c>
      <c r="AP11" s="78">
        <f>VLOOKUP(年度マスタ!$K$4&amp;"_"&amp;$AG11,データシート1!$A:$BT,MATCH("ab_"&amp;AP$2,データシート1!$A$1:$BT$1,0),0)</f>
        <v>7767427.7999999998</v>
      </c>
      <c r="AQ11" s="954">
        <f>VLOOKUP(年度マスタ!$K$4&amp;"_"&amp;$AG11,データシート1!$A:$BT,MATCH("ab_"&amp;AQ$2,データシート1!$A$1:$BT$1,0),0)</f>
        <v>10.875899334885</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13224.856100000001</v>
      </c>
      <c r="AI12" s="78">
        <f>VLOOKUP(年度マスタ!$K$4&amp;"_"&amp;$AG12,データシート1!$A:$BT,MATCH("ab_"&amp;AI$2,データシート1!$A$1:$BT$1,0),0)</f>
        <v>1816</v>
      </c>
      <c r="AJ12" s="78">
        <f>VLOOKUP(年度マスタ!$K$4&amp;"_"&amp;$AG12,データシート1!$A:$BT,MATCH("ab_"&amp;AJ$2,データシート1!$A$1:$BT$1,0),0)</f>
        <v>40</v>
      </c>
      <c r="AK12" s="78">
        <f>VLOOKUP(年度マスタ!$K$4&amp;"_"&amp;$AG12,データシート1!$A:$BT,MATCH("ab_"&amp;AK$2,データシート1!$A$1:$BT$1,0),0)</f>
        <v>16016</v>
      </c>
      <c r="AL12" s="78">
        <f>VLOOKUP(年度マスタ!$K$4&amp;"_"&amp;$AG12,データシート1!$A:$BT,MATCH("ab_"&amp;AL$2,データシート1!$A$1:$BT$1,0),0)</f>
        <v>34206</v>
      </c>
      <c r="AM12" s="78">
        <f>VLOOKUP(年度マスタ!$K$4&amp;"_"&amp;$AG12,データシート1!$A:$BT,MATCH("ab_"&amp;AM$2,データシート1!$A$1:$BT$1,0),0)</f>
        <v>50001</v>
      </c>
      <c r="AN12" s="78">
        <f>VLOOKUP(年度マスタ!$K$4&amp;"_"&amp;$AG12,データシート1!$A:$BT,MATCH("ab_"&amp;AN$2,データシート1!$A$1:$BT$1,0),0)</f>
        <v>7421</v>
      </c>
      <c r="AO12" s="78">
        <f>VLOOKUP(年度マスタ!$K$4&amp;"_"&amp;$AG12,データシート1!$A:$BT,MATCH("ab_"&amp;AO$2,データシート1!$A$1:$BT$1,0),0)</f>
        <v>85742</v>
      </c>
      <c r="AP12" s="78">
        <f>VLOOKUP(年度マスタ!$K$4&amp;"_"&amp;$AG12,データシート1!$A:$BT,MATCH("ab_"&amp;AP$2,データシート1!$A$1:$BT$1,0),0)</f>
        <v>7881924.4000000004</v>
      </c>
      <c r="AQ12" s="954">
        <f>VLOOKUP(年度マスタ!$K$4&amp;"_"&amp;$AG12,データシート1!$A:$BT,MATCH("ab_"&amp;AQ$2,データシート1!$A$1:$BT$1,0),0)</f>
        <v>14.047580460600001</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11001.120800000001</v>
      </c>
      <c r="AI13" s="78">
        <f>VLOOKUP(年度マスタ!$K$4&amp;"_"&amp;$AG13,データシート1!$A:$BT,MATCH("ab_"&amp;AI$2,データシート1!$A$1:$BT$1,0),0)</f>
        <v>1816</v>
      </c>
      <c r="AJ13" s="78">
        <f>VLOOKUP(年度マスタ!$K$4&amp;"_"&amp;$AG13,データシート1!$A:$BT,MATCH("ab_"&amp;AJ$2,データシート1!$A$1:$BT$1,0),0)</f>
        <v>40</v>
      </c>
      <c r="AK13" s="78">
        <f>VLOOKUP(年度マスタ!$K$4&amp;"_"&amp;$AG13,データシート1!$A:$BT,MATCH("ab_"&amp;AK$2,データシート1!$A$1:$BT$1,0),0)</f>
        <v>16016</v>
      </c>
      <c r="AL13" s="78">
        <f>VLOOKUP(年度マスタ!$K$4&amp;"_"&amp;$AG13,データシート1!$A:$BT,MATCH("ab_"&amp;AL$2,データシート1!$A$1:$BT$1,0),0)</f>
        <v>34784</v>
      </c>
      <c r="AM13" s="78">
        <f>VLOOKUP(年度マスタ!$K$4&amp;"_"&amp;$AG13,データシート1!$A:$BT,MATCH("ab_"&amp;AM$2,データシート1!$A$1:$BT$1,0),0)</f>
        <v>50259</v>
      </c>
      <c r="AN13" s="78">
        <f>VLOOKUP(年度マスタ!$K$4&amp;"_"&amp;$AG13,データシート1!$A:$BT,MATCH("ab_"&amp;AN$2,データシート1!$A$1:$BT$1,0),0)</f>
        <v>7398</v>
      </c>
      <c r="AO13" s="78">
        <f>VLOOKUP(年度マスタ!$K$4&amp;"_"&amp;$AG13,データシート1!$A:$BT,MATCH("ab_"&amp;AO$2,データシート1!$A$1:$BT$1,0),0)</f>
        <v>86084</v>
      </c>
      <c r="AP13" s="78">
        <f>VLOOKUP(年度マスタ!$K$4&amp;"_"&amp;$AG13,データシート1!$A:$BT,MATCH("ab_"&amp;AP$2,データシート1!$A$1:$BT$1,0),0)</f>
        <v>7898545.4000000004</v>
      </c>
      <c r="AQ13" s="954">
        <f>VLOOKUP(年度マスタ!$K$4&amp;"_"&amp;$AG13,データシート1!$A:$BT,MATCH("ab_"&amp;AQ$2,データシート1!$A$1:$BT$1,0),0)</f>
        <v>10.59279795</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9226.9639999999999</v>
      </c>
      <c r="AI14" s="78">
        <f>VLOOKUP(年度マスタ!$K$4&amp;"_"&amp;$AG14,データシート1!$A:$BT,MATCH("ab_"&amp;AI$2,データシート1!$A$1:$BT$1,0),0)</f>
        <v>1816</v>
      </c>
      <c r="AJ14" s="78">
        <f>VLOOKUP(年度マスタ!$K$4&amp;"_"&amp;$AG14,データシート1!$A:$BT,MATCH("ab_"&amp;AJ$2,データシート1!$A$1:$BT$1,0),0)</f>
        <v>40</v>
      </c>
      <c r="AK14" s="78">
        <f>VLOOKUP(年度マスタ!$K$4&amp;"_"&amp;$AG14,データシート1!$A:$BT,MATCH("ab_"&amp;AK$2,データシート1!$A$1:$BT$1,0),0)</f>
        <v>16016</v>
      </c>
      <c r="AL14" s="78">
        <f>VLOOKUP(年度マスタ!$K$4&amp;"_"&amp;$AG14,データシート1!$A:$BT,MATCH("ab_"&amp;AL$2,データシート1!$A$1:$BT$1,0),0)</f>
        <v>35105</v>
      </c>
      <c r="AM14" s="78">
        <f>VLOOKUP(年度マスタ!$K$4&amp;"_"&amp;$AG14,データシート1!$A:$BT,MATCH("ab_"&amp;AM$2,データシート1!$A$1:$BT$1,0),0)</f>
        <v>50604</v>
      </c>
      <c r="AN14" s="78">
        <f>VLOOKUP(年度マスタ!$K$4&amp;"_"&amp;$AG14,データシート1!$A:$BT,MATCH("ab_"&amp;AN$2,データシート1!$A$1:$BT$1,0),0)</f>
        <v>7482</v>
      </c>
      <c r="AO14" s="78">
        <f>VLOOKUP(年度マスタ!$K$4&amp;"_"&amp;$AG14,データシート1!$A:$BT,MATCH("ab_"&amp;AO$2,データシート1!$A$1:$BT$1,0),0)</f>
        <v>86076</v>
      </c>
      <c r="AP14" s="78">
        <f>VLOOKUP(年度マスタ!$K$4&amp;"_"&amp;$AG14,データシート1!$A:$BT,MATCH("ab_"&amp;AP$2,データシート1!$A$1:$BT$1,0),0)</f>
        <v>7639486.0963069489</v>
      </c>
      <c r="AQ14" s="954">
        <f>VLOOKUP(年度マスタ!$K$4&amp;"_"&amp;$AG14,データシート1!$A:$BT,MATCH("ab_"&amp;AQ$2,データシート1!$A$1:$BT$1,0),0)</f>
        <v>10.1380546848</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10150.376399999999</v>
      </c>
      <c r="AI15" s="78">
        <f>VLOOKUP(年度マスタ!$K$4&amp;"_"&amp;$AG15,データシート1!$A:$BT,MATCH("ab_"&amp;AI$2,データシート1!$A$1:$BT$1,0),0)</f>
        <v>1816</v>
      </c>
      <c r="AJ15" s="78">
        <f>VLOOKUP(年度マスタ!$K$4&amp;"_"&amp;$AG15,データシート1!$A:$BT,MATCH("ab_"&amp;AJ$2,データシート1!$A$1:$BT$1,0),0)</f>
        <v>40</v>
      </c>
      <c r="AK15" s="78">
        <f>VLOOKUP(年度マスタ!$K$4&amp;"_"&amp;$AG15,データシート1!$A:$BT,MATCH("ab_"&amp;AK$2,データシート1!$A$1:$BT$1,0),0)</f>
        <v>16016</v>
      </c>
      <c r="AL15" s="78">
        <f>VLOOKUP(年度マスタ!$K$4&amp;"_"&amp;$AG15,データシート1!$A:$BT,MATCH("ab_"&amp;AL$2,データシート1!$A$1:$BT$1,0),0)</f>
        <v>35282</v>
      </c>
      <c r="AM15" s="78">
        <f>VLOOKUP(年度マスタ!$K$4&amp;"_"&amp;$AG15,データシート1!$A:$BT,MATCH("ab_"&amp;AM$2,データシート1!$A$1:$BT$1,0),0)</f>
        <v>50767</v>
      </c>
      <c r="AN15" s="78">
        <f>VLOOKUP(年度マスタ!$K$4&amp;"_"&amp;$AG15,データシート1!$A:$BT,MATCH("ab_"&amp;AN$2,データシート1!$A$1:$BT$1,0),0)</f>
        <v>7439</v>
      </c>
      <c r="AO15" s="78">
        <f>VLOOKUP(年度マスタ!$K$4&amp;"_"&amp;$AG15,データシート1!$A:$BT,MATCH("ab_"&amp;AO$2,データシート1!$A$1:$BT$1,0),0)</f>
        <v>85748</v>
      </c>
      <c r="AP15" s="78">
        <f>VLOOKUP(年度マスタ!$K$4&amp;"_"&amp;$AG15,データシート1!$A:$BT,MATCH("ab_"&amp;AP$2,データシート1!$A$1:$BT$1,0),0)</f>
        <v>7724738.3999999994</v>
      </c>
      <c r="AQ15" s="954">
        <f>VLOOKUP(年度マスタ!$K$4&amp;"_"&amp;$AG15,データシート1!$A:$BT,MATCH("ab_"&amp;AQ$2,データシート1!$A$1:$BT$1,0),0)</f>
        <v>9.1779771211199979</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10729.1713</v>
      </c>
      <c r="AI16" s="78">
        <f>VLOOKUP(年度マスタ!$K$4&amp;"_"&amp;$AG16,データシート1!$A:$BT,MATCH("ab_"&amp;AI$2,データシート1!$A$1:$BT$1,0),0)</f>
        <v>1816</v>
      </c>
      <c r="AJ16" s="78">
        <f>VLOOKUP(年度マスタ!$K$4&amp;"_"&amp;$AG16,データシート1!$A:$BT,MATCH("ab_"&amp;AJ$2,データシート1!$A$1:$BT$1,0),0)</f>
        <v>40</v>
      </c>
      <c r="AK16" s="78">
        <f>VLOOKUP(年度マスタ!$K$4&amp;"_"&amp;$AG16,データシート1!$A:$BT,MATCH("ab_"&amp;AK$2,データシート1!$A$1:$BT$1,0),0)</f>
        <v>16016</v>
      </c>
      <c r="AL16" s="78">
        <f>VLOOKUP(年度マスタ!$K$4&amp;"_"&amp;$AG16,データシート1!$A:$BT,MATCH("ab_"&amp;AL$2,データシート1!$A$1:$BT$1,0),0)</f>
        <v>35425</v>
      </c>
      <c r="AM16" s="78">
        <f>VLOOKUP(年度マスタ!$K$4&amp;"_"&amp;$AG16,データシート1!$A:$BT,MATCH("ab_"&amp;AM$2,データシート1!$A$1:$BT$1,0),0)</f>
        <v>51020</v>
      </c>
      <c r="AN16" s="78">
        <f>VLOOKUP(年度マスタ!$K$4&amp;"_"&amp;$AG16,データシート1!$A:$BT,MATCH("ab_"&amp;AN$2,データシート1!$A$1:$BT$1,0),0)</f>
        <v>7481</v>
      </c>
      <c r="AO16" s="78">
        <f>VLOOKUP(年度マスタ!$K$4&amp;"_"&amp;$AG16,データシート1!$A:$BT,MATCH("ab_"&amp;AO$2,データシート1!$A$1:$BT$1,0),0)</f>
        <v>85380</v>
      </c>
      <c r="AP16" s="78">
        <f>VLOOKUP(年度マスタ!$K$4&amp;"_"&amp;$AG16,データシート1!$A:$BT,MATCH("ab_"&amp;AP$2,データシート1!$A$1:$BT$1,0),0)</f>
        <v>7960294.5999999996</v>
      </c>
      <c r="AQ16" s="954">
        <f>VLOOKUP(年度マスタ!$K$4&amp;"_"&amp;$AG16,データシート1!$A:$BT,MATCH("ab_"&amp;AQ$2,データシート1!$A$1:$BT$1,0),0)</f>
        <v>11.255867718399999</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10533.604600000001</v>
      </c>
      <c r="AI17" s="151">
        <f>VLOOKUP(年度マスタ!$K$4&amp;"_"&amp;$AG17,データシート1!$A:$BT,MATCH("ab_"&amp;AI$2,データシート1!$A$1:$BT$1,0),0)</f>
        <v>1816</v>
      </c>
      <c r="AJ17" s="151">
        <f>VLOOKUP(年度マスタ!$K$4&amp;"_"&amp;$AG17,データシート1!$A:$BT,MATCH("ab_"&amp;AJ$2,データシート1!$A$1:$BT$1,0),0)</f>
        <v>40</v>
      </c>
      <c r="AK17" s="151">
        <f>VLOOKUP(年度マスタ!$K$4&amp;"_"&amp;$AG17,データシート1!$A:$BT,MATCH("ab_"&amp;AK$2,データシート1!$A$1:$BT$1,0),0)</f>
        <v>16016</v>
      </c>
      <c r="AL17" s="151">
        <f>VLOOKUP(年度マスタ!$K$4&amp;"_"&amp;$AG17,データシート1!$A:$BT,MATCH("ab_"&amp;AL$2,データシート1!$A$1:$BT$1,0),0)</f>
        <v>35911</v>
      </c>
      <c r="AM17" s="151">
        <f>VLOOKUP(年度マスタ!$K$4&amp;"_"&amp;$AG17,データシート1!$A:$BT,MATCH("ab_"&amp;AM$2,データシート1!$A$1:$BT$1,0),0)</f>
        <v>50976</v>
      </c>
      <c r="AN17" s="151">
        <f>VLOOKUP(年度マスタ!$K$4&amp;"_"&amp;$AG17,データシート1!$A:$BT,MATCH("ab_"&amp;AN$2,データシート1!$A$1:$BT$1,0),0)</f>
        <v>7403</v>
      </c>
      <c r="AO17" s="151">
        <f>VLOOKUP(年度マスタ!$K$4&amp;"_"&amp;$AG17,データシート1!$A:$BT,MATCH("ab_"&amp;AO$2,データシート1!$A$1:$BT$1,0),0)</f>
        <v>85331</v>
      </c>
      <c r="AP17" s="151">
        <f>VLOOKUP(年度マスタ!$K$4&amp;"_"&amp;$AG17,データシート1!$A:$BT,MATCH("ab_"&amp;AP$2,データシート1!$A$1:$BT$1,0),0)</f>
        <v>8277000.3999999994</v>
      </c>
      <c r="AQ17" s="955">
        <f>VLOOKUP(年度マスタ!$K$4&amp;"_"&amp;$AG17,データシート1!$A:$BT,MATCH("ab_"&amp;AQ$2,データシート1!$A$1:$BT$1,0),0)</f>
        <v>13.427993825050001</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8840.0048000000006</v>
      </c>
      <c r="AI18" s="78">
        <f>VLOOKUP(年度マスタ!$K$4&amp;"_"&amp;$AG18,データシート1!$A:$BT,MATCH("ab_"&amp;AI$2,データシート1!$A$1:$BT$1,0),0)</f>
        <v>1905</v>
      </c>
      <c r="AJ18" s="78">
        <f>VLOOKUP(年度マスタ!$K$4&amp;"_"&amp;$AG18,データシート1!$A:$BT,MATCH("ab_"&amp;AJ$2,データシート1!$A$1:$BT$1,0),0)</f>
        <v>47</v>
      </c>
      <c r="AK18" s="78">
        <f>VLOOKUP(年度マスタ!$K$4&amp;"_"&amp;$AG18,データシート1!$A:$BT,MATCH("ab_"&amp;AK$2,データシート1!$A$1:$BT$1,0),0)</f>
        <v>16213</v>
      </c>
      <c r="AL18" s="78">
        <f>VLOOKUP(年度マスタ!$K$4&amp;"_"&amp;$AG18,データシート1!$A:$BT,MATCH("ab_"&amp;AL$2,データシート1!$A$1:$BT$1,0),0)</f>
        <v>36337</v>
      </c>
      <c r="AM18" s="78">
        <f>VLOOKUP(年度マスタ!$K$4&amp;"_"&amp;$AG18,データシート1!$A:$BT,MATCH("ab_"&amp;AM$2,データシート1!$A$1:$BT$1,0),0)</f>
        <v>51310</v>
      </c>
      <c r="AN18" s="78">
        <f>VLOOKUP(年度マスタ!$K$4&amp;"_"&amp;$AG18,データシート1!$A:$BT,MATCH("ab_"&amp;AN$2,データシート1!$A$1:$BT$1,0),0)</f>
        <v>7480</v>
      </c>
      <c r="AO18" s="78">
        <f>VLOOKUP(年度マスタ!$K$4&amp;"_"&amp;$AG18,データシート1!$A:$BT,MATCH("ab_"&amp;AO$2,データシート1!$A$1:$BT$1,0),0)</f>
        <v>85302</v>
      </c>
      <c r="AP18" s="78">
        <f>VLOOKUP(年度マスタ!$K$4&amp;"_"&amp;$AG18,データシート1!$A:$BT,MATCH("ab_"&amp;AP$2,データシート1!$A$1:$BT$1,0),0)</f>
        <v>7711671.1999999993</v>
      </c>
      <c r="AQ18" s="954">
        <f>VLOOKUP(年度マスタ!$K$4&amp;"_"&amp;$AG18,データシート1!$A:$BT,MATCH("ab_"&amp;AQ$2,データシート1!$A$1:$BT$1,0),0)</f>
        <v>12.17267890562</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8877.6553999999996</v>
      </c>
      <c r="AI19" s="78">
        <f>VLOOKUP(年度マスタ!$K$4&amp;"_"&amp;$AG19,データシート1!$A:$BT,MATCH("ab_"&amp;AI$2,データシート1!$A$1:$BT$1,0),0)</f>
        <v>1905</v>
      </c>
      <c r="AJ19" s="78">
        <f>VLOOKUP(年度マスタ!$K$4&amp;"_"&amp;$AG19,データシート1!$A:$BT,MATCH("ab_"&amp;AJ$2,データシート1!$A$1:$BT$1,0),0)</f>
        <v>47</v>
      </c>
      <c r="AK19" s="78">
        <f>VLOOKUP(年度マスタ!$K$4&amp;"_"&amp;$AG19,データシート1!$A:$BT,MATCH("ab_"&amp;AK$2,データシート1!$A$1:$BT$1,0),0)</f>
        <v>16213</v>
      </c>
      <c r="AL19" s="78">
        <f>VLOOKUP(年度マスタ!$K$4&amp;"_"&amp;$AG19,データシート1!$A:$BT,MATCH("ab_"&amp;AL$2,データシート1!$A$1:$BT$1,0),0)</f>
        <v>36481</v>
      </c>
      <c r="AM19" s="78">
        <f>VLOOKUP(年度マスタ!$K$4&amp;"_"&amp;$AG19,データシート1!$A:$BT,MATCH("ab_"&amp;AM$2,データシート1!$A$1:$BT$1,0),0)</f>
        <v>51167</v>
      </c>
      <c r="AN19" s="78">
        <f>VLOOKUP(年度マスタ!$K$4&amp;"_"&amp;$AG19,データシート1!$A:$BT,MATCH("ab_"&amp;AN$2,データシート1!$A$1:$BT$1,0),0)</f>
        <v>7564</v>
      </c>
      <c r="AO19" s="78">
        <f>VLOOKUP(年度マスタ!$K$4&amp;"_"&amp;$AG19,データシート1!$A:$BT,MATCH("ab_"&amp;AO$2,データシート1!$A$1:$BT$1,0),0)</f>
        <v>84719</v>
      </c>
      <c r="AP19" s="78">
        <f>VLOOKUP(年度マスタ!$K$4&amp;"_"&amp;$AG19,データシート1!$A:$BT,MATCH("ab_"&amp;AP$2,データシート1!$A$1:$BT$1,0),0)</f>
        <v>7917710.3999999985</v>
      </c>
      <c r="AQ19" s="954">
        <f>VLOOKUP(年度マスタ!$K$4&amp;"_"&amp;$AG19,データシート1!$A:$BT,MATCH("ab_"&amp;AQ$2,データシート1!$A$1:$BT$1,0),0)</f>
        <v>8.6771227350000011</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12266.158299999999</v>
      </c>
      <c r="AI20" s="78">
        <f>VLOOKUP(年度マスタ!$K$4&amp;"_"&amp;$AG20,データシート1!$A:$BT,MATCH("ab_"&amp;AI$2,データシート1!$A$1:$BT$1,0),0)</f>
        <v>1905</v>
      </c>
      <c r="AJ20" s="78">
        <f>VLOOKUP(年度マスタ!$K$4&amp;"_"&amp;$AG20,データシート1!$A:$BT,MATCH("ab_"&amp;AJ$2,データシート1!$A$1:$BT$1,0),0)</f>
        <v>47</v>
      </c>
      <c r="AK20" s="78">
        <f>VLOOKUP(年度マスタ!$K$4&amp;"_"&amp;$AG20,データシート1!$A:$BT,MATCH("ab_"&amp;AK$2,データシート1!$A$1:$BT$1,0),0)</f>
        <v>16213</v>
      </c>
      <c r="AL20" s="78">
        <f>VLOOKUP(年度マスタ!$K$4&amp;"_"&amp;$AG20,データシート1!$A:$BT,MATCH("ab_"&amp;AL$2,データシート1!$A$1:$BT$1,0),0)</f>
        <v>36656</v>
      </c>
      <c r="AM20" s="78">
        <f>VLOOKUP(年度マスタ!$K$4&amp;"_"&amp;$AG20,データシート1!$A:$BT,MATCH("ab_"&amp;AM$2,データシート1!$A$1:$BT$1,0),0)</f>
        <v>51069</v>
      </c>
      <c r="AN20" s="78">
        <f>VLOOKUP(年度マスタ!$K$4&amp;"_"&amp;$AG20,データシート1!$A:$BT,MATCH("ab_"&amp;AN$2,データシート1!$A$1:$BT$1,0),0)</f>
        <v>7544</v>
      </c>
      <c r="AO20" s="78">
        <f>VLOOKUP(年度マスタ!$K$4&amp;"_"&amp;$AG20,データシート1!$A:$BT,MATCH("ab_"&amp;AO$2,データシート1!$A$1:$BT$1,0),0)</f>
        <v>84002</v>
      </c>
      <c r="AP20" s="78">
        <f>VLOOKUP(年度マスタ!$K$4&amp;"_"&amp;$AG20,データシート1!$A:$BT,MATCH("ab_"&amp;AP$2,データシート1!$A$1:$BT$1,0),0)</f>
        <v>7619313.1999999974</v>
      </c>
      <c r="AQ20" s="954">
        <f>VLOOKUP(年度マスタ!$K$4&amp;"_"&amp;$AG20,データシート1!$A:$BT,MATCH("ab_"&amp;AQ$2,データシート1!$A$1:$BT$1,0),0)</f>
        <v>9.9606208995999985</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1629</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知多市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232.42</v>
      </c>
      <c r="BE13" s="70" t="str">
        <f>年度マスタ!K4</f>
        <v>23224</v>
      </c>
      <c r="BF13" s="70" t="str">
        <f>年度マスタ!K4</f>
        <v>23224</v>
      </c>
      <c r="BG13" s="70" t="str">
        <f>年度マスタ!K4</f>
        <v>23224</v>
      </c>
      <c r="BH13" s="278" t="s">
        <v>195</v>
      </c>
      <c r="BI13" s="278" t="s">
        <v>195</v>
      </c>
      <c r="BJ13" s="278" t="s">
        <v>195</v>
      </c>
      <c r="BK13" s="278" t="str">
        <f>年度マスタ!K4</f>
        <v>23224</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232.42</v>
      </c>
      <c r="AY14" s="70"/>
      <c r="BE14" s="70" t="str">
        <f>AP2</f>
        <v>知多市</v>
      </c>
      <c r="BF14" s="70" t="str">
        <f>AP2</f>
        <v>知多市</v>
      </c>
      <c r="BG14" s="70" t="str">
        <f>AP2</f>
        <v>知多市</v>
      </c>
      <c r="BH14" s="70" t="s">
        <v>205</v>
      </c>
      <c r="BI14" s="70" t="s">
        <v>205</v>
      </c>
      <c r="BJ14" s="70" t="s">
        <v>205</v>
      </c>
      <c r="BK14" s="70" t="str">
        <f>AP2</f>
        <v>知多市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26.841000000000001</v>
      </c>
      <c r="AY17" s="165">
        <f>AX17</f>
        <v>26.841000000000001</v>
      </c>
      <c r="BA17" s="70">
        <v>16</v>
      </c>
      <c r="BB17" s="70"/>
      <c r="BC17" s="70" t="s">
        <v>276</v>
      </c>
      <c r="BD17" s="70" t="str">
        <f t="shared" ref="BD17:BD51" si="1">BC17&amp;"(N="&amp;BE17&amp;")"</f>
        <v>16：化学工業(N=2)</v>
      </c>
      <c r="BE17" s="845">
        <f>VLOOKUP(BE$13&amp;"_"&amp;$AV$8,データシート2!$A:$SI,MATCH($AV$5&amp;"_"&amp;$BA17&amp;$AV$6,データシート2!$A$1:$SI$1,0),0)</f>
        <v>2</v>
      </c>
      <c r="BF17" s="952">
        <f>VLOOKUP(BF$13&amp;"_"&amp;$AW$8,データシート2!$A:$SI,MATCH($AW$5&amp;"_"&amp;$BA17&amp;$AW$6,データシート2!$A$1:$SI$1,0),0)</f>
        <v>30.251000000000001</v>
      </c>
      <c r="BG17" s="952">
        <f t="shared" ref="BG17:BG39" si="2">BF17/BE17</f>
        <v>15.125500000000001</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f t="shared" ref="BK17:BK39" si="4">BG17/BJ17</f>
        <v>0.26145164279619687</v>
      </c>
    </row>
    <row r="18" spans="2:63" ht="15.95" customHeight="1">
      <c r="B18" s="272"/>
      <c r="C18" s="257"/>
      <c r="D18" s="13"/>
      <c r="E18" s="166"/>
      <c r="F18" s="166"/>
      <c r="G18" s="13"/>
      <c r="H18" s="13"/>
      <c r="I18" s="13"/>
      <c r="N18" s="21"/>
      <c r="Z18" s="273"/>
      <c r="AB18" s="272"/>
      <c r="AD18" s="13"/>
      <c r="AQ18" s="273"/>
      <c r="AV18" s="276"/>
      <c r="AW18" s="277" t="s">
        <v>277</v>
      </c>
      <c r="AX18" s="165">
        <f t="shared" si="0"/>
        <v>1373.009</v>
      </c>
      <c r="AY18" s="165">
        <f>AX18</f>
        <v>1373.009</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21：窯業・土石製品製造業(N=1)</v>
      </c>
      <c r="BE19" s="845">
        <f>VLOOKUP(BE$13&amp;"_"&amp;$AV$8,データシート2!$A:$SI,MATCH($AV$5&amp;"_"&amp;$BA19&amp;$AV$6,データシート2!$A$1:$SI$1,0),0)</f>
        <v>1</v>
      </c>
      <c r="BF19" s="952">
        <f>VLOOKUP(BF$13&amp;"_"&amp;$AW$8,データシート2!$A:$SI,MATCH($AW$5&amp;"_"&amp;$BA19&amp;$AW$6,データシート2!$A$1:$SI$1,0),0)</f>
        <v>4.3449999999999998</v>
      </c>
      <c r="BG19" s="952">
        <f t="shared" si="2"/>
        <v>4.3449999999999998</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f t="shared" si="4"/>
        <v>3.7771599660545871E-2</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2784.9610000000002</v>
      </c>
      <c r="G21" s="877">
        <f t="shared" ref="G21:O21" si="5">SUM(G22,G26,G27,G28)</f>
        <v>2685.8120000000004</v>
      </c>
      <c r="H21" s="877">
        <f t="shared" si="5"/>
        <v>2712.652</v>
      </c>
      <c r="I21" s="877">
        <f t="shared" si="5"/>
        <v>2566.4630000000002</v>
      </c>
      <c r="J21" s="877">
        <f t="shared" si="5"/>
        <v>2524.5479999999998</v>
      </c>
      <c r="K21" s="877">
        <f t="shared" si="5"/>
        <v>2571.8900000000003</v>
      </c>
      <c r="L21" s="877">
        <f t="shared" si="5"/>
        <v>2434.6819999999998</v>
      </c>
      <c r="M21" s="877">
        <f t="shared" si="5"/>
        <v>2458.433</v>
      </c>
      <c r="N21" s="877">
        <f t="shared" si="5"/>
        <v>3029.2429999999999</v>
      </c>
      <c r="O21" s="877">
        <f t="shared" si="5"/>
        <v>2375.5360000000001</v>
      </c>
      <c r="P21" s="878">
        <f>SUM(P22,P26,P27,P28)</f>
        <v>1632.27</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9：食料品製造業(N=8)</v>
      </c>
      <c r="BE21" s="845">
        <f>VLOOKUP(BE$13&amp;"_"&amp;$AV$8,データシート2!$A:$SI,MATCH($AV$5&amp;"_"&amp;$BA21&amp;$AV$6,データシート2!$A$1:$SI$1,0),0)</f>
        <v>8</v>
      </c>
      <c r="BF21" s="952">
        <f>VLOOKUP(BF$13&amp;"_"&amp;$AW$8,データシート2!$A:$SI,MATCH($AW$5&amp;"_"&amp;$BA21&amp;$AW$6,データシート2!$A$1:$SI$1,0),0)</f>
        <v>150.328</v>
      </c>
      <c r="BG21" s="952">
        <f t="shared" si="2"/>
        <v>18.791</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2.1735752664812589</v>
      </c>
    </row>
    <row r="22" spans="2:63" ht="15.95" customHeight="1" thickBot="1">
      <c r="B22" s="285"/>
      <c r="C22" s="522"/>
      <c r="D22" s="408" t="s">
        <v>114</v>
      </c>
      <c r="E22" s="409"/>
      <c r="F22" s="879">
        <f>SUM(F23:F25)</f>
        <v>213.72800000000001</v>
      </c>
      <c r="G22" s="879">
        <f t="shared" ref="G22:P22" si="6">SUM(G23:G25)</f>
        <v>227.339</v>
      </c>
      <c r="H22" s="879">
        <f t="shared" si="6"/>
        <v>233.32</v>
      </c>
      <c r="I22" s="879">
        <f t="shared" si="6"/>
        <v>240.857</v>
      </c>
      <c r="J22" s="879">
        <f t="shared" si="6"/>
        <v>225.43299999999999</v>
      </c>
      <c r="K22" s="879">
        <f t="shared" si="6"/>
        <v>242.91900000000001</v>
      </c>
      <c r="L22" s="879">
        <f t="shared" si="6"/>
        <v>242.571</v>
      </c>
      <c r="M22" s="879">
        <f t="shared" si="6"/>
        <v>246.59899999999999</v>
      </c>
      <c r="N22" s="879">
        <f t="shared" si="6"/>
        <v>242.608</v>
      </c>
      <c r="O22" s="879">
        <f t="shared" si="6"/>
        <v>227.185</v>
      </c>
      <c r="P22" s="880">
        <f t="shared" si="6"/>
        <v>232.42</v>
      </c>
      <c r="Z22" s="273"/>
      <c r="AB22" s="272"/>
      <c r="AC22" s="521" t="s">
        <v>286</v>
      </c>
      <c r="AP22" s="16" t="s">
        <v>287</v>
      </c>
      <c r="AQ22" s="273"/>
      <c r="AV22" s="70" t="str">
        <f>AW22</f>
        <v>エネルギー起源CO2</v>
      </c>
      <c r="AW22" s="70" t="str">
        <f>D56</f>
        <v>エネルギー起源CO2</v>
      </c>
      <c r="AX22" s="165">
        <f>P56</f>
        <v>1613.279</v>
      </c>
      <c r="AY22" s="165">
        <f>AX22</f>
        <v>1613.279</v>
      </c>
      <c r="BA22" s="70">
        <v>10</v>
      </c>
      <c r="BB22" s="70"/>
      <c r="BC22" s="70" t="s">
        <v>288</v>
      </c>
      <c r="BD22" s="70" t="str">
        <f t="shared" si="1"/>
        <v>10：飲料・たばこ・飼料製造業(N=4)</v>
      </c>
      <c r="BE22" s="845">
        <f>VLOOKUP(BE$13&amp;"_"&amp;$AV$8,データシート2!$A:$SI,MATCH($AV$5&amp;"_"&amp;$BA22&amp;$AV$6,データシート2!$A$1:$SI$1,0),0)</f>
        <v>4</v>
      </c>
      <c r="BF22" s="952">
        <f>VLOOKUP(BF$13&amp;"_"&amp;$AW$8,データシート2!$A:$SI,MATCH($AW$5&amp;"_"&amp;$BA22&amp;$AW$6,データシート2!$A$1:$SI$1,0),0)</f>
        <v>43.305</v>
      </c>
      <c r="BG22" s="952">
        <f t="shared" si="2"/>
        <v>10.82625</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f t="shared" si="4"/>
        <v>1.0237429310381789</v>
      </c>
    </row>
    <row r="23" spans="2:63" ht="15.95" customHeight="1" thickBot="1">
      <c r="B23" s="285"/>
      <c r="C23" s="522"/>
      <c r="D23" s="410"/>
      <c r="E23" s="409" t="s">
        <v>184</v>
      </c>
      <c r="F23" s="881">
        <f>IFERROR(VLOOKUP(年度マスタ!$K$4&amp;"_"&amp;F$20,データシート1!$A:$BU,MATCH("ba_"&amp;$E23,データシート1!$A$1:$BU$1,0),0),0)</f>
        <v>213.72800000000001</v>
      </c>
      <c r="G23" s="881">
        <f>IFERROR(VLOOKUP(年度マスタ!$K$4&amp;"_"&amp;G$20,データシート1!$A:$BU,MATCH("ba_"&amp;$E23,データシート1!$A$1:$BU$1,0),0),0)</f>
        <v>227.339</v>
      </c>
      <c r="H23" s="881">
        <f>IFERROR(VLOOKUP(年度マスタ!$K$4&amp;"_"&amp;H$20,データシート1!$A:$BU,MATCH("ba_"&amp;$E23,データシート1!$A$1:$BU$1,0),0),0)</f>
        <v>233.32</v>
      </c>
      <c r="I23" s="881">
        <f>IFERROR(VLOOKUP(年度マスタ!$K$4&amp;"_"&amp;I$20,データシート1!$A:$BU,MATCH("ba_"&amp;$E23,データシート1!$A$1:$BU$1,0),0),0)</f>
        <v>240.857</v>
      </c>
      <c r="J23" s="881">
        <f>IFERROR(VLOOKUP(年度マスタ!$K$4&amp;"_"&amp;J$20,データシート1!$A:$BU,MATCH("ba_"&amp;$E23,データシート1!$A$1:$BU$1,0),0),0)</f>
        <v>225.43299999999999</v>
      </c>
      <c r="K23" s="881">
        <f>IFERROR(VLOOKUP(年度マスタ!$K$4&amp;"_"&amp;K$20,データシート1!$A:$BU,MATCH("ba_"&amp;$E23,データシート1!$A$1:$BU$1,0),0),0)</f>
        <v>242.91900000000001</v>
      </c>
      <c r="L23" s="881">
        <f>IFERROR(VLOOKUP(年度マスタ!$K$4&amp;"_"&amp;L$20,データシート1!$A:$BU,MATCH("ba_"&amp;$E23,データシート1!$A$1:$BU$1,0),0),0)</f>
        <v>242.571</v>
      </c>
      <c r="M23" s="881">
        <f>IFERROR(VLOOKUP(年度マスタ!$K$4&amp;"_"&amp;M$20,データシート1!$A:$BU,MATCH("ba_"&amp;$E23,データシート1!$A$1:$BU$1,0),0),0)</f>
        <v>246.59899999999999</v>
      </c>
      <c r="N23" s="881">
        <f>IFERROR(VLOOKUP(年度マスタ!$K$4&amp;"_"&amp;N$20,データシート1!$A:$BU,MATCH("ba_"&amp;$E23,データシート1!$A$1:$BU$1,0),0),0)</f>
        <v>242.608</v>
      </c>
      <c r="O23" s="881">
        <f>IFERROR(VLOOKUP(年度マスタ!$K$4&amp;"_"&amp;O$20,データシート1!$A:$BU,MATCH("ba_"&amp;$E23,データシート1!$A$1:$BU$1,0),0),0)</f>
        <v>227.185</v>
      </c>
      <c r="P23" s="882">
        <f>IFERROR(VLOOKUP(年度マスタ!$K$4&amp;"_"&amp;P$20,データシート1!$A:$BU,MATCH("ba_"&amp;$E23,データシート1!$A$1:$BU$1,0),0),0)</f>
        <v>232.42</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7.5140000000000002</v>
      </c>
      <c r="AZ23" s="164"/>
      <c r="BA23" s="70">
        <v>11</v>
      </c>
      <c r="BB23" s="70"/>
      <c r="BC23" s="70" t="s">
        <v>1631</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1249.0728086530535</v>
      </c>
      <c r="AG24" s="877">
        <f t="shared" ref="AG24:AP24" si="11">AG25+AG29</f>
        <v>1098.085016443745</v>
      </c>
      <c r="AH24" s="877">
        <f t="shared" si="11"/>
        <v>1035.516739833294</v>
      </c>
      <c r="AI24" s="877">
        <f t="shared" si="11"/>
        <v>1155.8824750025797</v>
      </c>
      <c r="AJ24" s="877">
        <f t="shared" si="11"/>
        <v>857.60629649691282</v>
      </c>
      <c r="AK24" s="877">
        <f t="shared" si="11"/>
        <v>774.0064614730228</v>
      </c>
      <c r="AL24" s="877">
        <f t="shared" si="11"/>
        <v>796.30885386829846</v>
      </c>
      <c r="AM24" s="877">
        <f t="shared" si="11"/>
        <v>806.25444380846511</v>
      </c>
      <c r="AN24" s="877">
        <f t="shared" si="11"/>
        <v>757.3379851548832</v>
      </c>
      <c r="AO24" s="877">
        <f t="shared" si="11"/>
        <v>651.99939468373793</v>
      </c>
      <c r="AP24" s="878">
        <f t="shared" si="11"/>
        <v>631.81903868326765</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1173.8764040027804</v>
      </c>
      <c r="AG25" s="879">
        <f>①CO2排出量の現状把握!AA35</f>
        <v>1018.6429664141945</v>
      </c>
      <c r="AH25" s="879">
        <f>①CO2排出量の現状把握!AB35</f>
        <v>956.42696876282571</v>
      </c>
      <c r="AI25" s="879">
        <f>①CO2排出量の現状把握!AC35</f>
        <v>1081.2817549664464</v>
      </c>
      <c r="AJ25" s="879">
        <f>①CO2排出量の現状把握!AD35</f>
        <v>786.4935094146241</v>
      </c>
      <c r="AK25" s="879">
        <f>①CO2排出量の現状把握!AE35</f>
        <v>712.31295473577768</v>
      </c>
      <c r="AL25" s="879">
        <f>①CO2排出量の現状把握!AF35</f>
        <v>735.16881060138348</v>
      </c>
      <c r="AM25" s="879">
        <f>①CO2排出量の現状把握!AG35</f>
        <v>744.1631940613164</v>
      </c>
      <c r="AN25" s="879">
        <f>①CO2排出量の現状把握!AH35</f>
        <v>698.14901923547006</v>
      </c>
      <c r="AO25" s="879">
        <f>①CO2排出量の現状把握!AI35</f>
        <v>598.95928232460676</v>
      </c>
      <c r="AP25" s="880">
        <f>①CO2排出量の現状把握!AJ35</f>
        <v>571.7884292818801</v>
      </c>
      <c r="AQ25" s="273"/>
      <c r="AV25" s="70" t="str">
        <f>AW25</f>
        <v>廃棄物原燃料以外</v>
      </c>
      <c r="AW25" s="70" t="str">
        <f>E59</f>
        <v>廃棄物原燃料以外</v>
      </c>
      <c r="AX25" s="287">
        <f t="shared" si="12"/>
        <v>7.5140000000000002</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30.489000000000001</v>
      </c>
      <c r="G26" s="879">
        <f>IFERROR(VLOOKUP(年度マスタ!$K$4&amp;"_"&amp;G$20,データシート1!$A:$BU,MATCH("ba_"&amp;$D26,データシート1!$A$1:$BU$1,0),0),0)</f>
        <v>32.384999999999998</v>
      </c>
      <c r="H26" s="879">
        <f>IFERROR(VLOOKUP(年度マスタ!$K$4&amp;"_"&amp;H$20,データシート1!$A:$BU,MATCH("ba_"&amp;$D26,データシート1!$A$1:$BU$1,0),0),0)</f>
        <v>23.286999999999999</v>
      </c>
      <c r="I26" s="879">
        <f>IFERROR(VLOOKUP(年度マスタ!$K$4&amp;"_"&amp;I$20,データシート1!$A:$BU,MATCH("ba_"&amp;$D26,データシート1!$A$1:$BU$1,0),0),0)</f>
        <v>32.766000000000005</v>
      </c>
      <c r="J26" s="879">
        <f>IFERROR(VLOOKUP(年度マスタ!$K$4&amp;"_"&amp;J$20,データシート1!$A:$BU,MATCH("ba_"&amp;$D26,データシート1!$A$1:$BU$1,0),0),0)</f>
        <v>27.792000000000002</v>
      </c>
      <c r="K26" s="879">
        <f>IFERROR(VLOOKUP(年度マスタ!$K$4&amp;"_"&amp;K$20,データシート1!$A:$BU,MATCH("ba_"&amp;$D26,データシート1!$A$1:$BU$1,0),0),0)</f>
        <v>23.129000000000001</v>
      </c>
      <c r="L26" s="879">
        <f>IFERROR(VLOOKUP(年度マスタ!$K$4&amp;"_"&amp;L$20,データシート1!$A:$BU,MATCH("ba_"&amp;$D26,データシート1!$A$1:$BU$1,0),0),0)</f>
        <v>27.743000000000002</v>
      </c>
      <c r="M26" s="879">
        <f>IFERROR(VLOOKUP(年度マスタ!$K$4&amp;"_"&amp;M$20,データシート1!$A:$BU,MATCH("ba_"&amp;$D26,データシート1!$A$1:$BU$1,0),0),0)</f>
        <v>28.7</v>
      </c>
      <c r="N26" s="879">
        <f>IFERROR(VLOOKUP(年度マスタ!$K$4&amp;"_"&amp;N$20,データシート1!$A:$BU,MATCH("ba_"&amp;$D26,データシート1!$A$1:$BU$1,0),0),0)</f>
        <v>31.41</v>
      </c>
      <c r="O26" s="879">
        <f>IFERROR(VLOOKUP(年度マスタ!$K$4&amp;"_"&amp;O$20,データシート1!$A:$BU,MATCH("ba_"&amp;$D26,データシート1!$A$1:$BU$1,0),0),0)</f>
        <v>27.981000000000002</v>
      </c>
      <c r="P26" s="880">
        <f>IFERROR(VLOOKUP(年度マスタ!$K$4&amp;"_"&amp;P$20,データシート1!$A:$BU,MATCH("ba_"&amp;$D26,データシート1!$A$1:$BU$1,0),0),0)</f>
        <v>26.841000000000001</v>
      </c>
      <c r="Z26" s="273"/>
      <c r="AB26" s="272"/>
      <c r="AC26" s="522"/>
      <c r="AD26" s="410"/>
      <c r="AE26" s="409" t="s">
        <v>184</v>
      </c>
      <c r="AF26" s="881">
        <f>①CO2排出量の現状把握!Z36</f>
        <v>1165.872079296674</v>
      </c>
      <c r="AG26" s="881">
        <f>①CO2排出量の現状把握!AA36</f>
        <v>1011.249655535837</v>
      </c>
      <c r="AH26" s="881">
        <f>①CO2排出量の現状把握!AB36</f>
        <v>949.93504185593747</v>
      </c>
      <c r="AI26" s="881">
        <f>①CO2排出量の現状把握!AC36</f>
        <v>1075.622366556817</v>
      </c>
      <c r="AJ26" s="881">
        <f>①CO2排出量の現状把握!AD36</f>
        <v>780.61404980244538</v>
      </c>
      <c r="AK26" s="881">
        <f>①CO2排出量の現状把握!AE36</f>
        <v>706.27852136714614</v>
      </c>
      <c r="AL26" s="881">
        <f>①CO2排出量の現状把握!AF36</f>
        <v>729.22306232500102</v>
      </c>
      <c r="AM26" s="881">
        <f>①CO2排出量の現状把握!AG36</f>
        <v>738.61745933093346</v>
      </c>
      <c r="AN26" s="881">
        <f>①CO2排出量の現状把握!AH36</f>
        <v>692.9509814267542</v>
      </c>
      <c r="AO26" s="881">
        <f>①CO2排出量の現状把握!AI36</f>
        <v>593.24124369654749</v>
      </c>
      <c r="AP26" s="882">
        <f>①CO2排出量の現状把握!AJ36</f>
        <v>565.7035409269206</v>
      </c>
      <c r="AQ26" s="273"/>
      <c r="AV26" s="70" t="str">
        <f>AW26</f>
        <v>CH4</v>
      </c>
      <c r="AW26" s="70" t="str">
        <f t="shared" ref="AW26:AW31" si="13">D60</f>
        <v>CH4</v>
      </c>
      <c r="AX26" s="287">
        <f t="shared" si="12"/>
        <v>7.0000000000000001E-3</v>
      </c>
      <c r="AY26" s="287">
        <f>AX26</f>
        <v>7.0000000000000001E-3</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2540.7440000000001</v>
      </c>
      <c r="G27" s="879">
        <f>IFERROR(VLOOKUP(年度マスタ!$K$4&amp;"_"&amp;G$20,データシート1!$A:$BU,MATCH("ba_"&amp;$D27,データシート1!$A$1:$BU$1,0),0),0)</f>
        <v>2426.0880000000002</v>
      </c>
      <c r="H27" s="879">
        <f>IFERROR(VLOOKUP(年度マスタ!$K$4&amp;"_"&amp;H$20,データシート1!$A:$BU,MATCH("ba_"&amp;$D27,データシート1!$A$1:$BU$1,0),0),0)</f>
        <v>2456.0450000000001</v>
      </c>
      <c r="I27" s="879">
        <f>IFERROR(VLOOKUP(年度マスタ!$K$4&amp;"_"&amp;I$20,データシート1!$A:$BU,MATCH("ba_"&amp;$D27,データシート1!$A$1:$BU$1,0),0),0)</f>
        <v>2292.84</v>
      </c>
      <c r="J27" s="879">
        <f>IFERROR(VLOOKUP(年度マスタ!$K$4&amp;"_"&amp;J$20,データシート1!$A:$BU,MATCH("ba_"&amp;$D27,データシート1!$A$1:$BU$1,0),0),0)</f>
        <v>2271.3229999999999</v>
      </c>
      <c r="K27" s="879">
        <f>IFERROR(VLOOKUP(年度マスタ!$K$4&amp;"_"&amp;K$20,データシート1!$A:$BU,MATCH("ba_"&amp;$D27,データシート1!$A$1:$BU$1,0),0),0)</f>
        <v>2305.8420000000001</v>
      </c>
      <c r="L27" s="879">
        <f>IFERROR(VLOOKUP(年度マスタ!$K$4&amp;"_"&amp;L$20,データシート1!$A:$BU,MATCH("ba_"&amp;$D27,データシート1!$A$1:$BU$1,0),0),0)</f>
        <v>2164.3679999999999</v>
      </c>
      <c r="M27" s="879">
        <f>IFERROR(VLOOKUP(年度マスタ!$K$4&amp;"_"&amp;M$20,データシート1!$A:$BU,MATCH("ba_"&amp;$D27,データシート1!$A$1:$BU$1,0),0),0)</f>
        <v>2183.134</v>
      </c>
      <c r="N27" s="879">
        <f>IFERROR(VLOOKUP(年度マスタ!$K$4&amp;"_"&amp;N$20,データシート1!$A:$BU,MATCH("ba_"&amp;$D27,データシート1!$A$1:$BU$1,0),0),0)</f>
        <v>2755.2249999999999</v>
      </c>
      <c r="O27" s="879">
        <f>IFERROR(VLOOKUP(年度マスタ!$K$4&amp;"_"&amp;O$20,データシート1!$A:$BU,MATCH("ba_"&amp;$D27,データシート1!$A$1:$BU$1,0),0),0)</f>
        <v>2120.37</v>
      </c>
      <c r="P27" s="880">
        <f>IFERROR(VLOOKUP(年度マスタ!$K$4&amp;"_"&amp;P$20,データシート1!$A:$BU,MATCH("ba_"&amp;$D27,データシート1!$A$1:$BU$1,0),0),0)</f>
        <v>1373.009</v>
      </c>
      <c r="Z27" s="273"/>
      <c r="AB27" s="272"/>
      <c r="AC27" s="522"/>
      <c r="AD27" s="410"/>
      <c r="AE27" s="409" t="s">
        <v>194</v>
      </c>
      <c r="AF27" s="881">
        <f>①CO2排出量の現状把握!Z37</f>
        <v>5.0594516409490478</v>
      </c>
      <c r="AG27" s="881">
        <f>①CO2排出量の現状把握!AA37</f>
        <v>4.5246597741851264</v>
      </c>
      <c r="AH27" s="881">
        <f>①CO2排出量の現状把握!AB37</f>
        <v>3.8449698937507719</v>
      </c>
      <c r="AI27" s="881">
        <f>①CO2排出量の現状把握!AC37</f>
        <v>3.7528247390154799</v>
      </c>
      <c r="AJ27" s="881">
        <f>①CO2排出量の現状把握!AD37</f>
        <v>3.6388935571795318</v>
      </c>
      <c r="AK27" s="881">
        <f>①CO2排出量の現状把握!AE37</f>
        <v>3.6621418469432561</v>
      </c>
      <c r="AL27" s="881">
        <f>①CO2排出量の現状把握!AF37</f>
        <v>3.738890652450698</v>
      </c>
      <c r="AM27" s="881">
        <f>①CO2排出量の現状把握!AG37</f>
        <v>3.4906286338870371</v>
      </c>
      <c r="AN27" s="881">
        <f>①CO2排出量の現状把握!AH37</f>
        <v>3.131885517115911</v>
      </c>
      <c r="AO27" s="881">
        <f>①CO2排出量の現状把握!AI37</f>
        <v>3.5238215175265539</v>
      </c>
      <c r="AP27" s="882">
        <f>①CO2排出量の現状把握!AJ37</f>
        <v>3.992853556821506</v>
      </c>
      <c r="AQ27" s="273"/>
      <c r="AV27" s="70" t="str">
        <f t="shared" ref="AV27:AV31" si="14">AW27</f>
        <v>N2O</v>
      </c>
      <c r="AW27" s="70" t="str">
        <f t="shared" si="13"/>
        <v>N2O</v>
      </c>
      <c r="AX27" s="287">
        <f t="shared" si="12"/>
        <v>11.461</v>
      </c>
      <c r="AY27" s="287">
        <f t="shared" ref="AY27:AY31" si="15">AX27</f>
        <v>11.461</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2.9448730651574482</v>
      </c>
      <c r="AG28" s="881">
        <f>①CO2排出量の現状把握!AA38</f>
        <v>2.8686511041723608</v>
      </c>
      <c r="AH28" s="881">
        <f>①CO2排出量の現状把握!AB38</f>
        <v>2.646957013137472</v>
      </c>
      <c r="AI28" s="881">
        <f>①CO2排出量の現状把握!AC38</f>
        <v>1.90656367061382</v>
      </c>
      <c r="AJ28" s="881">
        <f>①CO2排出量の現状把握!AD38</f>
        <v>2.2405660549991571</v>
      </c>
      <c r="AK28" s="881">
        <f>①CO2排出量の現状把握!AE38</f>
        <v>2.3722915216883713</v>
      </c>
      <c r="AL28" s="881">
        <f>①CO2排出量の現状把握!AF38</f>
        <v>2.2068576239318398</v>
      </c>
      <c r="AM28" s="881">
        <f>①CO2排出量の現状把握!AG38</f>
        <v>2.0551060964958872</v>
      </c>
      <c r="AN28" s="881">
        <f>①CO2排出量の現状把握!AH38</f>
        <v>2.0661522915999404</v>
      </c>
      <c r="AO28" s="881">
        <f>①CO2排出量の現状把握!AI38</f>
        <v>2.1942171105326929</v>
      </c>
      <c r="AP28" s="882">
        <f>①CO2排出量の現状把握!AJ38</f>
        <v>2.0920347981380045</v>
      </c>
      <c r="AQ28" s="273"/>
      <c r="AV28" s="70" t="str">
        <f t="shared" si="14"/>
        <v>HFC</v>
      </c>
      <c r="AW28" s="70" t="str">
        <f t="shared" si="13"/>
        <v>HFC</v>
      </c>
      <c r="AX28" s="287">
        <f t="shared" si="12"/>
        <v>8.9999999999999993E-3</v>
      </c>
      <c r="AY28" s="287">
        <f t="shared" si="15"/>
        <v>8.9999999999999993E-3</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75.196404650272996</v>
      </c>
      <c r="AG29" s="883">
        <f>①CO2排出量の現状把握!AA39</f>
        <v>79.442050029550586</v>
      </c>
      <c r="AH29" s="883">
        <f>①CO2排出量の現状把握!AB39</f>
        <v>79.089771070468274</v>
      </c>
      <c r="AI29" s="883">
        <f>①CO2排出量の現状把握!AC39</f>
        <v>74.600720036133325</v>
      </c>
      <c r="AJ29" s="883">
        <f>①CO2排出量の現状把握!AD39</f>
        <v>71.112787082288662</v>
      </c>
      <c r="AK29" s="883">
        <f>①CO2排出量の現状把握!AE39</f>
        <v>61.693506737245144</v>
      </c>
      <c r="AL29" s="883">
        <f>①CO2排出量の現状把握!AF39</f>
        <v>61.140043266914979</v>
      </c>
      <c r="AM29" s="883">
        <f>①CO2排出量の現状把握!AG39</f>
        <v>62.091249747148716</v>
      </c>
      <c r="AN29" s="883">
        <f>①CO2排出量の現状把握!AH39</f>
        <v>59.188965919413107</v>
      </c>
      <c r="AO29" s="883">
        <f>①CO2排出量の現状把握!AI39</f>
        <v>53.040112359131193</v>
      </c>
      <c r="AP29" s="884">
        <f>①CO2排出量の現状把握!AJ39</f>
        <v>60.030609401387508</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24：金属製品製造業(N=1)</v>
      </c>
      <c r="BE31" s="845">
        <f>VLOOKUP(BE$13&amp;"_"&amp;$AV$8,データシート2!$A:$SI,MATCH($AV$5&amp;"_"&amp;$BA31&amp;$AV$6,データシート2!$A$1:$SI$1,0),0)</f>
        <v>1</v>
      </c>
      <c r="BF31" s="952">
        <f>VLOOKUP(BF$13&amp;"_"&amp;$AW$8,データシート2!$A:$SI,MATCH($AW$5&amp;"_"&amp;$BA31&amp;$AW$6,データシート2!$A$1:$SI$1,0),0)</f>
        <v>4.1909999999999998</v>
      </c>
      <c r="BG31" s="952">
        <f t="shared" si="2"/>
        <v>4.1909999999999998</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f t="shared" si="4"/>
        <v>0.49492514979407132</v>
      </c>
    </row>
    <row r="32" spans="2:63" ht="15.95" customHeight="1" thickTop="1" thickBot="1">
      <c r="B32" s="285"/>
      <c r="Z32" s="273"/>
      <c r="AB32" s="272"/>
      <c r="AC32" s="1114" t="s">
        <v>290</v>
      </c>
      <c r="AD32" s="1114"/>
      <c r="AE32" s="1115"/>
      <c r="AF32" s="461">
        <f t="shared" ref="AF32:AP32" si="16">IFERROR(IF(SUM(F23:F26)/AF24&gt;1,1,SUM(F23:F26)/AF24),0)</f>
        <v>0.19551862654295801</v>
      </c>
      <c r="AG32" s="461">
        <f t="shared" si="16"/>
        <v>0.236524491374212</v>
      </c>
      <c r="AH32" s="461">
        <f t="shared" si="16"/>
        <v>0.24780574772872399</v>
      </c>
      <c r="AI32" s="461">
        <f t="shared" si="16"/>
        <v>0.23672216329725851</v>
      </c>
      <c r="AJ32" s="461">
        <f t="shared" si="16"/>
        <v>0.29526952056480332</v>
      </c>
      <c r="AK32" s="461">
        <f t="shared" si="16"/>
        <v>0.34372839665147009</v>
      </c>
      <c r="AL32" s="461">
        <f t="shared" si="16"/>
        <v>0.33945873976770735</v>
      </c>
      <c r="AM32" s="461">
        <f t="shared" si="16"/>
        <v>0.34145424203751784</v>
      </c>
      <c r="AN32" s="461">
        <f t="shared" si="16"/>
        <v>0.36181731983766879</v>
      </c>
      <c r="AO32" s="461">
        <f t="shared" si="16"/>
        <v>0.39135925904313468</v>
      </c>
      <c r="AP32" s="461">
        <f t="shared" si="16"/>
        <v>0.41034059457959465</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0.18207027526169933</v>
      </c>
      <c r="AG33" s="458">
        <f t="shared" ref="AG33:AP33" si="17">IFERROR(IF(G22/AG25&gt;1,1,G22/AG25),0)</f>
        <v>0.22317829455032115</v>
      </c>
      <c r="AH33" s="458">
        <f t="shared" si="17"/>
        <v>0.24394962461358466</v>
      </c>
      <c r="AI33" s="458">
        <f t="shared" si="17"/>
        <v>0.22275137714450208</v>
      </c>
      <c r="AJ33" s="458">
        <f t="shared" si="17"/>
        <v>0.28663046458932201</v>
      </c>
      <c r="AK33" s="458">
        <f t="shared" si="17"/>
        <v>0.34102847405057701</v>
      </c>
      <c r="AL33" s="458">
        <f t="shared" si="17"/>
        <v>0.32995278975664355</v>
      </c>
      <c r="AM33" s="458">
        <f t="shared" si="17"/>
        <v>0.33137758218620134</v>
      </c>
      <c r="AN33" s="458">
        <f>IFERROR(IF(N22/AN25&gt;1,1,N22/AN25),0)</f>
        <v>0.34750174148446916</v>
      </c>
      <c r="AO33" s="458">
        <f t="shared" si="17"/>
        <v>0.37929957294972982</v>
      </c>
      <c r="AP33" s="458">
        <f t="shared" si="17"/>
        <v>0.40647901933220415</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0.18332028341302584</v>
      </c>
      <c r="AG34" s="459">
        <f t="shared" ref="AG34:AP36" si="18">IFERROR(IF(G23/AG26&gt;1,1,G23/AG26),0)</f>
        <v>0.22480996532902503</v>
      </c>
      <c r="AH34" s="459">
        <f t="shared" si="18"/>
        <v>0.24561679453802501</v>
      </c>
      <c r="AI34" s="459">
        <f t="shared" si="18"/>
        <v>0.22392338379036239</v>
      </c>
      <c r="AJ34" s="459">
        <f t="shared" si="18"/>
        <v>0.28878931919948359</v>
      </c>
      <c r="AK34" s="459">
        <f t="shared" si="18"/>
        <v>0.34394221635082534</v>
      </c>
      <c r="AL34" s="459">
        <f t="shared" si="18"/>
        <v>0.33264307251419684</v>
      </c>
      <c r="AM34" s="459">
        <f t="shared" si="18"/>
        <v>0.33386565248996192</v>
      </c>
      <c r="AN34" s="459">
        <f t="shared" si="18"/>
        <v>0.35010845861056622</v>
      </c>
      <c r="AO34" s="459">
        <f t="shared" si="18"/>
        <v>0.38295550488766894</v>
      </c>
      <c r="AP34" s="459">
        <f t="shared" si="18"/>
        <v>0.41085123776876759</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0.40545821494790457</v>
      </c>
      <c r="AG37" s="460">
        <f t="shared" ref="AG37:AP37" si="21">IFERROR(IF(G26/AG29&gt;1,1,G26/AG29),0)</f>
        <v>0.40765564317579334</v>
      </c>
      <c r="AH37" s="460">
        <f t="shared" si="21"/>
        <v>0.29443756992609693</v>
      </c>
      <c r="AI37" s="460">
        <f t="shared" si="21"/>
        <v>0.439218280790448</v>
      </c>
      <c r="AJ37" s="460">
        <f t="shared" si="21"/>
        <v>0.39081578911877402</v>
      </c>
      <c r="AK37" s="460">
        <f t="shared" si="21"/>
        <v>0.37490169100789228</v>
      </c>
      <c r="AL37" s="460">
        <f t="shared" si="21"/>
        <v>0.45376153691753618</v>
      </c>
      <c r="AM37" s="460">
        <f t="shared" si="21"/>
        <v>0.46222293989690438</v>
      </c>
      <c r="AN37" s="460">
        <f t="shared" si="21"/>
        <v>0.53067323464926397</v>
      </c>
      <c r="AO37" s="460">
        <f t="shared" si="21"/>
        <v>0.52754413132729527</v>
      </c>
      <c r="AP37" s="460">
        <f t="shared" si="21"/>
        <v>0.4471218977726989</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F：電気・ガス・熱供給・水道業(N=2)</v>
      </c>
      <c r="BE40" s="845">
        <f>VLOOKUP(BE$13&amp;"_"&amp;$AV$8,データシート2!$A:$SI,MATCH($AV$5&amp;"_"&amp;$BA40&amp;$AV$6,データシート2!$A$1:$SI$1,0),0)</f>
        <v>2</v>
      </c>
      <c r="BF40" s="952">
        <f>VLOOKUP(BF$13&amp;"_"&amp;$AW$8,データシート2!$A:$SI,MATCH($AW$5&amp;"_"&amp;$BA40&amp;$AW$6,データシート2!$A$1:$SI$1,0),0)</f>
        <v>10.24</v>
      </c>
      <c r="BG40" s="952">
        <f t="shared" ref="BG40:BG51" si="22">BF40/BE40</f>
        <v>5.12</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f t="shared" ref="BK40:BK51" si="24">BG40/BJ40</f>
        <v>0.51806088774656289</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I：卸売業，小売業(N=1)</v>
      </c>
      <c r="BE43" s="845">
        <f>VLOOKUP(BE$13&amp;"_"&amp;$AV$8,データシート2!$A:$SI,MATCH($AV$5&amp;"_"&amp;$BA43&amp;$AV$6,データシート2!$A$1:$SI$1,0),0)</f>
        <v>1</v>
      </c>
      <c r="BF43" s="952">
        <f>VLOOKUP(BF$13&amp;"_"&amp;$AW$8,データシート2!$A:$SI,MATCH($AW$5&amp;"_"&amp;$BA43&amp;$AW$6,データシート2!$A$1:$SI$1,0),0)</f>
        <v>1.9419999999999999</v>
      </c>
      <c r="BG43" s="952">
        <f t="shared" si="22"/>
        <v>1.9419999999999999</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f t="shared" si="24"/>
        <v>0.4713319760890618</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R：ｻｰﾋﾞｽ業(他に分類されない)(N=1)</v>
      </c>
      <c r="BE52" s="845">
        <f>VLOOKUP(BE$13&amp;"_"&amp;$AV$8,データシート2!$A:$SI,MATCH($AV$5&amp;"_"&amp;$BA52&amp;$AV$6,データシート2!$A$1:$SI$1,0),0)</f>
        <v>1</v>
      </c>
      <c r="BF52" s="952">
        <f>VLOOKUP(BF$13&amp;"_"&amp;$AW$8,データシート2!$A:$SI,MATCH($AW$5&amp;"_"&amp;$BA52&amp;$AW$6,データシート2!$A$1:$SI$1,0),0)</f>
        <v>14.659000000000001</v>
      </c>
      <c r="BG52" s="952">
        <f t="shared" ref="BG52" si="26">BF52/BE52</f>
        <v>14.659000000000001</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f t="shared" ref="BK52" si="28">BG52/BJ52</f>
        <v>0.54966327898250611</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石油精製業・コークス製造業(N=2)</v>
      </c>
      <c r="BE54" s="845">
        <f>BE58+BE59</f>
        <v>2</v>
      </c>
      <c r="BF54" s="952">
        <f>BF58+BF59</f>
        <v>1020.722</v>
      </c>
      <c r="BG54" s="952">
        <f t="shared" si="29"/>
        <v>510.36099999999999</v>
      </c>
      <c r="BH54" s="845">
        <f>BH58+BH59</f>
        <v>31</v>
      </c>
      <c r="BI54" s="845">
        <f>BI58+BI59</f>
        <v>27295.311999999998</v>
      </c>
      <c r="BJ54" s="845">
        <f t="shared" si="30"/>
        <v>880.49393548387093</v>
      </c>
      <c r="BK54" s="279">
        <f t="shared" si="31"/>
        <v>0.57963034091715093</v>
      </c>
    </row>
    <row r="55" spans="2:63" ht="15.95" customHeight="1" thickTop="1" thickBot="1">
      <c r="B55" s="272"/>
      <c r="C55" s="407" t="s">
        <v>204</v>
      </c>
      <c r="D55" s="522"/>
      <c r="E55" s="522"/>
      <c r="F55" s="878">
        <f>SUM(F56,F57,F60,F61,F62,F63,F64,F65,)</f>
        <v>2784.9610000000002</v>
      </c>
      <c r="G55" s="885">
        <f t="shared" ref="G55:P55" si="32">SUM(G56,G57,G60,G61,G62,G63,G64,G65,)</f>
        <v>2685.8120000000004</v>
      </c>
      <c r="H55" s="885">
        <f t="shared" si="32"/>
        <v>2712.6519999999996</v>
      </c>
      <c r="I55" s="885">
        <f t="shared" si="32"/>
        <v>2566.4630000000002</v>
      </c>
      <c r="J55" s="885">
        <f t="shared" si="32"/>
        <v>2524.5480000000002</v>
      </c>
      <c r="K55" s="885">
        <f t="shared" si="32"/>
        <v>2571.89</v>
      </c>
      <c r="L55" s="885">
        <f t="shared" si="32"/>
        <v>2434.6820000000002</v>
      </c>
      <c r="M55" s="885">
        <f t="shared" si="32"/>
        <v>2458.433</v>
      </c>
      <c r="N55" s="885">
        <f t="shared" si="32"/>
        <v>3029.2429999999995</v>
      </c>
      <c r="O55" s="885">
        <f t="shared" si="32"/>
        <v>2375.5360000000005</v>
      </c>
      <c r="P55" s="886">
        <f t="shared" si="32"/>
        <v>1632.27</v>
      </c>
      <c r="Z55" s="273"/>
      <c r="AB55" s="272"/>
      <c r="AQ55" s="273"/>
      <c r="BA55" s="70" t="s">
        <v>341</v>
      </c>
      <c r="BB55" s="70"/>
      <c r="BC55" s="70" t="s">
        <v>342</v>
      </c>
      <c r="BD55" s="70" t="str">
        <f t="shared" ref="BD55:BD57" si="33">BC55&amp;"(N="&amp;BE55&amp;")"</f>
        <v>発電所・変電所(N=3)</v>
      </c>
      <c r="BE55" s="845">
        <f>BE60+BE61</f>
        <v>3</v>
      </c>
      <c r="BF55" s="952">
        <f>BF60+BF61</f>
        <v>249.89500000000001</v>
      </c>
      <c r="BG55" s="952">
        <f t="shared" si="29"/>
        <v>83.298333333333332</v>
      </c>
      <c r="BH55" s="845">
        <f>BH60+BH61</f>
        <v>231</v>
      </c>
      <c r="BI55" s="845">
        <f>BI60+BI61</f>
        <v>22952.601999999999</v>
      </c>
      <c r="BJ55" s="845">
        <f t="shared" si="30"/>
        <v>99.361913419913421</v>
      </c>
      <c r="BK55" s="279">
        <f t="shared" si="31"/>
        <v>0.83833262128624897</v>
      </c>
    </row>
    <row r="56" spans="2:63" ht="15.95" customHeight="1" thickBot="1">
      <c r="B56" s="272"/>
      <c r="C56" s="613" t="str">
        <f>D56</f>
        <v>エネルギー起源CO2</v>
      </c>
      <c r="D56" s="412" t="s">
        <v>344</v>
      </c>
      <c r="E56" s="409"/>
      <c r="F56" s="880">
        <f>IFERROR(VLOOKUP(年度マスタ!$K$4&amp;"_"&amp;F$54,データシート1!$A:$CE,MATCH("bc_"&amp;$C56,データシート1!$A$1:$CE$1,0),0),0)</f>
        <v>2760.9490000000001</v>
      </c>
      <c r="G56" s="887">
        <f>IFERROR(VLOOKUP(年度マスタ!$K$4&amp;"_"&amp;G$54,データシート1!$A:$CE,MATCH("bc_"&amp;$C56,データシート1!$A$1:$CE$1,0),0),0)</f>
        <v>2660.4740000000002</v>
      </c>
      <c r="H56" s="887">
        <f>IFERROR(VLOOKUP(年度マスタ!$K$4&amp;"_"&amp;H$54,データシート1!$A:$CE,MATCH("bc_"&amp;$C56,データシート1!$A$1:$CE$1,0),0),0)</f>
        <v>2689.1239999999998</v>
      </c>
      <c r="I56" s="887">
        <f>IFERROR(VLOOKUP(年度マスタ!$K$4&amp;"_"&amp;I$54,データシート1!$A:$CE,MATCH("bc_"&amp;$C56,データシート1!$A$1:$CE$1,0),0),0)</f>
        <v>2537.5920000000001</v>
      </c>
      <c r="J56" s="887">
        <f>IFERROR(VLOOKUP(年度マスタ!$K$4&amp;"_"&amp;J$54,データシート1!$A:$CE,MATCH("bc_"&amp;$C56,データシート1!$A$1:$CE$1,0),0),0)</f>
        <v>2499.0349999999999</v>
      </c>
      <c r="K56" s="887">
        <f>IFERROR(VLOOKUP(年度マスタ!$K$4&amp;"_"&amp;K$54,データシート1!$A:$CE,MATCH("bc_"&amp;$C56,データシート1!$A$1:$CE$1,0),0),0)</f>
        <v>2549.143</v>
      </c>
      <c r="L56" s="887">
        <f>IFERROR(VLOOKUP(年度マスタ!$K$4&amp;"_"&amp;L$54,データシート1!$A:$CE,MATCH("bc_"&amp;$C56,データシート1!$A$1:$CE$1,0),0),0)</f>
        <v>2414.4140000000002</v>
      </c>
      <c r="M56" s="887">
        <f>IFERROR(VLOOKUP(年度マスタ!$K$4&amp;"_"&amp;M$54,データシート1!$A:$CE,MATCH("bc_"&amp;$C56,データシート1!$A$1:$CE$1,0),0),0)</f>
        <v>2437.373</v>
      </c>
      <c r="N56" s="887">
        <f>IFERROR(VLOOKUP(年度マスタ!$K$4&amp;"_"&amp;N$54,データシート1!$A:$CE,MATCH("bc_"&amp;$C56,データシート1!$A$1:$CE$1,0),0),0)</f>
        <v>2997.4969999999998</v>
      </c>
      <c r="O56" s="887">
        <f>IFERROR(VLOOKUP(年度マスタ!$K$4&amp;"_"&amp;O$54,データシート1!$A:$CE,MATCH("bc_"&amp;$C56,データシート1!$A$1:$CE$1,0),0),0)</f>
        <v>2351.3820000000001</v>
      </c>
      <c r="P56" s="888">
        <f>IFERROR(VLOOKUP(年度マスタ!$K$4&amp;"_"&amp;P$54,データシート1!$A:$CE,MATCH("bc_"&amp;$C56,データシート1!$A$1:$CE$1,0),0),0)</f>
        <v>1613.279</v>
      </c>
      <c r="Z56" s="273"/>
      <c r="AB56" s="272"/>
      <c r="AQ56" s="273"/>
      <c r="BA56" s="70">
        <v>3411</v>
      </c>
      <c r="BB56" s="70"/>
      <c r="BC56" s="70" t="s">
        <v>343</v>
      </c>
      <c r="BD56" s="70" t="str">
        <f t="shared" si="33"/>
        <v>ガス製造工場(N=4)</v>
      </c>
      <c r="BE56" s="845">
        <f>BE62</f>
        <v>4</v>
      </c>
      <c r="BF56" s="952">
        <f>BF62</f>
        <v>102.392</v>
      </c>
      <c r="BG56" s="952">
        <f t="shared" si="29"/>
        <v>25.597999999999999</v>
      </c>
      <c r="BH56" s="845">
        <f>BH62</f>
        <v>30</v>
      </c>
      <c r="BI56" s="845">
        <f>BI62</f>
        <v>751.173</v>
      </c>
      <c r="BJ56" s="845">
        <f t="shared" si="30"/>
        <v>25.039100000000001</v>
      </c>
      <c r="BK56" s="279">
        <f t="shared" si="31"/>
        <v>1.0223210898155284</v>
      </c>
    </row>
    <row r="57" spans="2:63" ht="15.95" customHeight="1" thickBot="1">
      <c r="B57" s="272"/>
      <c r="C57" s="522"/>
      <c r="D57" s="410" t="s">
        <v>346</v>
      </c>
      <c r="E57" s="409"/>
      <c r="F57" s="880">
        <f>SUM(F58:F59)</f>
        <v>8.4860000000000007</v>
      </c>
      <c r="G57" s="887">
        <f t="shared" ref="G57:J57" si="34">SUM(G58:G59)</f>
        <v>9.0380000000000003</v>
      </c>
      <c r="H57" s="887">
        <f t="shared" si="34"/>
        <v>8.6110000000000007</v>
      </c>
      <c r="I57" s="887">
        <f t="shared" si="34"/>
        <v>11.981999999999999</v>
      </c>
      <c r="J57" s="887">
        <f t="shared" si="34"/>
        <v>9.0410000000000004</v>
      </c>
      <c r="K57" s="887">
        <f t="shared" ref="K57:O57" si="35">SUM(K58:K59)</f>
        <v>7.2939999999999996</v>
      </c>
      <c r="L57" s="887">
        <f t="shared" si="35"/>
        <v>8.2899999999999991</v>
      </c>
      <c r="M57" s="887">
        <f t="shared" si="35"/>
        <v>9.1989999999999998</v>
      </c>
      <c r="N57" s="887">
        <f t="shared" si="35"/>
        <v>12.007</v>
      </c>
      <c r="O57" s="887">
        <f t="shared" si="35"/>
        <v>10.179</v>
      </c>
      <c r="P57" s="888">
        <f>SUM(P58:P59)</f>
        <v>7.5140000000000002</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2</v>
      </c>
      <c r="BF58" s="953">
        <f>VLOOKUP(BF$13&amp;"_"&amp;$AW$8,データシート2!$A:$SI,MATCH($AW$5&amp;"_"&amp;$BA58,データシート2!$A$1:$SI$1,0),0)</f>
        <v>1020.722</v>
      </c>
      <c r="BG58" s="953">
        <f t="shared" si="29"/>
        <v>510.36099999999999</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f t="shared" si="31"/>
        <v>0.55447318345054786</v>
      </c>
    </row>
    <row r="59" spans="2:63" ht="15.95" customHeight="1" thickBot="1">
      <c r="B59" s="285"/>
      <c r="C59" s="613" t="s">
        <v>352</v>
      </c>
      <c r="D59" s="411" t="s">
        <v>353</v>
      </c>
      <c r="E59" s="409" t="s">
        <v>354</v>
      </c>
      <c r="F59" s="882">
        <f>IFERROR(VLOOKUP(年度マスタ!$K$4&amp;"_"&amp;F$54,データシート1!$A:$CE,MATCH("bc_"&amp;$C59,データシート1!$A$1:$CE$1,0),0),0)</f>
        <v>8.4860000000000007</v>
      </c>
      <c r="G59" s="889">
        <f>IFERROR(VLOOKUP(年度マスタ!$K$4&amp;"_"&amp;G$54,データシート1!$A:$CE,MATCH("bc_"&amp;$C59,データシート1!$A$1:$CE$1,0),0),0)</f>
        <v>9.0380000000000003</v>
      </c>
      <c r="H59" s="889">
        <f>IFERROR(VLOOKUP(年度マスタ!$K$4&amp;"_"&amp;H$54,データシート1!$A:$CE,MATCH("bc_"&amp;$C59,データシート1!$A$1:$CE$1,0),0),0)</f>
        <v>8.6110000000000007</v>
      </c>
      <c r="I59" s="889">
        <f>IFERROR(VLOOKUP(年度マスタ!$K$4&amp;"_"&amp;I$54,データシート1!$A:$CE,MATCH("bc_"&amp;$C59,データシート1!$A$1:$CE$1,0),0),0)</f>
        <v>11.981999999999999</v>
      </c>
      <c r="J59" s="889">
        <f>IFERROR(VLOOKUP(年度マスタ!$K$4&amp;"_"&amp;J$54,データシート1!$A:$CE,MATCH("bc_"&amp;$C59,データシート1!$A$1:$CE$1,0),0),0)</f>
        <v>9.0410000000000004</v>
      </c>
      <c r="K59" s="889">
        <f>IFERROR(VLOOKUP(年度マスタ!$K$4&amp;"_"&amp;K$54,データシート1!$A:$CE,MATCH("bc_"&amp;$C59,データシート1!$A$1:$CE$1,0),0),0)</f>
        <v>7.2939999999999996</v>
      </c>
      <c r="L59" s="889">
        <f>IFERROR(VLOOKUP(年度マスタ!$K$4&amp;"_"&amp;L$54,データシート1!$A:$CE,MATCH("bc_"&amp;$C59,データシート1!$A$1:$CE$1,0),0),0)</f>
        <v>8.2899999999999991</v>
      </c>
      <c r="M59" s="889">
        <f>IFERROR(VLOOKUP(年度マスタ!$K$4&amp;"_"&amp;M$54,データシート1!$A:$CE,MATCH("bc_"&amp;$C59,データシート1!$A$1:$CE$1,0),0),0)</f>
        <v>9.1989999999999998</v>
      </c>
      <c r="N59" s="889">
        <f>IFERROR(VLOOKUP(年度マスタ!$K$4&amp;"_"&amp;N$54,データシート1!$A:$CE,MATCH("bc_"&amp;$C59,データシート1!$A$1:$CE$1,0),0),0)</f>
        <v>12.007</v>
      </c>
      <c r="O59" s="889">
        <f>IFERROR(VLOOKUP(年度マスタ!$K$4&amp;"_"&amp;O$54,データシート1!$A:$CE,MATCH("bc_"&amp;$C59,データシート1!$A$1:$CE$1,0),0),0)</f>
        <v>10.179</v>
      </c>
      <c r="P59" s="890">
        <f>IFERROR(VLOOKUP(年度マスタ!$K$4&amp;"_"&amp;P$54,データシート1!$A:$CE,MATCH("bc_"&amp;$C59,データシート1!$A$1:$CE$1,0),0),0)</f>
        <v>7.5140000000000002</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0.01</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8.9999999999999993E-3</v>
      </c>
      <c r="J60" s="887">
        <f>IFERROR(VLOOKUP(年度マスタ!$K$4&amp;"_"&amp;J$54,データシート1!$A:$CE,MATCH("bc_"&amp;$C60,データシート1!$A$1:$CE$1,0),0),0)</f>
        <v>1.2E-2</v>
      </c>
      <c r="K60" s="887">
        <f>IFERROR(VLOOKUP(年度マスタ!$K$4&amp;"_"&amp;K$54,データシート1!$A:$CE,MATCH("bc_"&amp;$C60,データシート1!$A$1:$CE$1,0),0),0)</f>
        <v>1.4999999999999999E-2</v>
      </c>
      <c r="L60" s="887">
        <f>IFERROR(VLOOKUP(年度マスタ!$K$4&amp;"_"&amp;L$54,データシート1!$A:$CE,MATCH("bc_"&amp;$C60,データシート1!$A$1:$CE$1,0),0),0)</f>
        <v>0</v>
      </c>
      <c r="M60" s="887">
        <f>IFERROR(VLOOKUP(年度マスタ!$K$4&amp;"_"&amp;M$54,データシート1!$A:$CE,MATCH("bc_"&amp;$C60,データシート1!$A$1:$CE$1,0),0),0)</f>
        <v>1.2999999999999999E-2</v>
      </c>
      <c r="N60" s="887">
        <f>IFERROR(VLOOKUP(年度マスタ!$K$4&amp;"_"&amp;N$54,データシート1!$A:$CE,MATCH("bc_"&amp;$C60,データシート1!$A$1:$CE$1,0),0),0)</f>
        <v>1.2999999999999999E-2</v>
      </c>
      <c r="O60" s="887">
        <f>IFERROR(VLOOKUP(年度マスタ!$K$4&amp;"_"&amp;O$54,データシート1!$A:$CE,MATCH("bc_"&amp;$C60,データシート1!$A$1:$CE$1,0),0),0)</f>
        <v>1.2E-2</v>
      </c>
      <c r="P60" s="888">
        <f>IFERROR(VLOOKUP(年度マスタ!$K$4&amp;"_"&amp;P$54,データシート1!$A:$CE,MATCH("bc_"&amp;$C60,データシート1!$A$1:$CE$1,0),0),0)</f>
        <v>7.0000000000000001E-3</v>
      </c>
      <c r="Z60" s="273"/>
      <c r="AB60" s="272"/>
      <c r="AD60" s="294"/>
      <c r="AQ60" s="273"/>
      <c r="BA60" s="293">
        <v>3311</v>
      </c>
      <c r="BB60" s="293"/>
      <c r="BC60" s="293"/>
      <c r="BD60" s="293" t="s">
        <v>355</v>
      </c>
      <c r="BE60" s="846">
        <f>VLOOKUP(BE$13&amp;"_"&amp;$AV$8,データシート2!$A:$SI,MATCH($AV$5&amp;"_"&amp;$BA60,データシート2!$A$1:$SI$1,0),0)</f>
        <v>3</v>
      </c>
      <c r="BF60" s="953">
        <f>VLOOKUP(BF$13&amp;"_"&amp;$AW$8,データシート2!$A:$SI,MATCH($AW$5&amp;"_"&amp;$BA60,データシート2!$A$1:$SI$1,0),0)</f>
        <v>249.89500000000001</v>
      </c>
      <c r="BG60" s="953">
        <f t="shared" si="29"/>
        <v>83.298333333333332</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f t="shared" si="31"/>
        <v>0.82817844540534136</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15.516</v>
      </c>
      <c r="G61" s="887">
        <f>IFERROR(VLOOKUP(年度マスタ!$K$4&amp;"_"&amp;G$54,データシート1!$A:$CE,MATCH("bc_"&amp;$C61,データシート1!$A$1:$CE$1,0),0),0)</f>
        <v>16.3</v>
      </c>
      <c r="H61" s="887">
        <f>IFERROR(VLOOKUP(年度マスタ!$K$4&amp;"_"&amp;H$54,データシート1!$A:$CE,MATCH("bc_"&amp;$C61,データシート1!$A$1:$CE$1,0),0),0)</f>
        <v>14.917</v>
      </c>
      <c r="I61" s="887">
        <f>IFERROR(VLOOKUP(年度マスタ!$K$4&amp;"_"&amp;I$54,データシート1!$A:$CE,MATCH("bc_"&amp;$C61,データシート1!$A$1:$CE$1,0),0),0)</f>
        <v>16.88</v>
      </c>
      <c r="J61" s="887">
        <f>IFERROR(VLOOKUP(年度マスタ!$K$4&amp;"_"&amp;J$54,データシート1!$A:$CE,MATCH("bc_"&amp;$C61,データシート1!$A$1:$CE$1,0),0),0)</f>
        <v>16.46</v>
      </c>
      <c r="K61" s="887">
        <f>IFERROR(VLOOKUP(年度マスタ!$K$4&amp;"_"&amp;K$54,データシート1!$A:$CE,MATCH("bc_"&amp;$C61,データシート1!$A$1:$CE$1,0),0),0)</f>
        <v>15.438000000000001</v>
      </c>
      <c r="L61" s="887">
        <f>IFERROR(VLOOKUP(年度マスタ!$K$4&amp;"_"&amp;L$54,データシート1!$A:$CE,MATCH("bc_"&amp;$C61,データシート1!$A$1:$CE$1,0),0),0)</f>
        <v>11.978</v>
      </c>
      <c r="M61" s="887">
        <f>IFERROR(VLOOKUP(年度マスタ!$K$4&amp;"_"&amp;M$54,データシート1!$A:$CE,MATCH("bc_"&amp;$C61,データシート1!$A$1:$CE$1,0),0),0)</f>
        <v>11.848000000000001</v>
      </c>
      <c r="N61" s="887">
        <f>IFERROR(VLOOKUP(年度マスタ!$K$4&amp;"_"&amp;N$54,データシート1!$A:$CE,MATCH("bc_"&amp;$C61,データシート1!$A$1:$CE$1,0),0),0)</f>
        <v>14.044</v>
      </c>
      <c r="O61" s="887">
        <f>IFERROR(VLOOKUP(年度マスタ!$K$4&amp;"_"&amp;O$54,データシート1!$A:$CE,MATCH("bc_"&amp;$C61,データシート1!$A$1:$CE$1,0),0),0)</f>
        <v>13.349</v>
      </c>
      <c r="P61" s="888">
        <f>IFERROR(VLOOKUP(年度マスタ!$K$4&amp;"_"&amp;P$54,データシート1!$A:$CE,MATCH("bc_"&amp;$C61,データシート1!$A$1:$CE$1,0),0),0)</f>
        <v>11.461</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5.6820000000000004</v>
      </c>
      <c r="O62" s="887">
        <f>IFERROR(VLOOKUP(年度マスタ!$K$4&amp;"_"&amp;O$54,データシート1!$A:$CE,MATCH("bc_"&amp;$C62,データシート1!$A$1:$CE$1,0),0),0)</f>
        <v>0.61399999999999999</v>
      </c>
      <c r="P62" s="888">
        <f>IFERROR(VLOOKUP(年度マスタ!$K$4&amp;"_"&amp;P$54,データシート1!$A:$CE,MATCH("bc_"&amp;$C62,データシート1!$A$1:$CE$1,0),0),0)</f>
        <v>8.9999999999999993E-3</v>
      </c>
      <c r="Z62" s="273"/>
      <c r="AB62" s="272"/>
      <c r="AD62" s="294"/>
      <c r="AE62" s="295"/>
      <c r="AF62" s="296"/>
      <c r="AQ62" s="273"/>
      <c r="BA62" s="293">
        <v>3411</v>
      </c>
      <c r="BB62" s="293"/>
      <c r="BC62" s="293"/>
      <c r="BD62" s="293" t="s">
        <v>343</v>
      </c>
      <c r="BE62" s="846">
        <f>VLOOKUP(BE$13&amp;"_"&amp;$AV$8,データシート2!$A:$SI,MATCH($AV$5&amp;"_"&amp;$BA62,データシート2!$A$1:$SI$1,0),0)</f>
        <v>4</v>
      </c>
      <c r="BF62" s="953">
        <f>VLOOKUP(BF$13&amp;"_"&amp;$AW$8,データシート2!$A:$SI,MATCH($AW$5&amp;"_"&amp;$BA62,データシート2!$A$1:$SI$1,0),0)</f>
        <v>102.392</v>
      </c>
      <c r="BG62" s="953">
        <f t="shared" si="29"/>
        <v>25.597999999999999</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f t="shared" si="31"/>
        <v>1.0223210898155284</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知多市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1609</v>
      </c>
      <c r="AE4" s="1118" t="s">
        <v>1610</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1608</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8117.5</v>
      </c>
      <c r="K6" s="619">
        <f>VLOOKUP(年度マスタ!$K$4&amp;"_"&amp;K$5,データシート1!$A:$BT,MATCH("cb_"&amp;$G6,データシート1!$A$1:$BT$1,0),0)</f>
        <v>8878.6</v>
      </c>
      <c r="L6" s="619">
        <f>VLOOKUP(年度マスタ!$K$4&amp;"_"&amp;L$5,データシート1!$A:$BT,MATCH("cb_"&amp;$G6,データシート1!$A$1:$BT$1,0),0)</f>
        <v>9416.7000000000007</v>
      </c>
      <c r="M6" s="619">
        <f>VLOOKUP(年度マスタ!$K$4&amp;"_"&amp;M$5,データシート1!$A:$BT,MATCH("cb_"&amp;$G6,データシート1!$A$1:$BT$1,0),0)</f>
        <v>10091.399999999998</v>
      </c>
      <c r="N6" s="619">
        <f>VLOOKUP(年度マスタ!$K$4&amp;"_"&amp;N$5,データシート1!$A:$BT,MATCH("cb_"&amp;$G6,データシート1!$A$1:$BT$1,0),0)</f>
        <v>10937.99999999998</v>
      </c>
      <c r="O6" s="619">
        <f>VLOOKUP(年度マスタ!$K$4&amp;"_"&amp;O$5,データシート1!$A:$BT,MATCH("cb_"&amp;$G6,データシート1!$A$1:$BT$1,0),0)</f>
        <v>11712.39999999998</v>
      </c>
      <c r="P6" s="619">
        <f>VLOOKUP(年度マスタ!$K$4&amp;"_"&amp;P$5,データシート1!$A:$BT,MATCH("cb_"&amp;$G6,データシート1!$A$1:$BT$1,0),0)</f>
        <v>12727.69999999997</v>
      </c>
      <c r="Q6" s="619">
        <f>VLOOKUP(年度マスタ!$K$4&amp;"_"&amp;Q$5,データシート1!$A:$BT,MATCH("cb_"&amp;$G6,データシート1!$A$1:$BT$1,0),0)</f>
        <v>13866.99999999996</v>
      </c>
      <c r="R6" s="633">
        <f>VLOOKUP(年度マスタ!$K$4&amp;"_"&amp;R$5,データシート1!$A:$BT,MATCH("cb_"&amp;$G6,データシート1!$A$1:$BT$1,0),0)</f>
        <v>14850.699999999957</v>
      </c>
      <c r="S6" s="568"/>
      <c r="T6" s="190"/>
      <c r="U6" s="581"/>
      <c r="V6" s="195"/>
      <c r="W6" s="195"/>
      <c r="X6" s="195"/>
      <c r="Y6" s="196" t="s">
        <v>372</v>
      </c>
      <c r="Z6" s="663" t="s">
        <v>373</v>
      </c>
      <c r="AA6" s="663"/>
      <c r="AB6" s="663"/>
      <c r="AC6" s="664">
        <f>SUM(AC7:AC8)</f>
        <v>469427</v>
      </c>
      <c r="AD6" s="664">
        <f>SUM(AD7:AD8)</f>
        <v>652587.05300000007</v>
      </c>
      <c r="AE6" s="665">
        <f>$AD6*3600/100000000</f>
        <v>23.493133908000001</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15506.2</v>
      </c>
      <c r="K7" s="617">
        <f>VLOOKUP(年度マスタ!$K$4&amp;"_"&amp;K$5,データシート1!$A:$BT,MATCH("cb_"&amp;$G7,データシート1!$A$1:$BT$1,0),0)</f>
        <v>21543.7</v>
      </c>
      <c r="L7" s="617">
        <f>VLOOKUP(年度マスタ!$K$4&amp;"_"&amp;L$5,データシート1!$A:$BT,MATCH("cb_"&amp;$G7,データシート1!$A$1:$BT$1,0),0)</f>
        <v>22304.799999999999</v>
      </c>
      <c r="M7" s="617">
        <f>VLOOKUP(年度マスタ!$K$4&amp;"_"&amp;M$5,データシート1!$A:$BT,MATCH("cb_"&amp;$G7,データシート1!$A$1:$BT$1,0),0)</f>
        <v>23803</v>
      </c>
      <c r="N7" s="617">
        <f>VLOOKUP(年度マスタ!$K$4&amp;"_"&amp;N$5,データシート1!$A:$BT,MATCH("cb_"&amp;$G7,データシート1!$A$1:$BT$1,0),0)</f>
        <v>34717.300000000003</v>
      </c>
      <c r="O7" s="617">
        <f>VLOOKUP(年度マスタ!$K$4&amp;"_"&amp;O$5,データシート1!$A:$BT,MATCH("cb_"&amp;$G7,データシート1!$A$1:$BT$1,0),0)</f>
        <v>35033.599999999977</v>
      </c>
      <c r="P7" s="617">
        <f>VLOOKUP(年度マスタ!$K$4&amp;"_"&amp;P$5,データシート1!$A:$BT,MATCH("cb_"&amp;$G7,データシート1!$A$1:$BT$1,0),0)</f>
        <v>35050.899999999972</v>
      </c>
      <c r="Q7" s="617">
        <f>VLOOKUP(年度マスタ!$K$4&amp;"_"&amp;Q$5,データシート1!$A:$BT,MATCH("cb_"&amp;$G7,データシート1!$A$1:$BT$1,0),0)</f>
        <v>35278.599999999969</v>
      </c>
      <c r="R7" s="634">
        <f>VLOOKUP(年度マスタ!$K$4&amp;"_"&amp;R$5,データシート1!$A:$BT,MATCH("cb_"&amp;$G7,データシート1!$A$1:$BT$1,0),0)</f>
        <v>35307.599999999969</v>
      </c>
      <c r="S7" s="568"/>
      <c r="T7" s="190"/>
      <c r="U7" s="581"/>
      <c r="V7" s="195"/>
      <c r="W7" s="195"/>
      <c r="X7" s="195"/>
      <c r="Y7" s="196" t="s">
        <v>375</v>
      </c>
      <c r="Z7" s="212" t="s">
        <v>376</v>
      </c>
      <c r="AA7" s="212"/>
      <c r="AB7" s="212"/>
      <c r="AC7" s="1022">
        <f>VLOOKUP(年度マスタ!$K$4&amp;"_"&amp;年度マスタ!$K$9,データシート3!A:AB,MATCH("ea_"&amp;$Y7&amp;"_設備",データシート3!$A$1:$AB$1,0),0)</f>
        <v>272484</v>
      </c>
      <c r="AD7" s="1022">
        <f>VLOOKUP(年度マスタ!$K$4&amp;"_"&amp;年度マスタ!$K$9,データシート3!A:AB,MATCH("ea_"&amp;$Y7&amp;"_年間発電",データシート3!$A$1:$AB$1,0),0)/10^3</f>
        <v>379741.02299999999</v>
      </c>
      <c r="AE7" s="554">
        <f t="shared" ref="AE7:AE16" si="0">$AD7*3600/100000000</f>
        <v>13.670676828</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1700</v>
      </c>
      <c r="K8" s="617">
        <f>VLOOKUP(年度マスタ!$K$4&amp;"_"&amp;K$5,データシート1!$A:$BT,MATCH("cb_"&amp;$G8,データシート1!$A$1:$BT$1,0),0)</f>
        <v>1700</v>
      </c>
      <c r="L8" s="617">
        <f>VLOOKUP(年度マスタ!$K$4&amp;"_"&amp;L$5,データシート1!$A:$BT,MATCH("cb_"&amp;$G8,データシート1!$A$1:$BT$1,0),0)</f>
        <v>1700</v>
      </c>
      <c r="M8" s="617">
        <f>VLOOKUP(年度マスタ!$K$4&amp;"_"&amp;M$5,データシート1!$A:$BT,MATCH("cb_"&amp;$G8,データシート1!$A$1:$BT$1,0),0)</f>
        <v>1700</v>
      </c>
      <c r="N8" s="617">
        <f>VLOOKUP(年度マスタ!$K$4&amp;"_"&amp;N$5,データシート1!$A:$BT,MATCH("cb_"&amp;$G8,データシート1!$A$1:$BT$1,0),0)</f>
        <v>1700</v>
      </c>
      <c r="O8" s="617">
        <f>VLOOKUP(年度マスタ!$K$4&amp;"_"&amp;O$5,データシート1!$A:$BT,MATCH("cb_"&amp;$G8,データシート1!$A$1:$BT$1,0),0)</f>
        <v>1700</v>
      </c>
      <c r="P8" s="617">
        <f>VLOOKUP(年度マスタ!$K$4&amp;"_"&amp;P$5,データシート1!$A:$BT,MATCH("cb_"&amp;$G8,データシート1!$A$1:$BT$1,0),0)</f>
        <v>1700</v>
      </c>
      <c r="Q8" s="617">
        <f>VLOOKUP(年度マスタ!$K$4&amp;"_"&amp;Q$5,データシート1!$A:$BT,MATCH("cb_"&amp;$G8,データシート1!$A$1:$BT$1,0),0)</f>
        <v>1700</v>
      </c>
      <c r="R8" s="634">
        <f>VLOOKUP(年度マスタ!$K$4&amp;"_"&amp;R$5,データシート1!$A:$BT,MATCH("cb_"&amp;$G8,データシート1!$A$1:$BT$1,0),0)</f>
        <v>1700</v>
      </c>
      <c r="S8" s="568"/>
      <c r="T8" s="190"/>
      <c r="U8" s="581"/>
      <c r="V8" s="195"/>
      <c r="W8" s="195"/>
      <c r="X8" s="195"/>
      <c r="Y8" s="196" t="s">
        <v>378</v>
      </c>
      <c r="Z8" s="186" t="s">
        <v>379</v>
      </c>
      <c r="AA8" s="186"/>
      <c r="AB8" s="186"/>
      <c r="AC8" s="1022">
        <f>VLOOKUP(年度マスタ!$K$4&amp;"_"&amp;年度マスタ!$K$9,データシート3!A:AB,MATCH("ea_"&amp;$Y8&amp;"_設備",データシート3!$A$1:$AB$1,0),0)</f>
        <v>196943</v>
      </c>
      <c r="AD8" s="1022">
        <f>VLOOKUP(年度マスタ!$K$4&amp;"_"&amp;年度マスタ!$K$9,データシート3!A:AB,MATCH("ea_"&amp;$Y8&amp;"_年間発電",データシート3!$A$1:$AB$1,0),0)/10^3</f>
        <v>272846.03000000009</v>
      </c>
      <c r="AE8" s="554">
        <f t="shared" si="0"/>
        <v>9.8224570800000031</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33.799999999999997</v>
      </c>
      <c r="M9" s="617">
        <f>VLOOKUP(年度マスタ!$K$4&amp;"_"&amp;M$5,データシート1!$A:$BT,MATCH("cb_"&amp;$G9,データシート1!$A$1:$BT$1,0),0)</f>
        <v>34</v>
      </c>
      <c r="N9" s="617">
        <f>VLOOKUP(年度マスタ!$K$4&amp;"_"&amp;N$5,データシート1!$A:$BT,MATCH("cb_"&amp;$G9,データシート1!$A$1:$BT$1,0),0)</f>
        <v>33.799999999999997</v>
      </c>
      <c r="O9" s="617">
        <f>VLOOKUP(年度マスタ!$K$4&amp;"_"&amp;O$5,データシート1!$A:$BT,MATCH("cb_"&amp;$G9,データシート1!$A$1:$BT$1,0),0)</f>
        <v>33.799999999999997</v>
      </c>
      <c r="P9" s="617">
        <f>VLOOKUP(年度マスタ!$K$4&amp;"_"&amp;P$5,データシート1!$A:$BT,MATCH("cb_"&amp;$G9,データシート1!$A$1:$BT$1,0),0)</f>
        <v>33.799999999999997</v>
      </c>
      <c r="Q9" s="617">
        <f>VLOOKUP(年度マスタ!$K$4&amp;"_"&amp;Q$5,データシート1!$A:$BT,MATCH("cb_"&amp;$G9,データシート1!$A$1:$BT$1,0),0)</f>
        <v>33.799999999999997</v>
      </c>
      <c r="R9" s="634">
        <f>VLOOKUP(年度マスタ!$K$4&amp;"_"&amp;R$5,データシート1!$A:$BT,MATCH("cb_"&amp;$G9,データシート1!$A$1:$BT$1,0),0)</f>
        <v>33.799999999999997</v>
      </c>
      <c r="S9" s="568"/>
      <c r="T9" s="190"/>
      <c r="U9" s="581"/>
      <c r="V9" s="195"/>
      <c r="W9" s="195"/>
      <c r="X9" s="195"/>
      <c r="Y9" s="196" t="s">
        <v>381</v>
      </c>
      <c r="Z9" s="208" t="s">
        <v>377</v>
      </c>
      <c r="AA9" s="208"/>
      <c r="AB9" s="208"/>
      <c r="AC9" s="666">
        <f>VLOOKUP(年度マスタ!$K$4&amp;"_"&amp;年度マスタ!$K$9,データシート3!A:AB,MATCH("ea_"&amp;$Y9&amp;"_設備",データシート3!$A$1:$AB$1,0),0)</f>
        <v>300</v>
      </c>
      <c r="AD9" s="666">
        <f>VLOOKUP(年度マスタ!$K$4&amp;"_"&amp;年度マスタ!$K$9,データシート3!A:AB,MATCH("ea_"&amp;$Y9&amp;"_年間発電",データシート3!$A$1:$AB$1,0),0)/10^3</f>
        <v>557.16099999999983</v>
      </c>
      <c r="AE9" s="667">
        <f t="shared" si="0"/>
        <v>2.0057795999999992E-2</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100</v>
      </c>
      <c r="N11" s="654">
        <f>VLOOKUP(年度マスタ!$K$4&amp;"_"&amp;N$5,データシート1!$A:$BT,MATCH("cb_"&amp;$G11,データシート1!$A$1:$BT$1,0),0)</f>
        <v>100</v>
      </c>
      <c r="O11" s="654">
        <f>VLOOKUP(年度マスタ!$K$4&amp;"_"&amp;O$5,データシート1!$A:$BT,MATCH("cb_"&amp;$G11,データシート1!$A$1:$BT$1,0),0)</f>
        <v>125</v>
      </c>
      <c r="P11" s="654">
        <f>VLOOKUP(年度マスタ!$K$4&amp;"_"&amp;P$5,データシート1!$A:$BT,MATCH("cb_"&amp;$G11,データシート1!$A$1:$BT$1,0),0)</f>
        <v>125</v>
      </c>
      <c r="Q11" s="654">
        <f>VLOOKUP(年度マスタ!$K$4&amp;"_"&amp;Q$5,データシート1!$A:$BT,MATCH("cb_"&amp;$G11,データシート1!$A$1:$BT$1,0),0)</f>
        <v>125</v>
      </c>
      <c r="R11" s="655">
        <f>VLOOKUP(年度マスタ!$K$4&amp;"_"&amp;R$5,データシート1!$A:$BT,MATCH("cb_"&amp;$G11,データシート1!$A$1:$BT$1,0),0)</f>
        <v>125</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25323.7</v>
      </c>
      <c r="K12" s="651">
        <f t="shared" ref="K12:Q12" si="1">SUM(K6:K11)</f>
        <v>32122.300000000003</v>
      </c>
      <c r="L12" s="651">
        <f t="shared" si="1"/>
        <v>33455.300000000003</v>
      </c>
      <c r="M12" s="651">
        <f t="shared" si="1"/>
        <v>35728.399999999994</v>
      </c>
      <c r="N12" s="651">
        <f t="shared" si="1"/>
        <v>47489.099999999984</v>
      </c>
      <c r="O12" s="651">
        <f t="shared" si="1"/>
        <v>48604.799999999959</v>
      </c>
      <c r="P12" s="651">
        <f t="shared" si="1"/>
        <v>49637.399999999943</v>
      </c>
      <c r="Q12" s="651">
        <f t="shared" si="1"/>
        <v>51004.399999999936</v>
      </c>
      <c r="R12" s="652">
        <f t="shared" ref="R12" si="2">SUM(R6:R11)</f>
        <v>52017.099999999933</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1613</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7.5754888400000002</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27.950270669999998</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9741.9741000000013</v>
      </c>
      <c r="K19" s="615">
        <f>K6*別紙!$C5/100*別紙!$E5/10^3</f>
        <v>10655.385431999997</v>
      </c>
      <c r="L19" s="615">
        <f>L6*別紙!$C5/100*別紙!$E5/10^3</f>
        <v>11301.170004000001</v>
      </c>
      <c r="M19" s="615">
        <f>M6*別紙!$C5/100*別紙!$E5/10^3</f>
        <v>12110.890967999996</v>
      </c>
      <c r="N19" s="615">
        <f>N6*別紙!$C5/100*別紙!$E5/10^3</f>
        <v>13126.912559999975</v>
      </c>
      <c r="O19" s="615">
        <f>O6*別紙!$C5/100*別紙!$E5/10^3</f>
        <v>14056.285487999974</v>
      </c>
      <c r="P19" s="615">
        <f>P6*別紙!$C5/100*別紙!$E5/10^3</f>
        <v>15274.767323999964</v>
      </c>
      <c r="Q19" s="615">
        <f>Q6*別紙!$C5/100*別紙!$E5/10^3</f>
        <v>16642.06403999995</v>
      </c>
      <c r="R19" s="639">
        <f>R6*別紙!$C5/100*別紙!$E5/10^3</f>
        <v>17822.622083999951</v>
      </c>
      <c r="S19" s="572"/>
      <c r="T19" s="191"/>
      <c r="U19" s="588"/>
      <c r="W19" s="201"/>
      <c r="X19" s="201"/>
      <c r="Y19" s="173"/>
      <c r="Z19" s="628" t="s">
        <v>389</v>
      </c>
      <c r="AA19" s="671"/>
      <c r="AB19" s="672"/>
      <c r="AC19" s="673">
        <f>SUM($AC$6,$AC$9,$AC$10,$AC$13)</f>
        <v>469727</v>
      </c>
      <c r="AD19" s="673">
        <f>SUM($AD$6,$AD$9,$AD$10,$AD$13)</f>
        <v>653144.21400000004</v>
      </c>
      <c r="AE19" s="674">
        <f>SUM($AE$6,$AE$9,$AE$10,$AE$13,$AE$17,$AE$18)</f>
        <v>59.038951213999994</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1608</v>
      </c>
      <c r="D20" s="171"/>
      <c r="E20" s="172"/>
      <c r="F20" s="171"/>
      <c r="G20" s="622" t="s">
        <v>374</v>
      </c>
      <c r="H20" s="623"/>
      <c r="I20" s="642"/>
      <c r="J20" s="640">
        <f>J7*別紙!$C6/100*別紙!$E6/10^3</f>
        <v>20510.981112000001</v>
      </c>
      <c r="K20" s="617">
        <f>K7*別紙!$C6/100*別紙!$E6/10^3</f>
        <v>28497.144612</v>
      </c>
      <c r="L20" s="617">
        <f>L7*別紙!$C6/100*別紙!$E6/10^3</f>
        <v>29503.897247999997</v>
      </c>
      <c r="M20" s="617">
        <f>M7*別紙!$C6/100*別紙!$E6/10^3</f>
        <v>31485.656279999999</v>
      </c>
      <c r="N20" s="617">
        <f>N7*別紙!$C6/100*別紙!$E6/10^3</f>
        <v>45922.655748000005</v>
      </c>
      <c r="O20" s="617">
        <f>O7*別紙!$C6/100*別紙!$E6/10^3</f>
        <v>46341.044735999967</v>
      </c>
      <c r="P20" s="617">
        <f>P7*別紙!$C6/100*別紙!$E6/10^3</f>
        <v>46363.92848399996</v>
      </c>
      <c r="Q20" s="617">
        <f>Q7*別紙!$C6/100*別紙!$E6/10^3</f>
        <v>46665.120935999963</v>
      </c>
      <c r="R20" s="634">
        <f>R7*別紙!$C6/100*別紙!$E6/10^3</f>
        <v>46703.48097599997</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3693.2159999999999</v>
      </c>
      <c r="K21" s="617">
        <f>K8*別紙!$C7/100*別紙!$E7/10^3</f>
        <v>3693.2159999999999</v>
      </c>
      <c r="L21" s="617">
        <f>L8*別紙!$C7/100*別紙!$E7/10^3</f>
        <v>3693.2159999999999</v>
      </c>
      <c r="M21" s="617">
        <f>M8*別紙!$C7/100*別紙!$E7/10^3</f>
        <v>3693.2159999999999</v>
      </c>
      <c r="N21" s="617">
        <f>N8*別紙!$C7/100*別紙!$E7/10^3</f>
        <v>3693.2159999999999</v>
      </c>
      <c r="O21" s="617">
        <f>O8*別紙!$C7/100*別紙!$E7/10^3</f>
        <v>3693.2159999999999</v>
      </c>
      <c r="P21" s="617">
        <f>P8*別紙!$C7/100*別紙!$E7/10^3</f>
        <v>3693.2159999999999</v>
      </c>
      <c r="Q21" s="617">
        <f>Q8*別紙!$C7/100*別紙!$E7/10^3</f>
        <v>3693.2159999999999</v>
      </c>
      <c r="R21" s="634">
        <f>R8*別紙!$C7/100*別紙!$E7/10^3</f>
        <v>3693.2159999999999</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177.65279999999998</v>
      </c>
      <c r="M22" s="617">
        <f>M9*別紙!$C8/100*別紙!$E8/10^3</f>
        <v>178.70400000000001</v>
      </c>
      <c r="N22" s="617">
        <f>N9*別紙!$C8/100*別紙!$E8/10^3</f>
        <v>177.65279999999998</v>
      </c>
      <c r="O22" s="617">
        <f>O9*別紙!$C8/100*別紙!$E8/10^3</f>
        <v>177.65279999999998</v>
      </c>
      <c r="P22" s="617">
        <f>P9*別紙!$C8/100*別紙!$E8/10^3</f>
        <v>177.65279999999998</v>
      </c>
      <c r="Q22" s="617">
        <f>Q9*別紙!$C8/100*別紙!$E8/10^3</f>
        <v>177.65279999999998</v>
      </c>
      <c r="R22" s="634">
        <f>R9*別紙!$C8/100*別紙!$E8/10^3</f>
        <v>177.65279999999998</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700.8</v>
      </c>
      <c r="N24" s="654">
        <f>N11*別紙!$C10/100*別紙!$E10/10^3</f>
        <v>700.8</v>
      </c>
      <c r="O24" s="654">
        <f>O11*別紙!$C10/100*別紙!$E10/10^3</f>
        <v>876</v>
      </c>
      <c r="P24" s="654">
        <f>P11*別紙!$C10/100*別紙!$E10/10^3</f>
        <v>876</v>
      </c>
      <c r="Q24" s="654">
        <f>Q11*別紙!$C10/100*別紙!$E10/10^3</f>
        <v>876</v>
      </c>
      <c r="R24" s="655">
        <f>R11*別紙!$C10/100*別紙!$E10/10^3</f>
        <v>876</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33946.171212000001</v>
      </c>
      <c r="K25" s="657">
        <f t="shared" si="3"/>
        <v>42845.746044</v>
      </c>
      <c r="L25" s="657">
        <f t="shared" si="3"/>
        <v>44675.936052000005</v>
      </c>
      <c r="M25" s="657">
        <f t="shared" si="3"/>
        <v>48169.267247999996</v>
      </c>
      <c r="N25" s="657">
        <f t="shared" si="3"/>
        <v>63621.237107999987</v>
      </c>
      <c r="O25" s="657">
        <f t="shared" si="3"/>
        <v>65144.199023999943</v>
      </c>
      <c r="P25" s="657">
        <f t="shared" si="3"/>
        <v>66385.564607999928</v>
      </c>
      <c r="Q25" s="657">
        <f t="shared" si="3"/>
        <v>68054.053775999913</v>
      </c>
      <c r="R25" s="658">
        <f t="shared" ref="R25" si="4">SUM(R19:R24)</f>
        <v>69272.971859999918</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844257.09619916801</v>
      </c>
      <c r="K26" s="654">
        <f>(VLOOKUP(年度マスタ!$K$4&amp;"_"&amp;K$18,データシート1!$A:$BT,MATCH("da_合計",データシート1!$A$1:$BT$1,0),0))/10^3</f>
        <v>753912.05370457389</v>
      </c>
      <c r="L26" s="654">
        <f>(VLOOKUP(年度マスタ!$K$4&amp;"_"&amp;L$18,データシート1!$A:$BT,MATCH("da_合計",データシート1!$A$1:$BT$1,0),0))/10^3</f>
        <v>814933.37262691173</v>
      </c>
      <c r="M26" s="654">
        <f>(VLOOKUP(年度マスタ!$K$4&amp;"_"&amp;M$18,データシート1!$A:$BT,MATCH("da_合計",データシート1!$A$1:$BT$1,0),0))/10^3</f>
        <v>805992.70090784656</v>
      </c>
      <c r="N26" s="654">
        <f>(VLOOKUP(年度マスタ!$K$4&amp;"_"&amp;N$18,データシート1!$A:$BT,MATCH("da_合計",データシート1!$A$1:$BT$1,0),0))/10^3</f>
        <v>796670.73488620913</v>
      </c>
      <c r="O26" s="654">
        <f>(VLOOKUP(年度マスタ!$K$4&amp;"_"&amp;O$18,データシート1!$A:$BT,MATCH("da_合計",データシート1!$A$1:$BT$1,0),0))/10^3</f>
        <v>726662.50515476346</v>
      </c>
      <c r="P26" s="654">
        <f>(VLOOKUP(年度マスタ!$K$4&amp;"_"&amp;P$18,データシート1!$A:$BT,MATCH("da_合計",データシート1!$A$1:$BT$1,0),0))/10^3</f>
        <v>692714.6563997725</v>
      </c>
      <c r="Q26" s="654">
        <f>(VLOOKUP(年度マスタ!$K$4&amp;"_"&amp;Q$18,データシート1!$A:$BT,MATCH("da_合計",データシート1!$A$1:$BT$1,0),0))/10^3</f>
        <v>771810.92584479658</v>
      </c>
      <c r="R26" s="655">
        <f>Q26</f>
        <v>771810.92584479658</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4.0208333888841589E-2</v>
      </c>
      <c r="K27" s="839">
        <f t="shared" ref="K27:P27" si="5">K25/K26</f>
        <v>5.6831225649549608E-2</v>
      </c>
      <c r="L27" s="839">
        <f t="shared" si="5"/>
        <v>5.4821581190114411E-2</v>
      </c>
      <c r="M27" s="839">
        <f t="shared" si="5"/>
        <v>5.9763900087114366E-2</v>
      </c>
      <c r="N27" s="839">
        <f t="shared" si="5"/>
        <v>7.98588856374738E-2</v>
      </c>
      <c r="O27" s="839">
        <f t="shared" si="5"/>
        <v>8.964849371184444E-2</v>
      </c>
      <c r="P27" s="839">
        <f t="shared" si="5"/>
        <v>9.5833925260111946E-2</v>
      </c>
      <c r="Q27" s="839">
        <f>Q25/Q26</f>
        <v>8.8174514634540041E-2</v>
      </c>
      <c r="R27" s="840">
        <f>R25/R26</f>
        <v>8.9753810862649039E-2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1611</v>
      </c>
      <c r="AD50" s="1136" t="s">
        <v>1612</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8.9753810862649039E-2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0.84624898680346072</v>
      </c>
      <c r="AA52" s="173"/>
      <c r="AB52" s="678" t="s">
        <v>413</v>
      </c>
      <c r="AC52" s="679">
        <f>$AD6</f>
        <v>652587.05300000007</v>
      </c>
      <c r="AD52" s="680">
        <f>R19+R20</f>
        <v>64526.103059999921</v>
      </c>
      <c r="AE52" s="681">
        <f t="shared" ref="AE52:AE54" si="6">IFERROR(AD52/AC52,"-")</f>
        <v>9.8877387719182835E-2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不足量[MWh/年]</v>
      </c>
      <c r="X53" s="686" t="s">
        <v>433</v>
      </c>
      <c r="Y53" s="1129">
        <f>IF($AD$19&lt;$R$26,(-1)*($AD$19-$R$26),$AD$19-$R$26)</f>
        <v>118666.71184479655</v>
      </c>
      <c r="Z53" s="1130"/>
      <c r="AA53" s="173"/>
      <c r="AB53" s="678" t="s">
        <v>377</v>
      </c>
      <c r="AC53" s="679">
        <f>$AD9</f>
        <v>557.16099999999983</v>
      </c>
      <c r="AD53" s="680">
        <f>R21</f>
        <v>3693.2159999999999</v>
      </c>
      <c r="AE53" s="681">
        <f t="shared" si="6"/>
        <v>6.6286333752721402</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177.65279999999998</v>
      </c>
      <c r="AE54" s="681" t="str">
        <f t="shared" si="6"/>
        <v>-</v>
      </c>
      <c r="AF54" s="473"/>
      <c r="AG54" s="41"/>
      <c r="AH54" s="420"/>
      <c r="AI54" s="442" t="s">
        <v>440</v>
      </c>
      <c r="AJ54" s="443">
        <f>VLOOKUP(年度マスタ!$K$4&amp;"_"&amp;AJ$53,データシート1!$A$1:$BT$2000,MATCH("ca_太陽光発電（10kW未満）",データシート1!$A$1:$BT$1,0),0)</f>
        <v>1995</v>
      </c>
      <c r="AK54" s="443">
        <f>VLOOKUP(年度マスタ!$K$4&amp;"_"&amp;AK$53,データシート1!$A$1:$BT$2000,MATCH("ca_太陽光発電（10kW未満）",データシート1!$A$1:$BT$1,0),0)</f>
        <v>2157</v>
      </c>
      <c r="AL54" s="443">
        <f>VLOOKUP(年度マスタ!$K$4&amp;"_"&amp;AL$53,データシート1!$A$1:$BT$2000,MATCH("ca_太陽光発電（10kW未満）",データシート1!$A$1:$BT$1,0),0)</f>
        <v>2274</v>
      </c>
      <c r="AM54" s="443">
        <f>VLOOKUP(年度マスタ!$K$4&amp;"_"&amp;AM$53,データシート1!$A$1:$BT$2000,MATCH("ca_太陽光発電（10kW未満）",データシート1!$A$1:$BT$1,0),0)</f>
        <v>2402</v>
      </c>
      <c r="AN54" s="443">
        <f>VLOOKUP(年度マスタ!$K$4&amp;"_"&amp;AN$53,データシート1!$A$1:$BT$2000,MATCH("ca_太陽光発電（10kW未満）",データシート1!$A$1:$BT$1,0),0)</f>
        <v>2566</v>
      </c>
      <c r="AO54" s="443">
        <f>VLOOKUP(年度マスタ!$K$4&amp;"_"&amp;AO$53,データシート1!$A$1:$BT$2000,MATCH("ca_太陽光発電（10kW未満）",データシート1!$A$1:$BT$1,0),0)</f>
        <v>2703</v>
      </c>
      <c r="AP54" s="443">
        <f>VLOOKUP(年度マスタ!$K$4&amp;"_"&amp;AP$53,データシート1!$A$1:$BT$2000,MATCH("ca_太陽光発電（10kW未満）",データシート1!$A$1:$BT$1,0),0)</f>
        <v>2873</v>
      </c>
      <c r="AQ54" s="443">
        <f>VLOOKUP(年度マスタ!$K$4&amp;"_"&amp;AQ$53,データシート1!$A$1:$BT$2000,MATCH("ca_太陽光発電（10kW未満）",データシート1!$A$1:$BT$1,0),0)</f>
        <v>3064</v>
      </c>
      <c r="AR54" s="443">
        <f>VLOOKUP(年度マスタ!$K$4&amp;"_"&amp;AR$53,データシート1!$A$1:$BT$2000,MATCH("ca_太陽光発電（10kW未満）",データシート1!$A$1:$BT$1,0),0)</f>
        <v>3252</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知多市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愛知県</v>
      </c>
      <c r="AY12" s="1023" t="str">
        <f>年度マスタ!$J4</f>
        <v>知多市</v>
      </c>
      <c r="AZ12" s="1023" t="str">
        <f>年度マスタ!$K4</f>
        <v>23224</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24216</v>
      </c>
      <c r="AY21" s="18" t="str">
        <f>IF(IFERROR(比較地域マスタ!$Z6,"")=0,"",IFERROR(比較地域マスタ!$Z6,""))</f>
        <v>伊賀市</v>
      </c>
      <c r="BB21" s="110" t="str">
        <f t="shared" ref="BB21:BC68" si="0">AX21</f>
        <v>24216</v>
      </c>
      <c r="BC21" s="1031" t="str">
        <f t="shared" si="0"/>
        <v>伊賀市</v>
      </c>
      <c r="BD21" s="34">
        <f>SUM(BE21,BI21:BK21,BQ21)</f>
        <v>1385.7705320095331</v>
      </c>
      <c r="BE21" s="34">
        <f>SUM(BF21:BH21)</f>
        <v>965.59304892123907</v>
      </c>
      <c r="BF21" s="34">
        <f>VLOOKUP($AX21&amp;"_"&amp;$BC$14,データシート1!$A:$BT,MATCH($BC$12&amp;"_"&amp;BF$20,データシート1!$A$1:$BT$1,0),0)</f>
        <v>902.62212044153557</v>
      </c>
      <c r="BG21" s="34">
        <f>VLOOKUP($AX21&amp;"_"&amp;$BC$14,データシート1!$A:$BT,MATCH($BC$12&amp;"_"&amp;BG$20,データシート1!$A$1:$BT$1,0),0)</f>
        <v>4.9660891419322279</v>
      </c>
      <c r="BH21" s="34">
        <f>VLOOKUP($AX21&amp;"_"&amp;$BC$14,データシート1!$A:$BT,MATCH($BC$12&amp;"_"&amp;BH$20,データシート1!$A$1:$BT$1,0),0)</f>
        <v>58.004839337771223</v>
      </c>
      <c r="BI21" s="34">
        <f>VLOOKUP($AX21&amp;"_"&amp;$BC$14,データシート1!$A:$BT,MATCH($BC$12&amp;"_"&amp;BI$20,データシート1!$A$1:$BT$1,0),0)</f>
        <v>116.82008718265266</v>
      </c>
      <c r="BJ21" s="34">
        <f>VLOOKUP($AX21&amp;"_"&amp;$BC$14,データシート1!$A:$BT,MATCH($BC$12&amp;"_"&amp;BJ$20,データシート1!$A$1:$BT$1,0),0)</f>
        <v>119.09954489372154</v>
      </c>
      <c r="BK21" s="34">
        <f t="shared" ref="BK21:BK68" si="1">SUM(BL21,BO21:BP21)</f>
        <v>182.89954640811018</v>
      </c>
      <c r="BL21" s="34">
        <f t="shared" ref="BL21:BL67" si="2">SUM(BM21:BN21)</f>
        <v>177.74250514723164</v>
      </c>
      <c r="BM21" s="34">
        <f>VLOOKUP($AX21&amp;"_"&amp;$BC$14,データシート1!$A:$BT,MATCH($BC$12&amp;"_"&amp;BM$20,データシート1!$A$1:$BT$1,0),0)</f>
        <v>83.332685165955027</v>
      </c>
      <c r="BN21" s="34">
        <f>VLOOKUP($AX21&amp;"_"&amp;$BC$14,データシート1!$A:$BT,MATCH($BC$12&amp;"_"&amp;BN$20,データシート1!$A$1:$BT$1,0),0)</f>
        <v>94.409819981276613</v>
      </c>
      <c r="BO21" s="34">
        <f>VLOOKUP($AX21&amp;"_"&amp;$BC$14,データシート1!$A:$BT,MATCH($BC$12&amp;"_"&amp;BO$20,データシート1!$A$1:$BT$1,0),0)</f>
        <v>5.1570412608785396</v>
      </c>
      <c r="BP21" s="34">
        <f>VLOOKUP($AX21&amp;"_"&amp;$BC$14,データシート1!$A:$BT,MATCH($BC$12&amp;"_"&amp;BP$20,データシート1!$A$1:$BT$1,0),0)</f>
        <v>0</v>
      </c>
      <c r="BQ21" s="34">
        <f>VLOOKUP($AX21&amp;"_"&amp;$BC$14,データシート1!$A:$BT,MATCH($BC$12&amp;"_"&amp;BQ$20,データシート1!$A$1:$BT$1,0),0)</f>
        <v>1.35830460380972</v>
      </c>
      <c r="BR21" s="35">
        <f t="shared" ref="BR21:BR68" si="3">BD21</f>
        <v>1385.7705320095331</v>
      </c>
      <c r="BT21" s="111" t="str">
        <f t="shared" ref="BT21:BT68" si="4">AY21</f>
        <v>伊賀市</v>
      </c>
      <c r="BU21" s="34">
        <f>BD21</f>
        <v>1385.7705320095331</v>
      </c>
      <c r="BV21" s="60">
        <f>BE21/$BR21</f>
        <v>0.69679144318432984</v>
      </c>
      <c r="BW21" s="60">
        <f t="shared" ref="BW21:CH42" si="5">BF21/$BR21</f>
        <v>0.65135034956518056</v>
      </c>
      <c r="BX21" s="60">
        <f t="shared" si="5"/>
        <v>3.5836302094913249E-3</v>
      </c>
      <c r="BY21" s="60">
        <f t="shared" si="5"/>
        <v>4.1857463409657923E-2</v>
      </c>
      <c r="BZ21" s="60">
        <f t="shared" si="5"/>
        <v>8.4299733963349291E-2</v>
      </c>
      <c r="CA21" s="60">
        <f t="shared" si="5"/>
        <v>8.5944636678781841E-2</v>
      </c>
      <c r="CB21" s="60">
        <f t="shared" si="5"/>
        <v>0.13198400614197212</v>
      </c>
      <c r="CC21" s="60">
        <f t="shared" si="5"/>
        <v>0.12826258102738247</v>
      </c>
      <c r="CD21" s="60">
        <f t="shared" si="5"/>
        <v>6.0134548427085301E-2</v>
      </c>
      <c r="CE21" s="60">
        <f t="shared" si="5"/>
        <v>6.8128032600297164E-2</v>
      </c>
      <c r="CF21" s="60">
        <f t="shared" si="5"/>
        <v>3.721425114589652E-3</v>
      </c>
      <c r="CG21" s="60">
        <f t="shared" si="5"/>
        <v>0</v>
      </c>
      <c r="CH21" s="60">
        <f>BQ21/$BR21</f>
        <v>9.8018003156699813E-4</v>
      </c>
      <c r="CI21" s="112">
        <f t="shared" ref="CI21:CI68" si="6">BR21/$BR21</f>
        <v>1</v>
      </c>
      <c r="CK21" s="113" t="str">
        <f t="shared" ref="CK21:CK68" si="7">AY21</f>
        <v>伊賀市</v>
      </c>
      <c r="CL21" s="114">
        <f>CN21+CP21+CR21</f>
        <v>965.59304892123907</v>
      </c>
      <c r="CM21" s="61">
        <f>IF(IF(CL21=0,0,CW21/CL21)&gt;1,1,IF(CL21=0,0,CW21/CL21))</f>
        <v>0.32971654089234109</v>
      </c>
      <c r="CN21" s="62">
        <f>BF21</f>
        <v>902.62212044153557</v>
      </c>
      <c r="CO21" s="61">
        <f>IF(IF(CN21=0,0,CX21/CN21)&gt;1,1,IF(CN21=0,0,CX21/CN21))</f>
        <v>0.34562414651149326</v>
      </c>
      <c r="CP21" s="62">
        <f t="shared" ref="CP21:CP68" si="8">BG21</f>
        <v>4.9660891419322279</v>
      </c>
      <c r="CQ21" s="61">
        <f>IF(IF(CP21=0,0,CY21/CP21)&gt;1,1,IF(CP21=0,0,CY21/CP21))</f>
        <v>0</v>
      </c>
      <c r="CR21" s="62">
        <f t="shared" ref="CR21:CR68" si="9">BH21</f>
        <v>58.004839337771223</v>
      </c>
      <c r="CS21" s="61">
        <f>IF(IF(CR21=0,0,CZ21/CR21)&gt;1,1,IF(CR21=0,0,CZ21/CR21))</f>
        <v>0.11040458129206271</v>
      </c>
      <c r="CT21" s="62">
        <f t="shared" ref="CT21:CT68" si="10">BI21</f>
        <v>116.82008718265266</v>
      </c>
      <c r="CU21" s="63">
        <f>IF(IF(CT21=0,0,DA21/CT21)&gt;1,1,IF(CT21=0,0,DA21/CT21))</f>
        <v>1</v>
      </c>
      <c r="CV21" s="16"/>
      <c r="CW21" s="956">
        <f>SUM(CX21:CZ21)</f>
        <v>318.37200000000001</v>
      </c>
      <c r="CX21" s="957">
        <f>VLOOKUP($AX21&amp;"_"&amp;$CW$14,データシート1!$A:$BT,MATCH($CW$12&amp;"_"&amp;CX$20,データシート1!$A$1:$BT$1,0),0)</f>
        <v>311.96800000000002</v>
      </c>
      <c r="CY21" s="957">
        <f>VLOOKUP($AX21&amp;"_"&amp;$CW$14,データシート1!$A:$BT,MATCH($CW$12&amp;"_"&amp;CY$20,データシート1!$A$1:$BT$1,0),0)</f>
        <v>0</v>
      </c>
      <c r="CZ21" s="957">
        <f>VLOOKUP($AX21&amp;"_"&amp;$CW$14,データシート1!$A:$BT,MATCH($CW$12&amp;"_"&amp;CZ$20,データシート1!$A$1:$BT$1,0),0)</f>
        <v>6.4039999999999999</v>
      </c>
      <c r="DA21" s="957">
        <f>VLOOKUP($AX21&amp;"_"&amp;$CW$14,データシート1!$A:$BT,MATCH($CW$12&amp;"_"&amp;DA$20,データシート1!$A$1:$BT$1,0),0)</f>
        <v>137.833</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456.20500000000004</v>
      </c>
      <c r="DE21" s="16"/>
      <c r="DF21" s="115">
        <f>VLOOKUP($AX21&amp;"_"&amp;$DF$14,データシート1!$A:$BT,MATCH($DF$12&amp;"_"&amp;DF$20,データシート1!$A$1:$BT$1,0),0)</f>
        <v>37</v>
      </c>
      <c r="DG21" s="116">
        <f>VLOOKUP($AX21&amp;"_"&amp;$DF$14,データシート1!$A:$BT,MATCH($DF$12&amp;"_"&amp;DG$20,データシート1!$A$1:$BT$1,0),0)</f>
        <v>0</v>
      </c>
      <c r="DH21" s="116">
        <f>VLOOKUP($AX21&amp;"_"&amp;$DF$14,データシート1!$A:$BT,MATCH($DF$12&amp;"_"&amp;DH$20,データシート1!$A$1:$BT$1,0),0)</f>
        <v>2</v>
      </c>
      <c r="DI21" s="116">
        <f>VLOOKUP($AX21&amp;"_"&amp;$DF$14,データシート1!$A:$BT,MATCH($DF$12&amp;"_"&amp;DI$20,データシート1!$A$1:$BT$1,0),0)</f>
        <v>2</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41</v>
      </c>
      <c r="DM21" s="16"/>
      <c r="DN21" s="118">
        <f>IF($DD21=0,0,ROUND(CX21/$DD21,2))</f>
        <v>0.68</v>
      </c>
      <c r="DO21" s="119">
        <f>IF($DD21=0,0,ROUND(CY21/$DD21,2))</f>
        <v>0</v>
      </c>
      <c r="DP21" s="119">
        <f t="shared" ref="DP21:DR36" si="13">IF($DD21=0,0,ROUND(CZ21/$DD21,2))</f>
        <v>0.01</v>
      </c>
      <c r="DQ21" s="119">
        <f t="shared" si="13"/>
        <v>0.3</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25207</v>
      </c>
      <c r="AY22" s="18" t="str">
        <f>IF(IFERROR(比較地域マスタ!$Z7,"")=0,"",IFERROR(比較地域マスタ!$Z7,""))</f>
        <v>守山市</v>
      </c>
      <c r="BB22" s="110" t="str">
        <f t="shared" si="0"/>
        <v>25207</v>
      </c>
      <c r="BC22" s="1031" t="str">
        <f t="shared" si="0"/>
        <v>守山市</v>
      </c>
      <c r="BD22" s="34">
        <f t="shared" ref="BD22:BD68" si="14">SUM(BE22,BI22:BK22,BQ22)</f>
        <v>374.11029426016427</v>
      </c>
      <c r="BE22" s="34">
        <f t="shared" ref="BE22:BE67" si="15">SUM(BF22:BH22)</f>
        <v>109.82512946819028</v>
      </c>
      <c r="BF22" s="34">
        <f>VLOOKUP($AX22&amp;"_"&amp;$BC$14,データシート1!$A:$BT,MATCH($BC$12&amp;"_"&amp;BF$20,データシート1!$A$1:$BT$1,0),0)</f>
        <v>101.21055679215745</v>
      </c>
      <c r="BG22" s="34">
        <f>VLOOKUP($AX22&amp;"_"&amp;$BC$14,データシート1!$A:$BT,MATCH($BC$12&amp;"_"&amp;BG$20,データシート1!$A$1:$BT$1,0),0)</f>
        <v>3.2021336832081797</v>
      </c>
      <c r="BH22" s="34">
        <f>VLOOKUP($AX22&amp;"_"&amp;$BC$14,データシート1!$A:$BT,MATCH($BC$12&amp;"_"&amp;BH$20,データシート1!$A$1:$BT$1,0),0)</f>
        <v>5.4124389928246686</v>
      </c>
      <c r="BI22" s="34">
        <f>VLOOKUP($AX22&amp;"_"&amp;$BC$14,データシート1!$A:$BT,MATCH($BC$12&amp;"_"&amp;BI$20,データシート1!$A$1:$BT$1,0),0)</f>
        <v>76.213264072785478</v>
      </c>
      <c r="BJ22" s="34">
        <f>VLOOKUP($AX22&amp;"_"&amp;$BC$14,データシート1!$A:$BT,MATCH($BC$12&amp;"_"&amp;BJ$20,データシート1!$A$1:$BT$1,0),0)</f>
        <v>77.138292213657834</v>
      </c>
      <c r="BK22" s="34">
        <f t="shared" si="1"/>
        <v>108.32535584130672</v>
      </c>
      <c r="BL22" s="34">
        <f t="shared" si="2"/>
        <v>103.3636194546726</v>
      </c>
      <c r="BM22" s="34">
        <f>VLOOKUP($AX22&amp;"_"&amp;$BC$14,データシート1!$A:$BT,MATCH($BC$12&amp;"_"&amp;BM$20,データシート1!$A$1:$BT$1,0),0)</f>
        <v>64.30886323148971</v>
      </c>
      <c r="BN22" s="34">
        <f>VLOOKUP($AX22&amp;"_"&amp;$BC$14,データシート1!$A:$BT,MATCH($BC$12&amp;"_"&amp;BN$20,データシート1!$A$1:$BT$1,0),0)</f>
        <v>39.054756223182892</v>
      </c>
      <c r="BO22" s="34">
        <f>VLOOKUP($AX22&amp;"_"&amp;$BC$14,データシート1!$A:$BT,MATCH($BC$12&amp;"_"&amp;BO$20,データシート1!$A$1:$BT$1,0),0)</f>
        <v>4.9617363866341098</v>
      </c>
      <c r="BP22" s="34">
        <f>VLOOKUP($AX22&amp;"_"&amp;$BC$14,データシート1!$A:$BT,MATCH($BC$12&amp;"_"&amp;BP$20,データシート1!$A$1:$BT$1,0),0)</f>
        <v>0</v>
      </c>
      <c r="BQ22" s="34">
        <f>VLOOKUP($AX22&amp;"_"&amp;$BC$14,データシート1!$A:$BT,MATCH($BC$12&amp;"_"&amp;BQ$20,データシート1!$A$1:$BT$1,0),0)</f>
        <v>2.608252664224</v>
      </c>
      <c r="BR22" s="35">
        <f t="shared" si="3"/>
        <v>374.11029426016427</v>
      </c>
      <c r="BT22" s="121" t="str">
        <f t="shared" si="4"/>
        <v>守山市</v>
      </c>
      <c r="BU22" s="33">
        <f>BD22</f>
        <v>374.11029426016427</v>
      </c>
      <c r="BV22" s="59">
        <f t="shared" ref="BV22:BZ68" si="16">BE22/$BR22</f>
        <v>0.29356350561103661</v>
      </c>
      <c r="BW22" s="59">
        <f t="shared" si="5"/>
        <v>0.2705366795434222</v>
      </c>
      <c r="BX22" s="59">
        <f t="shared" si="5"/>
        <v>8.5593305833529081E-3</v>
      </c>
      <c r="BY22" s="59">
        <f t="shared" si="5"/>
        <v>1.4467495484261503E-2</v>
      </c>
      <c r="BZ22" s="59">
        <f t="shared" si="5"/>
        <v>0.20371870339335049</v>
      </c>
      <c r="CA22" s="59">
        <f t="shared" si="5"/>
        <v>0.2061913114853082</v>
      </c>
      <c r="CB22" s="59">
        <f t="shared" si="5"/>
        <v>0.28955459794424943</v>
      </c>
      <c r="CC22" s="59">
        <f t="shared" si="5"/>
        <v>0.27629183436153015</v>
      </c>
      <c r="CD22" s="59">
        <f t="shared" si="5"/>
        <v>0.17189813864562614</v>
      </c>
      <c r="CE22" s="59">
        <f t="shared" si="5"/>
        <v>0.104393695715904</v>
      </c>
      <c r="CF22" s="59">
        <f t="shared" si="5"/>
        <v>1.3262763582719305E-2</v>
      </c>
      <c r="CG22" s="59">
        <f t="shared" si="5"/>
        <v>0</v>
      </c>
      <c r="CH22" s="59">
        <f t="shared" si="5"/>
        <v>6.9718815660553988E-3</v>
      </c>
      <c r="CI22" s="122">
        <f t="shared" si="6"/>
        <v>1</v>
      </c>
      <c r="CK22" s="123" t="str">
        <f t="shared" si="7"/>
        <v>守山市</v>
      </c>
      <c r="CL22" s="124">
        <f t="shared" ref="CL22:CL68" si="17">CN22+CP22+CR22</f>
        <v>109.82512946819028</v>
      </c>
      <c r="CM22" s="65">
        <f t="shared" ref="CM22:CM68" si="18">IF(IF(CL22=0,0,CW22/CL22)&gt;1,1,IF(CL22=0,0,CW22/CL22))</f>
        <v>1</v>
      </c>
      <c r="CN22" s="66">
        <f t="shared" ref="CN22:CN68" si="19">BF22</f>
        <v>101.21055679215745</v>
      </c>
      <c r="CO22" s="65">
        <f t="shared" ref="CO22:CO68" si="20">IF(IF(CN22=0,0,CX22/CN22)&gt;1,1,IF(CN22=0,0,CX22/CN22))</f>
        <v>1</v>
      </c>
      <c r="CP22" s="66">
        <f t="shared" si="8"/>
        <v>3.2021336832081797</v>
      </c>
      <c r="CQ22" s="65">
        <f t="shared" ref="CQ22:CQ68" si="21">IF(IF(CP22=0,0,CY22/CP22)&gt;1,1,IF(CP22=0,0,CY22/CP22))</f>
        <v>0</v>
      </c>
      <c r="CR22" s="66">
        <f t="shared" si="9"/>
        <v>5.4124389928246686</v>
      </c>
      <c r="CS22" s="65">
        <f t="shared" ref="CS22:CS68" si="22">IF(IF(CR22=0,0,CZ22/CR22)&gt;1,1,IF(CR22=0,0,CZ22/CR22))</f>
        <v>0</v>
      </c>
      <c r="CT22" s="66">
        <f t="shared" si="10"/>
        <v>76.213264072785478</v>
      </c>
      <c r="CU22" s="67">
        <f t="shared" ref="CU22:CU68" si="23">IF(IF(CT22=0,0,DA22/CT22)&gt;1,1,IF(CT22=0,0,DA22/CT22))</f>
        <v>0.23018302933785931</v>
      </c>
      <c r="CV22" s="16"/>
      <c r="CW22" s="959">
        <f t="shared" ref="CW22:CW68" si="24">SUM(CX22:CZ22)</f>
        <v>177.89099999999999</v>
      </c>
      <c r="CX22" s="960">
        <f>VLOOKUP($AX22&amp;"_"&amp;$CW$14,データシート1!$A:$BT,MATCH($CW$12&amp;"_"&amp;CX$20,データシート1!$A$1:$BT$1,0),0)</f>
        <v>177.89099999999999</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17.542999999999999</v>
      </c>
      <c r="DB22" s="960">
        <f>VLOOKUP($AX22&amp;"_"&amp;$CW$14,データシート1!$A:$BT,MATCH($CW$12&amp;"_"&amp;DB$20,データシート1!$A$1:$BT$1,0),0)</f>
        <v>0.115</v>
      </c>
      <c r="DC22" s="960">
        <f>VLOOKUP($AX22&amp;"_"&amp;$CW$14,データシート1!$A:$BT,MATCH($CW$12&amp;"_"&amp;DC$20,データシート1!$A$1:$BT$1,0),0)</f>
        <v>0</v>
      </c>
      <c r="DD22" s="961">
        <f t="shared" si="11"/>
        <v>195.54900000000001</v>
      </c>
      <c r="DE22" s="16"/>
      <c r="DF22" s="125">
        <f>VLOOKUP($AX22&amp;"_"&amp;$DF$14,データシート1!$A:$BT,MATCH($DF$12&amp;"_"&amp;DF$20,データシート1!$A$1:$BT$1,0),0)</f>
        <v>11</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3</v>
      </c>
      <c r="DJ22" s="64">
        <f>VLOOKUP($AX22&amp;"_"&amp;$DF$14,データシート1!$A:$BT,MATCH($DF$12&amp;"_"&amp;DJ$20,データシート1!$A$1:$BT$1,0),0)</f>
        <v>1</v>
      </c>
      <c r="DK22" s="64">
        <f>VLOOKUP($AX22&amp;"_"&amp;$DF$14,データシート1!$A:$BT,MATCH($DF$12&amp;"_"&amp;DK$20,データシート1!$A$1:$BT$1,0),0)</f>
        <v>0</v>
      </c>
      <c r="DL22" s="68">
        <f t="shared" si="12"/>
        <v>15</v>
      </c>
      <c r="DM22" s="16"/>
      <c r="DN22" s="126">
        <f>IF($DD22=0,0,ROUND(CX22/$DD22,2))</f>
        <v>0.91</v>
      </c>
      <c r="DO22" s="127">
        <f>IF($DD22=0,0,ROUND(CY22/$DD22,2))</f>
        <v>0</v>
      </c>
      <c r="DP22" s="127">
        <f t="shared" si="13"/>
        <v>0</v>
      </c>
      <c r="DQ22" s="127">
        <f t="shared" si="13"/>
        <v>0.09</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13220</v>
      </c>
      <c r="AY23" s="18" t="str">
        <f>IF(IFERROR(比較地域マスタ!$Z8,"")=0,"",IFERROR(比較地域マスタ!$Z8,""))</f>
        <v>東大和市</v>
      </c>
      <c r="BB23" s="110" t="str">
        <f t="shared" si="0"/>
        <v>13220</v>
      </c>
      <c r="BC23" s="1031" t="str">
        <f t="shared" si="0"/>
        <v>東大和市</v>
      </c>
      <c r="BD23" s="34">
        <f t="shared" si="14"/>
        <v>289.97811170618678</v>
      </c>
      <c r="BE23" s="34">
        <f t="shared" si="15"/>
        <v>45.806420336530785</v>
      </c>
      <c r="BF23" s="34">
        <f>VLOOKUP($AX23&amp;"_"&amp;$BC$14,データシート1!$A:$BT,MATCH($BC$12&amp;"_"&amp;BF$20,データシート1!$A$1:$BT$1,0),0)</f>
        <v>41.387147689291339</v>
      </c>
      <c r="BG23" s="34">
        <f>VLOOKUP($AX23&amp;"_"&amp;$BC$14,データシート1!$A:$BT,MATCH($BC$12&amp;"_"&amp;BG$20,データシート1!$A$1:$BT$1,0),0)</f>
        <v>3.4824125916594979</v>
      </c>
      <c r="BH23" s="34">
        <f>VLOOKUP($AX23&amp;"_"&amp;$BC$14,データシート1!$A:$BT,MATCH($BC$12&amp;"_"&amp;BH$20,データシート1!$A$1:$BT$1,0),0)</f>
        <v>0.93686005557995033</v>
      </c>
      <c r="BI23" s="34">
        <f>VLOOKUP($AX23&amp;"_"&amp;$BC$14,データシート1!$A:$BT,MATCH($BC$12&amp;"_"&amp;BI$20,データシート1!$A$1:$BT$1,0),0)</f>
        <v>69.705343498521941</v>
      </c>
      <c r="BJ23" s="34">
        <f>VLOOKUP($AX23&amp;"_"&amp;$BC$14,データシート1!$A:$BT,MATCH($BC$12&amp;"_"&amp;BJ$20,データシート1!$A$1:$BT$1,0),0)</f>
        <v>92.567793832782584</v>
      </c>
      <c r="BK23" s="34">
        <f t="shared" si="1"/>
        <v>76.032708071312015</v>
      </c>
      <c r="BL23" s="34">
        <f t="shared" si="2"/>
        <v>71.05316361692168</v>
      </c>
      <c r="BM23" s="34">
        <f>VLOOKUP($AX23&amp;"_"&amp;$BC$14,データシート1!$A:$BT,MATCH($BC$12&amp;"_"&amp;BM$20,データシート1!$A$1:$BT$1,0),0)</f>
        <v>44.455968540003312</v>
      </c>
      <c r="BN23" s="34">
        <f>VLOOKUP($AX23&amp;"_"&amp;$BC$14,データシート1!$A:$BT,MATCH($BC$12&amp;"_"&amp;BN$20,データシート1!$A$1:$BT$1,0),0)</f>
        <v>26.597195076918364</v>
      </c>
      <c r="BO23" s="34">
        <f>VLOOKUP($AX23&amp;"_"&amp;$BC$14,データシート1!$A:$BT,MATCH($BC$12&amp;"_"&amp;BO$20,データシート1!$A$1:$BT$1,0),0)</f>
        <v>4.9795444543903304</v>
      </c>
      <c r="BP23" s="34">
        <f>VLOOKUP($AX23&amp;"_"&amp;$BC$14,データシート1!$A:$BT,MATCH($BC$12&amp;"_"&amp;BP$20,データシート1!$A$1:$BT$1,0),0)</f>
        <v>0</v>
      </c>
      <c r="BQ23" s="34">
        <f>VLOOKUP($AX23&amp;"_"&amp;$BC$14,データシート1!$A:$BT,MATCH($BC$12&amp;"_"&amp;BQ$20,データシート1!$A$1:$BT$1,0),0)</f>
        <v>5.8658459670394363</v>
      </c>
      <c r="BR23" s="35">
        <f t="shared" si="3"/>
        <v>289.97811170618678</v>
      </c>
      <c r="BT23" s="121" t="str">
        <f t="shared" si="4"/>
        <v>東大和市</v>
      </c>
      <c r="BU23" s="33">
        <f t="shared" ref="BU23:BU68" si="25">BD23</f>
        <v>289.97811170618678</v>
      </c>
      <c r="BV23" s="59">
        <f t="shared" si="16"/>
        <v>0.15796509628610528</v>
      </c>
      <c r="BW23" s="59">
        <f t="shared" si="5"/>
        <v>0.14272507481952931</v>
      </c>
      <c r="BX23" s="59">
        <f t="shared" si="5"/>
        <v>1.2009225700414131E-2</v>
      </c>
      <c r="BY23" s="59">
        <f t="shared" si="5"/>
        <v>3.2307957661618296E-3</v>
      </c>
      <c r="BZ23" s="59">
        <f t="shared" si="5"/>
        <v>0.24038139667986105</v>
      </c>
      <c r="CA23" s="59">
        <f t="shared" si="5"/>
        <v>0.3192233830620107</v>
      </c>
      <c r="CB23" s="59">
        <f t="shared" si="5"/>
        <v>0.26220154212311825</v>
      </c>
      <c r="CC23" s="59">
        <f t="shared" si="5"/>
        <v>0.2450294030775487</v>
      </c>
      <c r="CD23" s="59">
        <f t="shared" si="5"/>
        <v>0.15330801445126738</v>
      </c>
      <c r="CE23" s="59">
        <f t="shared" si="5"/>
        <v>9.1721388626281292E-2</v>
      </c>
      <c r="CF23" s="59">
        <f t="shared" si="5"/>
        <v>1.7172139045569523E-2</v>
      </c>
      <c r="CG23" s="59">
        <f t="shared" si="5"/>
        <v>0</v>
      </c>
      <c r="CH23" s="59">
        <f t="shared" si="5"/>
        <v>2.0228581848904723E-2</v>
      </c>
      <c r="CI23" s="122">
        <f t="shared" si="6"/>
        <v>1</v>
      </c>
      <c r="CK23" s="123" t="str">
        <f t="shared" si="7"/>
        <v>東大和市</v>
      </c>
      <c r="CL23" s="124">
        <f t="shared" si="17"/>
        <v>45.806420336530785</v>
      </c>
      <c r="CM23" s="65">
        <f t="shared" si="18"/>
        <v>0.99732744153261943</v>
      </c>
      <c r="CN23" s="66">
        <f t="shared" si="19"/>
        <v>41.387147689291339</v>
      </c>
      <c r="CO23" s="65">
        <f t="shared" si="20"/>
        <v>1</v>
      </c>
      <c r="CP23" s="66">
        <f t="shared" si="8"/>
        <v>3.4824125916594979</v>
      </c>
      <c r="CQ23" s="65">
        <f t="shared" si="21"/>
        <v>0</v>
      </c>
      <c r="CR23" s="66">
        <f t="shared" si="9"/>
        <v>0.93686005557995033</v>
      </c>
      <c r="CS23" s="65">
        <f t="shared" si="22"/>
        <v>0</v>
      </c>
      <c r="CT23" s="66">
        <f t="shared" si="10"/>
        <v>69.705343498521941</v>
      </c>
      <c r="CU23" s="67">
        <f t="shared" si="23"/>
        <v>0.18305626741901884</v>
      </c>
      <c r="CV23" s="16"/>
      <c r="CW23" s="959">
        <f t="shared" si="24"/>
        <v>45.683999999999997</v>
      </c>
      <c r="CX23" s="962">
        <f>VLOOKUP($AX23&amp;"_"&amp;$CW$14,データシート1!$A:$BT,MATCH($CW$12&amp;"_"&amp;CX$20,データシート1!$A$1:$BT$1,0),0)</f>
        <v>45.683999999999997</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12.76</v>
      </c>
      <c r="DB23" s="962">
        <f>VLOOKUP($AX23&amp;"_"&amp;$CW$14,データシート1!$A:$BT,MATCH($CW$12&amp;"_"&amp;DB$20,データシート1!$A$1:$BT$1,0),0)</f>
        <v>0</v>
      </c>
      <c r="DC23" s="962">
        <f>VLOOKUP($AX23&amp;"_"&amp;$CW$14,データシート1!$A:$BT,MATCH($CW$12&amp;"_"&amp;DC$20,データシート1!$A$1:$BT$1,0),0)</f>
        <v>0</v>
      </c>
      <c r="DD23" s="961">
        <f t="shared" si="11"/>
        <v>58.443999999999996</v>
      </c>
      <c r="DE23" s="16"/>
      <c r="DF23" s="125">
        <f>VLOOKUP($AX23&amp;"_"&amp;$DF$14,データシート1!$A:$BT,MATCH($DF$12&amp;"_"&amp;DF$20,データシート1!$A$1:$BT$1,0),0)</f>
        <v>1</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4</v>
      </c>
      <c r="DJ23" s="64">
        <f>VLOOKUP($AX23&amp;"_"&amp;$DF$14,データシート1!$A:$BT,MATCH($DF$12&amp;"_"&amp;DJ$20,データシート1!$A$1:$BT$1,0),0)</f>
        <v>0</v>
      </c>
      <c r="DK23" s="64">
        <f>VLOOKUP($AX23&amp;"_"&amp;$DF$14,データシート1!$A:$BT,MATCH($DF$12&amp;"_"&amp;DK$20,データシート1!$A$1:$BT$1,0),0)</f>
        <v>0</v>
      </c>
      <c r="DL23" s="68">
        <f t="shared" si="12"/>
        <v>5</v>
      </c>
      <c r="DM23" s="16"/>
      <c r="DN23" s="126">
        <f t="shared" ref="DN23:DN67" si="26">IF($DD23=0,0,ROUND(CX23/$DD23,2))</f>
        <v>0.78</v>
      </c>
      <c r="DO23" s="127">
        <f t="shared" ref="DO23:DO67" si="27">IF($DD23=0,0,ROUND(CY23/$DD23,2))</f>
        <v>0</v>
      </c>
      <c r="DP23" s="127">
        <f t="shared" si="13"/>
        <v>0</v>
      </c>
      <c r="DQ23" s="127">
        <f t="shared" si="13"/>
        <v>0.22</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21205</v>
      </c>
      <c r="AY24" s="18" t="str">
        <f>IF(IFERROR(比較地域マスタ!$Z9,"")=0,"",IFERROR(比較地域マスタ!$Z9,""))</f>
        <v>関市</v>
      </c>
      <c r="BB24" s="110" t="str">
        <f t="shared" si="0"/>
        <v>21205</v>
      </c>
      <c r="BC24" s="1031" t="str">
        <f t="shared" si="0"/>
        <v>関市</v>
      </c>
      <c r="BD24" s="34">
        <f t="shared" si="14"/>
        <v>686.25818540860098</v>
      </c>
      <c r="BE24" s="34">
        <f t="shared" si="15"/>
        <v>296.08361480433967</v>
      </c>
      <c r="BF24" s="34">
        <f>VLOOKUP($AX24&amp;"_"&amp;$BC$14,データシート1!$A:$BT,MATCH($BC$12&amp;"_"&amp;BF$20,データシート1!$A$1:$BT$1,0),0)</f>
        <v>284.79172620413971</v>
      </c>
      <c r="BG24" s="34">
        <f>VLOOKUP($AX24&amp;"_"&amp;$BC$14,データシート1!$A:$BT,MATCH($BC$12&amp;"_"&amp;BG$20,データシート1!$A$1:$BT$1,0),0)</f>
        <v>6.3639686994868034</v>
      </c>
      <c r="BH24" s="34">
        <f>VLOOKUP($AX24&amp;"_"&amp;$BC$14,データシート1!$A:$BT,MATCH($BC$12&amp;"_"&amp;BH$20,データシート1!$A$1:$BT$1,0),0)</f>
        <v>4.9279199007131913</v>
      </c>
      <c r="BI24" s="34">
        <f>VLOOKUP($AX24&amp;"_"&amp;$BC$14,データシート1!$A:$BT,MATCH($BC$12&amp;"_"&amp;BI$20,データシート1!$A$1:$BT$1,0),0)</f>
        <v>109.07506878918556</v>
      </c>
      <c r="BJ24" s="34">
        <f>VLOOKUP($AX24&amp;"_"&amp;$BC$14,データシート1!$A:$BT,MATCH($BC$12&amp;"_"&amp;BJ$20,データシート1!$A$1:$BT$1,0),0)</f>
        <v>110.85765751780202</v>
      </c>
      <c r="BK24" s="34">
        <f t="shared" si="1"/>
        <v>157.41324352064302</v>
      </c>
      <c r="BL24" s="34">
        <f t="shared" si="2"/>
        <v>152.37601260414402</v>
      </c>
      <c r="BM24" s="34">
        <f>VLOOKUP($AX24&amp;"_"&amp;$BC$14,データシート1!$A:$BT,MATCH($BC$12&amp;"_"&amp;BM$20,データシート1!$A$1:$BT$1,0),0)</f>
        <v>84.191658907655551</v>
      </c>
      <c r="BN24" s="34">
        <f>VLOOKUP($AX24&amp;"_"&amp;$BC$14,データシート1!$A:$BT,MATCH($BC$12&amp;"_"&amp;BN$20,データシート1!$A$1:$BT$1,0),0)</f>
        <v>68.184353696488486</v>
      </c>
      <c r="BO24" s="34">
        <f>VLOOKUP($AX24&amp;"_"&amp;$BC$14,データシート1!$A:$BT,MATCH($BC$12&amp;"_"&amp;BO$20,データシート1!$A$1:$BT$1,0),0)</f>
        <v>5.0372309164990003</v>
      </c>
      <c r="BP24" s="34">
        <f>VLOOKUP($AX24&amp;"_"&amp;$BC$14,データシート1!$A:$BT,MATCH($BC$12&amp;"_"&amp;BP$20,データシート1!$A$1:$BT$1,0),0)</f>
        <v>0</v>
      </c>
      <c r="BQ24" s="34">
        <f>VLOOKUP($AX24&amp;"_"&amp;$BC$14,データシート1!$A:$BT,MATCH($BC$12&amp;"_"&amp;BQ$20,データシート1!$A$1:$BT$1,0),0)</f>
        <v>12.828600776630701</v>
      </c>
      <c r="BR24" s="35">
        <f t="shared" si="3"/>
        <v>686.25818540860098</v>
      </c>
      <c r="BT24" s="121" t="str">
        <f t="shared" si="4"/>
        <v>関市</v>
      </c>
      <c r="BU24" s="33">
        <f t="shared" si="25"/>
        <v>686.25818540860098</v>
      </c>
      <c r="BV24" s="59">
        <f t="shared" si="16"/>
        <v>0.43144638723405576</v>
      </c>
      <c r="BW24" s="59">
        <f t="shared" si="5"/>
        <v>0.41499210101890954</v>
      </c>
      <c r="BX24" s="59">
        <f t="shared" si="5"/>
        <v>9.2734321204455579E-3</v>
      </c>
      <c r="BY24" s="59">
        <f t="shared" si="5"/>
        <v>7.1808540947006514E-3</v>
      </c>
      <c r="BZ24" s="59">
        <f t="shared" si="5"/>
        <v>0.15894173812184378</v>
      </c>
      <c r="CA24" s="59">
        <f t="shared" si="5"/>
        <v>0.16153928634278791</v>
      </c>
      <c r="CB24" s="59">
        <f t="shared" si="5"/>
        <v>0.229379039649514</v>
      </c>
      <c r="CC24" s="59">
        <f t="shared" si="5"/>
        <v>0.22203890000003237</v>
      </c>
      <c r="CD24" s="59">
        <f t="shared" si="5"/>
        <v>0.12268219264667493</v>
      </c>
      <c r="CE24" s="59">
        <f t="shared" si="5"/>
        <v>9.9356707353357457E-2</v>
      </c>
      <c r="CF24" s="59">
        <f t="shared" si="5"/>
        <v>7.340139649481648E-3</v>
      </c>
      <c r="CG24" s="59">
        <f t="shared" si="5"/>
        <v>0</v>
      </c>
      <c r="CH24" s="59">
        <f t="shared" si="5"/>
        <v>1.8693548651798592E-2</v>
      </c>
      <c r="CI24" s="122">
        <f t="shared" si="6"/>
        <v>1</v>
      </c>
      <c r="CK24" s="123" t="str">
        <f t="shared" si="7"/>
        <v>関市</v>
      </c>
      <c r="CL24" s="124">
        <f t="shared" si="17"/>
        <v>296.08361480433967</v>
      </c>
      <c r="CM24" s="65">
        <f t="shared" si="18"/>
        <v>0.53409237152316136</v>
      </c>
      <c r="CN24" s="66">
        <f t="shared" si="19"/>
        <v>284.79172620413971</v>
      </c>
      <c r="CO24" s="65">
        <f t="shared" si="20"/>
        <v>0.55526894024529194</v>
      </c>
      <c r="CP24" s="66">
        <f t="shared" si="8"/>
        <v>6.3639686994868034</v>
      </c>
      <c r="CQ24" s="65">
        <f t="shared" si="21"/>
        <v>0</v>
      </c>
      <c r="CR24" s="66">
        <f t="shared" si="9"/>
        <v>4.9279199007131913</v>
      </c>
      <c r="CS24" s="65">
        <f t="shared" si="22"/>
        <v>0</v>
      </c>
      <c r="CT24" s="66">
        <f t="shared" si="10"/>
        <v>109.07506878918556</v>
      </c>
      <c r="CU24" s="67">
        <f t="shared" si="23"/>
        <v>0.24673832708752172</v>
      </c>
      <c r="CV24" s="16"/>
      <c r="CW24" s="959">
        <f t="shared" si="24"/>
        <v>158.136</v>
      </c>
      <c r="CX24" s="962">
        <f>VLOOKUP($AX24&amp;"_"&amp;$CW$14,データシート1!$A:$BT,MATCH($CW$12&amp;"_"&amp;CX$20,データシート1!$A$1:$BT$1,0),0)</f>
        <v>158.136</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26.913</v>
      </c>
      <c r="DB24" s="962">
        <f>VLOOKUP($AX24&amp;"_"&amp;$CW$14,データシート1!$A:$BT,MATCH($CW$12&amp;"_"&amp;DB$20,データシート1!$A$1:$BT$1,0),0)</f>
        <v>0</v>
      </c>
      <c r="DC24" s="962">
        <f>VLOOKUP($AX24&amp;"_"&amp;$CW$14,データシート1!$A:$BT,MATCH($CW$12&amp;"_"&amp;DC$20,データシート1!$A$1:$BT$1,0),0)</f>
        <v>0</v>
      </c>
      <c r="DD24" s="961">
        <f t="shared" si="11"/>
        <v>185.04900000000001</v>
      </c>
      <c r="DE24" s="16"/>
      <c r="DF24" s="125">
        <f>VLOOKUP($AX24&amp;"_"&amp;$DF$14,データシート1!$A:$BT,MATCH($DF$12&amp;"_"&amp;DF$20,データシート1!$A$1:$BT$1,0),0)</f>
        <v>23</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3</v>
      </c>
      <c r="DJ24" s="64">
        <f>VLOOKUP($AX24&amp;"_"&amp;$DF$14,データシート1!$A:$BT,MATCH($DF$12&amp;"_"&amp;DJ$20,データシート1!$A$1:$BT$1,0),0)</f>
        <v>0</v>
      </c>
      <c r="DK24" s="64">
        <f>VLOOKUP($AX24&amp;"_"&amp;$DF$14,データシート1!$A:$BT,MATCH($DF$12&amp;"_"&amp;DK$20,データシート1!$A$1:$BT$1,0),0)</f>
        <v>0</v>
      </c>
      <c r="DL24" s="68">
        <f t="shared" si="12"/>
        <v>26</v>
      </c>
      <c r="DM24" s="16"/>
      <c r="DN24" s="126">
        <f t="shared" si="26"/>
        <v>0.85</v>
      </c>
      <c r="DO24" s="127">
        <f t="shared" si="27"/>
        <v>0</v>
      </c>
      <c r="DP24" s="127">
        <f t="shared" si="13"/>
        <v>0</v>
      </c>
      <c r="DQ24" s="127">
        <f t="shared" si="13"/>
        <v>0.15</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11229</v>
      </c>
      <c r="AY25" s="18" t="str">
        <f>IF(IFERROR(比較地域マスタ!$Z10,"")=0,"",IFERROR(比較地域マスタ!$Z10,""))</f>
        <v>和光市</v>
      </c>
      <c r="BB25" s="110" t="str">
        <f t="shared" si="0"/>
        <v>11229</v>
      </c>
      <c r="BC25" s="1031" t="str">
        <f t="shared" si="0"/>
        <v>和光市</v>
      </c>
      <c r="BD25" s="34">
        <f t="shared" si="14"/>
        <v>306.90373806675404</v>
      </c>
      <c r="BE25" s="34">
        <f t="shared" si="15"/>
        <v>19.928928846347446</v>
      </c>
      <c r="BF25" s="34">
        <f>VLOOKUP($AX25&amp;"_"&amp;$BC$14,データシート1!$A:$BT,MATCH($BC$12&amp;"_"&amp;BF$20,データシート1!$A$1:$BT$1,0),0)</f>
        <v>15.775917540865631</v>
      </c>
      <c r="BG25" s="34">
        <f>VLOOKUP($AX25&amp;"_"&amp;$BC$14,データシート1!$A:$BT,MATCH($BC$12&amp;"_"&amp;BG$20,データシート1!$A$1:$BT$1,0),0)</f>
        <v>3.8070386064933133</v>
      </c>
      <c r="BH25" s="34">
        <f>VLOOKUP($AX25&amp;"_"&amp;$BC$14,データシート1!$A:$BT,MATCH($BC$12&amp;"_"&amp;BH$20,データシート1!$A$1:$BT$1,0),0)</f>
        <v>0.34597269898850092</v>
      </c>
      <c r="BI25" s="34">
        <f>VLOOKUP($AX25&amp;"_"&amp;$BC$14,データシート1!$A:$BT,MATCH($BC$12&amp;"_"&amp;BI$20,データシート1!$A$1:$BT$1,0),0)</f>
        <v>107.54015702267688</v>
      </c>
      <c r="BJ25" s="34">
        <f>VLOOKUP($AX25&amp;"_"&amp;$BC$14,データシート1!$A:$BT,MATCH($BC$12&amp;"_"&amp;BJ$20,データシート1!$A$1:$BT$1,0),0)</f>
        <v>105.77413569145887</v>
      </c>
      <c r="BK25" s="34">
        <f t="shared" si="1"/>
        <v>64.556975407905838</v>
      </c>
      <c r="BL25" s="34">
        <f t="shared" si="2"/>
        <v>59.667288711800154</v>
      </c>
      <c r="BM25" s="34">
        <f>VLOOKUP($AX25&amp;"_"&amp;$BC$14,データシート1!$A:$BT,MATCH($BC$12&amp;"_"&amp;BM$20,データシート1!$A$1:$BT$1,0),0)</f>
        <v>32.795943650685736</v>
      </c>
      <c r="BN25" s="34">
        <f>VLOOKUP($AX25&amp;"_"&amp;$BC$14,データシート1!$A:$BT,MATCH($BC$12&amp;"_"&amp;BN$20,データシート1!$A$1:$BT$1,0),0)</f>
        <v>26.871345061114415</v>
      </c>
      <c r="BO25" s="34">
        <f>VLOOKUP($AX25&amp;"_"&amp;$BC$14,データシート1!$A:$BT,MATCH($BC$12&amp;"_"&amp;BO$20,データシート1!$A$1:$BT$1,0),0)</f>
        <v>4.88968669610568</v>
      </c>
      <c r="BP25" s="34">
        <f>VLOOKUP($AX25&amp;"_"&amp;$BC$14,データシート1!$A:$BT,MATCH($BC$12&amp;"_"&amp;BP$20,データシート1!$A$1:$BT$1,0),0)</f>
        <v>0</v>
      </c>
      <c r="BQ25" s="34">
        <f>VLOOKUP($AX25&amp;"_"&amp;$BC$14,データシート1!$A:$BT,MATCH($BC$12&amp;"_"&amp;BQ$20,データシート1!$A$1:$BT$1,0),0)</f>
        <v>9.1035410983649996</v>
      </c>
      <c r="BR25" s="35">
        <f t="shared" si="3"/>
        <v>306.90373806675404</v>
      </c>
      <c r="BT25" s="121" t="str">
        <f t="shared" si="4"/>
        <v>和光市</v>
      </c>
      <c r="BU25" s="33">
        <f t="shared" si="25"/>
        <v>306.90373806675404</v>
      </c>
      <c r="BV25" s="59">
        <f t="shared" si="16"/>
        <v>6.4935438622819058E-2</v>
      </c>
      <c r="BW25" s="59">
        <f t="shared" si="5"/>
        <v>5.1403471460599287E-2</v>
      </c>
      <c r="BX25" s="59">
        <f t="shared" si="5"/>
        <v>1.2404666787294887E-2</v>
      </c>
      <c r="BY25" s="59">
        <f t="shared" si="5"/>
        <v>1.1273003749248862E-3</v>
      </c>
      <c r="BZ25" s="59">
        <f t="shared" si="5"/>
        <v>0.35040354249216094</v>
      </c>
      <c r="CA25" s="59">
        <f t="shared" si="5"/>
        <v>0.34464922570754786</v>
      </c>
      <c r="CB25" s="59">
        <f t="shared" si="5"/>
        <v>0.21034926395671394</v>
      </c>
      <c r="CC25" s="59">
        <f t="shared" si="5"/>
        <v>0.1944169500432153</v>
      </c>
      <c r="CD25" s="59">
        <f t="shared" si="5"/>
        <v>0.10686068490815304</v>
      </c>
      <c r="CE25" s="59">
        <f t="shared" si="5"/>
        <v>8.7556265135062247E-2</v>
      </c>
      <c r="CF25" s="59">
        <f t="shared" si="5"/>
        <v>1.5932313913498614E-2</v>
      </c>
      <c r="CG25" s="59">
        <f t="shared" si="5"/>
        <v>0</v>
      </c>
      <c r="CH25" s="59">
        <f t="shared" si="5"/>
        <v>2.9662529220758158E-2</v>
      </c>
      <c r="CI25" s="122">
        <f t="shared" si="6"/>
        <v>1</v>
      </c>
      <c r="CK25" s="123" t="str">
        <f t="shared" si="7"/>
        <v>和光市</v>
      </c>
      <c r="CL25" s="124">
        <f t="shared" si="17"/>
        <v>19.928928846347446</v>
      </c>
      <c r="CM25" s="65">
        <f t="shared" si="18"/>
        <v>0.71328469831961439</v>
      </c>
      <c r="CN25" s="66">
        <f t="shared" si="19"/>
        <v>15.775917540865631</v>
      </c>
      <c r="CO25" s="65">
        <f t="shared" si="20"/>
        <v>0.90105694094671451</v>
      </c>
      <c r="CP25" s="66">
        <f t="shared" si="8"/>
        <v>3.8070386064933133</v>
      </c>
      <c r="CQ25" s="65">
        <f t="shared" si="21"/>
        <v>0</v>
      </c>
      <c r="CR25" s="66">
        <f t="shared" si="9"/>
        <v>0.34597269898850092</v>
      </c>
      <c r="CS25" s="65">
        <f t="shared" si="22"/>
        <v>0</v>
      </c>
      <c r="CT25" s="66">
        <f t="shared" si="10"/>
        <v>107.54015702267688</v>
      </c>
      <c r="CU25" s="67">
        <f t="shared" si="23"/>
        <v>1</v>
      </c>
      <c r="CV25" s="16"/>
      <c r="CW25" s="959">
        <f t="shared" si="24"/>
        <v>14.215</v>
      </c>
      <c r="CX25" s="962">
        <f>VLOOKUP($AX25&amp;"_"&amp;$CW$14,データシート1!$A:$BT,MATCH($CW$12&amp;"_"&amp;CX$20,データシート1!$A$1:$BT$1,0),0)</f>
        <v>14.215</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164.96600000000001</v>
      </c>
      <c r="DB25" s="962">
        <f>VLOOKUP($AX25&amp;"_"&amp;$CW$14,データシート1!$A:$BT,MATCH($CW$12&amp;"_"&amp;DB$20,データシート1!$A$1:$BT$1,0),0)</f>
        <v>0</v>
      </c>
      <c r="DC25" s="962">
        <f>VLOOKUP($AX25&amp;"_"&amp;$CW$14,データシート1!$A:$BT,MATCH($CW$12&amp;"_"&amp;DC$20,データシート1!$A$1:$BT$1,0),0)</f>
        <v>0</v>
      </c>
      <c r="DD25" s="961">
        <f t="shared" si="11"/>
        <v>179.18100000000001</v>
      </c>
      <c r="DE25" s="16"/>
      <c r="DF25" s="125">
        <f>VLOOKUP($AX25&amp;"_"&amp;$DF$14,データシート1!$A:$BT,MATCH($DF$12&amp;"_"&amp;DF$20,データシート1!$A$1:$BT$1,0),0)</f>
        <v>2</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5</v>
      </c>
      <c r="DJ25" s="64">
        <f>VLOOKUP($AX25&amp;"_"&amp;$DF$14,データシート1!$A:$BT,MATCH($DF$12&amp;"_"&amp;DJ$20,データシート1!$A$1:$BT$1,0),0)</f>
        <v>0</v>
      </c>
      <c r="DK25" s="64">
        <f>VLOOKUP($AX25&amp;"_"&amp;$DF$14,データシート1!$A:$BT,MATCH($DF$12&amp;"_"&amp;DK$20,データシート1!$A$1:$BT$1,0),0)</f>
        <v>0</v>
      </c>
      <c r="DL25" s="68">
        <f t="shared" si="12"/>
        <v>7</v>
      </c>
      <c r="DM25" s="16"/>
      <c r="DN25" s="126">
        <f t="shared" si="26"/>
        <v>0.08</v>
      </c>
      <c r="DO25" s="127">
        <f t="shared" si="27"/>
        <v>0</v>
      </c>
      <c r="DP25" s="127">
        <f t="shared" si="13"/>
        <v>0</v>
      </c>
      <c r="DQ25" s="127">
        <f t="shared" si="13"/>
        <v>0.92</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22215</v>
      </c>
      <c r="AY26" s="18" t="str">
        <f>IF(IFERROR(比較地域マスタ!$Z11,"")=0,"",IFERROR(比較地域マスタ!$Z11,""))</f>
        <v>御殿場市</v>
      </c>
      <c r="BB26" s="110" t="str">
        <f t="shared" si="0"/>
        <v>22215</v>
      </c>
      <c r="BC26" s="1031" t="str">
        <f t="shared" si="0"/>
        <v>御殿場市</v>
      </c>
      <c r="BD26" s="34">
        <f t="shared" si="14"/>
        <v>649.8209101740506</v>
      </c>
      <c r="BE26" s="34">
        <f t="shared" si="15"/>
        <v>253.37749252102719</v>
      </c>
      <c r="BF26" s="34">
        <f>VLOOKUP($AX26&amp;"_"&amp;$BC$14,データシート1!$A:$BT,MATCH($BC$12&amp;"_"&amp;BF$20,データシート1!$A$1:$BT$1,0),0)</f>
        <v>217.44388510162216</v>
      </c>
      <c r="BG26" s="34">
        <f>VLOOKUP($AX26&amp;"_"&amp;$BC$14,データシート1!$A:$BT,MATCH($BC$12&amp;"_"&amp;BG$20,データシート1!$A$1:$BT$1,0),0)</f>
        <v>3.7340927560812576</v>
      </c>
      <c r="BH26" s="34">
        <f>VLOOKUP($AX26&amp;"_"&amp;$BC$14,データシート1!$A:$BT,MATCH($BC$12&amp;"_"&amp;BH$20,データシート1!$A$1:$BT$1,0),0)</f>
        <v>32.199514663323782</v>
      </c>
      <c r="BI26" s="34">
        <f>VLOOKUP($AX26&amp;"_"&amp;$BC$14,データシート1!$A:$BT,MATCH($BC$12&amp;"_"&amp;BI$20,データシート1!$A$1:$BT$1,0),0)</f>
        <v>135.18074123288778</v>
      </c>
      <c r="BJ26" s="34">
        <f>VLOOKUP($AX26&amp;"_"&amp;$BC$14,データシート1!$A:$BT,MATCH($BC$12&amp;"_"&amp;BJ$20,データシート1!$A$1:$BT$1,0),0)</f>
        <v>103.05693391677036</v>
      </c>
      <c r="BK26" s="34">
        <f t="shared" si="1"/>
        <v>144.69506073985949</v>
      </c>
      <c r="BL26" s="34">
        <f t="shared" si="2"/>
        <v>139.62834433412479</v>
      </c>
      <c r="BM26" s="34">
        <f>VLOOKUP($AX26&amp;"_"&amp;$BC$14,データシート1!$A:$BT,MATCH($BC$12&amp;"_"&amp;BM$20,データシート1!$A$1:$BT$1,0),0)</f>
        <v>79.61273084469822</v>
      </c>
      <c r="BN26" s="34">
        <f>VLOOKUP($AX26&amp;"_"&amp;$BC$14,データシート1!$A:$BT,MATCH($BC$12&amp;"_"&amp;BN$20,データシート1!$A$1:$BT$1,0),0)</f>
        <v>60.015613489426556</v>
      </c>
      <c r="BO26" s="34">
        <f>VLOOKUP($AX26&amp;"_"&amp;$BC$14,データシート1!$A:$BT,MATCH($BC$12&amp;"_"&amp;BO$20,データシート1!$A$1:$BT$1,0),0)</f>
        <v>5.0667164057346996</v>
      </c>
      <c r="BP26" s="34">
        <f>VLOOKUP($AX26&amp;"_"&amp;$BC$14,データシート1!$A:$BT,MATCH($BC$12&amp;"_"&amp;BP$20,データシート1!$A$1:$BT$1,0),0)</f>
        <v>0</v>
      </c>
      <c r="BQ26" s="34">
        <f>VLOOKUP($AX26&amp;"_"&amp;$BC$14,データシート1!$A:$BT,MATCH($BC$12&amp;"_"&amp;BQ$20,データシート1!$A$1:$BT$1,0),0)</f>
        <v>13.510681763505721</v>
      </c>
      <c r="BR26" s="35">
        <f t="shared" si="3"/>
        <v>649.8209101740506</v>
      </c>
      <c r="BT26" s="121" t="str">
        <f t="shared" si="4"/>
        <v>御殿場市</v>
      </c>
      <c r="BU26" s="33">
        <f t="shared" si="25"/>
        <v>649.8209101740506</v>
      </c>
      <c r="BV26" s="59">
        <f t="shared" si="16"/>
        <v>0.38991895852222047</v>
      </c>
      <c r="BW26" s="59">
        <f t="shared" si="5"/>
        <v>0.33462124978923985</v>
      </c>
      <c r="BX26" s="59">
        <f t="shared" si="5"/>
        <v>5.7463413343856592E-3</v>
      </c>
      <c r="BY26" s="59">
        <f t="shared" si="5"/>
        <v>4.9551367398595003E-2</v>
      </c>
      <c r="BZ26" s="59">
        <f t="shared" si="5"/>
        <v>0.20802768750036135</v>
      </c>
      <c r="CA26" s="59">
        <f t="shared" si="5"/>
        <v>0.15859282504339109</v>
      </c>
      <c r="CB26" s="59">
        <f t="shared" si="5"/>
        <v>0.22266913617954182</v>
      </c>
      <c r="CC26" s="59">
        <f t="shared" si="5"/>
        <v>0.21487203958506995</v>
      </c>
      <c r="CD26" s="59">
        <f t="shared" si="5"/>
        <v>0.12251488002036505</v>
      </c>
      <c r="CE26" s="59">
        <f t="shared" si="5"/>
        <v>9.2357159564704888E-2</v>
      </c>
      <c r="CF26" s="59">
        <f t="shared" si="5"/>
        <v>7.7970965944718683E-3</v>
      </c>
      <c r="CG26" s="59">
        <f t="shared" si="5"/>
        <v>0</v>
      </c>
      <c r="CH26" s="59">
        <f t="shared" si="5"/>
        <v>2.0791392754485181E-2</v>
      </c>
      <c r="CI26" s="122">
        <f t="shared" si="6"/>
        <v>1</v>
      </c>
      <c r="CK26" s="123" t="str">
        <f t="shared" si="7"/>
        <v>御殿場市</v>
      </c>
      <c r="CL26" s="124">
        <f t="shared" si="17"/>
        <v>253.37749252102719</v>
      </c>
      <c r="CM26" s="65">
        <f t="shared" si="18"/>
        <v>0.62408068856738452</v>
      </c>
      <c r="CN26" s="66">
        <f t="shared" si="19"/>
        <v>217.44388510162216</v>
      </c>
      <c r="CO26" s="65">
        <f t="shared" si="20"/>
        <v>0.7272129079467976</v>
      </c>
      <c r="CP26" s="66">
        <f t="shared" si="8"/>
        <v>3.7340927560812576</v>
      </c>
      <c r="CQ26" s="65">
        <f t="shared" si="21"/>
        <v>0</v>
      </c>
      <c r="CR26" s="66">
        <f t="shared" si="9"/>
        <v>32.199514663323782</v>
      </c>
      <c r="CS26" s="65">
        <f t="shared" si="22"/>
        <v>0</v>
      </c>
      <c r="CT26" s="66">
        <f t="shared" si="10"/>
        <v>135.18074123288778</v>
      </c>
      <c r="CU26" s="67">
        <f t="shared" si="23"/>
        <v>0.15882439912806615</v>
      </c>
      <c r="CV26" s="16"/>
      <c r="CW26" s="959">
        <f t="shared" si="24"/>
        <v>158.12799999999999</v>
      </c>
      <c r="CX26" s="962">
        <f>VLOOKUP($AX26&amp;"_"&amp;$CW$14,データシート1!$A:$BT,MATCH($CW$12&amp;"_"&amp;CX$20,データシート1!$A$1:$BT$1,0),0)</f>
        <v>158.12799999999999</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21.47</v>
      </c>
      <c r="DB26" s="962">
        <f>VLOOKUP($AX26&amp;"_"&amp;$CW$14,データシート1!$A:$BT,MATCH($CW$12&amp;"_"&amp;DB$20,データシート1!$A$1:$BT$1,0),0)</f>
        <v>0</v>
      </c>
      <c r="DC26" s="962">
        <f>VLOOKUP($AX26&amp;"_"&amp;$CW$14,データシート1!$A:$BT,MATCH($CW$12&amp;"_"&amp;DC$20,データシート1!$A$1:$BT$1,0),0)</f>
        <v>0</v>
      </c>
      <c r="DD26" s="961">
        <f t="shared" si="11"/>
        <v>179.59799999999998</v>
      </c>
      <c r="DE26" s="16"/>
      <c r="DF26" s="125">
        <f>VLOOKUP($AX26&amp;"_"&amp;$DF$14,データシート1!$A:$BT,MATCH($DF$12&amp;"_"&amp;DF$20,データシート1!$A$1:$BT$1,0),0)</f>
        <v>21</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4</v>
      </c>
      <c r="DJ26" s="64">
        <f>VLOOKUP($AX26&amp;"_"&amp;$DF$14,データシート1!$A:$BT,MATCH($DF$12&amp;"_"&amp;DJ$20,データシート1!$A$1:$BT$1,0),0)</f>
        <v>0</v>
      </c>
      <c r="DK26" s="64">
        <f>VLOOKUP($AX26&amp;"_"&amp;$DF$14,データシート1!$A:$BT,MATCH($DF$12&amp;"_"&amp;DK$20,データシート1!$A$1:$BT$1,0),0)</f>
        <v>0</v>
      </c>
      <c r="DL26" s="68">
        <f t="shared" si="12"/>
        <v>25</v>
      </c>
      <c r="DM26" s="16"/>
      <c r="DN26" s="126">
        <f t="shared" si="26"/>
        <v>0.88</v>
      </c>
      <c r="DO26" s="127">
        <f t="shared" si="27"/>
        <v>0</v>
      </c>
      <c r="DP26" s="127">
        <f t="shared" si="13"/>
        <v>0</v>
      </c>
      <c r="DQ26" s="127">
        <f t="shared" si="13"/>
        <v>0.12</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14218</v>
      </c>
      <c r="AY27" s="18" t="str">
        <f>IF(IFERROR(比較地域マスタ!$Z12,"")=0,"",IFERROR(比較地域マスタ!$Z12,""))</f>
        <v>綾瀬市</v>
      </c>
      <c r="BB27" s="110" t="str">
        <f t="shared" si="0"/>
        <v>14218</v>
      </c>
      <c r="BC27" s="1031" t="str">
        <f t="shared" si="0"/>
        <v>綾瀬市</v>
      </c>
      <c r="BD27" s="34">
        <f t="shared" si="14"/>
        <v>779.63312728480605</v>
      </c>
      <c r="BE27" s="34">
        <f t="shared" si="15"/>
        <v>478.84726200131428</v>
      </c>
      <c r="BF27" s="34">
        <f>VLOOKUP($AX27&amp;"_"&amp;$BC$14,データシート1!$A:$BT,MATCH($BC$12&amp;"_"&amp;BF$20,データシート1!$A$1:$BT$1,0),0)</f>
        <v>471.54991426127441</v>
      </c>
      <c r="BG27" s="34">
        <f>VLOOKUP($AX27&amp;"_"&amp;$BC$14,データシート1!$A:$BT,MATCH($BC$12&amp;"_"&amp;BG$20,データシート1!$A$1:$BT$1,0),0)</f>
        <v>4.8874254207691079</v>
      </c>
      <c r="BH27" s="34">
        <f>VLOOKUP($AX27&amp;"_"&amp;$BC$14,データシート1!$A:$BT,MATCH($BC$12&amp;"_"&amp;BH$20,データシート1!$A$1:$BT$1,0),0)</f>
        <v>2.4099223192707502</v>
      </c>
      <c r="BI27" s="34">
        <f>VLOOKUP($AX27&amp;"_"&amp;$BC$14,データシート1!$A:$BT,MATCH($BC$12&amp;"_"&amp;BI$20,データシート1!$A$1:$BT$1,0),0)</f>
        <v>90.487241467085454</v>
      </c>
      <c r="BJ27" s="34">
        <f>VLOOKUP($AX27&amp;"_"&amp;$BC$14,データシート1!$A:$BT,MATCH($BC$12&amp;"_"&amp;BJ$20,データシート1!$A$1:$BT$1,0),0)</f>
        <v>94.326614287115092</v>
      </c>
      <c r="BK27" s="34">
        <f t="shared" si="1"/>
        <v>108.33754778129082</v>
      </c>
      <c r="BL27" s="34">
        <f t="shared" si="2"/>
        <v>103.40704849711435</v>
      </c>
      <c r="BM27" s="34">
        <f>VLOOKUP($AX27&amp;"_"&amp;$BC$14,データシート1!$A:$BT,MATCH($BC$12&amp;"_"&amp;BM$20,データシート1!$A$1:$BT$1,0),0)</f>
        <v>54.278442007202067</v>
      </c>
      <c r="BN27" s="34">
        <f>VLOOKUP($AX27&amp;"_"&amp;$BC$14,データシート1!$A:$BT,MATCH($BC$12&amp;"_"&amp;BN$20,データシート1!$A$1:$BT$1,0),0)</f>
        <v>49.128606489912279</v>
      </c>
      <c r="BO27" s="34">
        <f>VLOOKUP($AX27&amp;"_"&amp;$BC$14,データシート1!$A:$BT,MATCH($BC$12&amp;"_"&amp;BO$20,データシート1!$A$1:$BT$1,0),0)</f>
        <v>4.9304992841764799</v>
      </c>
      <c r="BP27" s="34">
        <f>VLOOKUP($AX27&amp;"_"&amp;$BC$14,データシート1!$A:$BT,MATCH($BC$12&amp;"_"&amp;BP$20,データシート1!$A$1:$BT$1,0),0)</f>
        <v>0</v>
      </c>
      <c r="BQ27" s="34">
        <f>VLOOKUP($AX27&amp;"_"&amp;$BC$14,データシート1!$A:$BT,MATCH($BC$12&amp;"_"&amp;BQ$20,データシート1!$A$1:$BT$1,0),0)</f>
        <v>7.6344617480003789</v>
      </c>
      <c r="BR27" s="35">
        <f t="shared" si="3"/>
        <v>779.63312728480605</v>
      </c>
      <c r="BT27" s="121" t="str">
        <f t="shared" si="4"/>
        <v>綾瀬市</v>
      </c>
      <c r="BU27" s="33">
        <f t="shared" si="25"/>
        <v>779.63312728480605</v>
      </c>
      <c r="BV27" s="59">
        <f t="shared" si="16"/>
        <v>0.61419563284717593</v>
      </c>
      <c r="BW27" s="59">
        <f t="shared" si="5"/>
        <v>0.60483565635996062</v>
      </c>
      <c r="BX27" s="59">
        <f t="shared" si="5"/>
        <v>6.2688785913835258E-3</v>
      </c>
      <c r="BY27" s="59">
        <f t="shared" si="5"/>
        <v>3.0910978958316976E-3</v>
      </c>
      <c r="BZ27" s="59">
        <f t="shared" si="5"/>
        <v>0.11606387453316842</v>
      </c>
      <c r="CA27" s="59">
        <f t="shared" si="5"/>
        <v>0.12098846365805702</v>
      </c>
      <c r="CB27" s="59">
        <f t="shared" si="5"/>
        <v>0.13895965164870974</v>
      </c>
      <c r="CC27" s="59">
        <f t="shared" si="5"/>
        <v>0.13263552416922755</v>
      </c>
      <c r="CD27" s="59">
        <f t="shared" si="5"/>
        <v>6.9620492136134859E-2</v>
      </c>
      <c r="CE27" s="59">
        <f t="shared" si="5"/>
        <v>6.301503203309268E-2</v>
      </c>
      <c r="CF27" s="59">
        <f t="shared" si="5"/>
        <v>6.3241274794821924E-3</v>
      </c>
      <c r="CG27" s="59">
        <f t="shared" si="5"/>
        <v>0</v>
      </c>
      <c r="CH27" s="59">
        <f t="shared" si="5"/>
        <v>9.7923773128889263E-3</v>
      </c>
      <c r="CI27" s="122">
        <f t="shared" si="6"/>
        <v>1</v>
      </c>
      <c r="CK27" s="123" t="str">
        <f t="shared" si="7"/>
        <v>綾瀬市</v>
      </c>
      <c r="CL27" s="124">
        <f t="shared" si="17"/>
        <v>478.84726200131428</v>
      </c>
      <c r="CM27" s="65">
        <f t="shared" si="18"/>
        <v>0.29997456683715096</v>
      </c>
      <c r="CN27" s="66">
        <f t="shared" si="19"/>
        <v>471.54991426127441</v>
      </c>
      <c r="CO27" s="65">
        <f t="shared" si="20"/>
        <v>0.30461674502693564</v>
      </c>
      <c r="CP27" s="66">
        <f t="shared" si="8"/>
        <v>4.8874254207691079</v>
      </c>
      <c r="CQ27" s="65">
        <f t="shared" si="21"/>
        <v>0</v>
      </c>
      <c r="CR27" s="66">
        <f t="shared" si="9"/>
        <v>2.4099223192707502</v>
      </c>
      <c r="CS27" s="65">
        <f t="shared" si="22"/>
        <v>0</v>
      </c>
      <c r="CT27" s="66">
        <f t="shared" si="10"/>
        <v>90.487241467085454</v>
      </c>
      <c r="CU27" s="67">
        <f t="shared" si="23"/>
        <v>0.14474968832776683</v>
      </c>
      <c r="CV27" s="16"/>
      <c r="CW27" s="959">
        <f t="shared" si="24"/>
        <v>143.642</v>
      </c>
      <c r="CX27" s="962">
        <f>VLOOKUP($AX27&amp;"_"&amp;$CW$14,データシート1!$A:$BT,MATCH($CW$12&amp;"_"&amp;CX$20,データシート1!$A$1:$BT$1,0),0)</f>
        <v>143.642</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13.097999999999999</v>
      </c>
      <c r="DB27" s="962">
        <f>VLOOKUP($AX27&amp;"_"&amp;$CW$14,データシート1!$A:$BT,MATCH($CW$12&amp;"_"&amp;DB$20,データシート1!$A$1:$BT$1,0),0)</f>
        <v>0</v>
      </c>
      <c r="DC27" s="962">
        <f>VLOOKUP($AX27&amp;"_"&amp;$CW$14,データシート1!$A:$BT,MATCH($CW$12&amp;"_"&amp;DC$20,データシート1!$A$1:$BT$1,0),0)</f>
        <v>0</v>
      </c>
      <c r="DD27" s="961">
        <f t="shared" si="11"/>
        <v>156.74</v>
      </c>
      <c r="DE27" s="16"/>
      <c r="DF27" s="125">
        <f>VLOOKUP($AX27&amp;"_"&amp;$DF$14,データシート1!$A:$BT,MATCH($DF$12&amp;"_"&amp;DF$20,データシート1!$A$1:$BT$1,0),0)</f>
        <v>12</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3</v>
      </c>
      <c r="DJ27" s="64">
        <f>VLOOKUP($AX27&amp;"_"&amp;$DF$14,データシート1!$A:$BT,MATCH($DF$12&amp;"_"&amp;DJ$20,データシート1!$A$1:$BT$1,0),0)</f>
        <v>0</v>
      </c>
      <c r="DK27" s="64">
        <f>VLOOKUP($AX27&amp;"_"&amp;$DF$14,データシート1!$A:$BT,MATCH($DF$12&amp;"_"&amp;DK$20,データシート1!$A$1:$BT$1,0),0)</f>
        <v>0</v>
      </c>
      <c r="DL27" s="68">
        <f t="shared" si="12"/>
        <v>15</v>
      </c>
      <c r="DM27" s="16"/>
      <c r="DN27" s="126">
        <f t="shared" si="26"/>
        <v>0.92</v>
      </c>
      <c r="DO27" s="127">
        <f t="shared" si="27"/>
        <v>0</v>
      </c>
      <c r="DP27" s="127">
        <f t="shared" si="13"/>
        <v>0</v>
      </c>
      <c r="DQ27" s="127">
        <f t="shared" si="13"/>
        <v>0.08</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08219</v>
      </c>
      <c r="AY28" s="18" t="str">
        <f>IF(IFERROR(比較地域マスタ!$Z13,"")=0,"",IFERROR(比較地域マスタ!$Z13,""))</f>
        <v>牛久市</v>
      </c>
      <c r="BB28" s="110" t="str">
        <f t="shared" si="0"/>
        <v>08219</v>
      </c>
      <c r="BC28" s="1031" t="str">
        <f t="shared" si="0"/>
        <v>牛久市</v>
      </c>
      <c r="BD28" s="34">
        <f t="shared" si="14"/>
        <v>606.98251054903153</v>
      </c>
      <c r="BE28" s="34">
        <f t="shared" si="15"/>
        <v>273.17863741216024</v>
      </c>
      <c r="BF28" s="34">
        <f>VLOOKUP($AX28&amp;"_"&amp;$BC$14,データシート1!$A:$BT,MATCH($BC$12&amp;"_"&amp;BF$20,データシート1!$A$1:$BT$1,0),0)</f>
        <v>260.75719883201094</v>
      </c>
      <c r="BG28" s="34">
        <f>VLOOKUP($AX28&amp;"_"&amp;$BC$14,データシート1!$A:$BT,MATCH($BC$12&amp;"_"&amp;BG$20,データシート1!$A$1:$BT$1,0),0)</f>
        <v>3.3290004937985285</v>
      </c>
      <c r="BH28" s="34">
        <f>VLOOKUP($AX28&amp;"_"&amp;$BC$14,データシート1!$A:$BT,MATCH($BC$12&amp;"_"&amp;BH$20,データシート1!$A$1:$BT$1,0),0)</f>
        <v>9.092438086350823</v>
      </c>
      <c r="BI28" s="34">
        <f>VLOOKUP($AX28&amp;"_"&amp;$BC$14,データシート1!$A:$BT,MATCH($BC$12&amp;"_"&amp;BI$20,データシート1!$A$1:$BT$1,0),0)</f>
        <v>85.704911930531765</v>
      </c>
      <c r="BJ28" s="34">
        <f>VLOOKUP($AX28&amp;"_"&amp;$BC$14,データシート1!$A:$BT,MATCH($BC$12&amp;"_"&amp;BJ$20,データシート1!$A$1:$BT$1,0),0)</f>
        <v>120.51638804509908</v>
      </c>
      <c r="BK28" s="34">
        <f t="shared" si="1"/>
        <v>107.32986696912047</v>
      </c>
      <c r="BL28" s="34">
        <f t="shared" si="2"/>
        <v>102.39633155535932</v>
      </c>
      <c r="BM28" s="34">
        <f>VLOOKUP($AX28&amp;"_"&amp;$BC$14,データシート1!$A:$BT,MATCH($BC$12&amp;"_"&amp;BM$20,データシート1!$A$1:$BT$1,0),0)</f>
        <v>69.396108033997649</v>
      </c>
      <c r="BN28" s="34">
        <f>VLOOKUP($AX28&amp;"_"&amp;$BC$14,データシート1!$A:$BT,MATCH($BC$12&amp;"_"&amp;BN$20,データシート1!$A$1:$BT$1,0),0)</f>
        <v>33.000223521361676</v>
      </c>
      <c r="BO28" s="34">
        <f>VLOOKUP($AX28&amp;"_"&amp;$BC$14,データシート1!$A:$BT,MATCH($BC$12&amp;"_"&amp;BO$20,データシート1!$A$1:$BT$1,0),0)</f>
        <v>4.9335354137611498</v>
      </c>
      <c r="BP28" s="34">
        <f>VLOOKUP($AX28&amp;"_"&amp;$BC$14,データシート1!$A:$BT,MATCH($BC$12&amp;"_"&amp;BP$20,データシート1!$A$1:$BT$1,0),0)</f>
        <v>0</v>
      </c>
      <c r="BQ28" s="34">
        <f>VLOOKUP($AX28&amp;"_"&amp;$BC$14,データシート1!$A:$BT,MATCH($BC$12&amp;"_"&amp;BQ$20,データシート1!$A$1:$BT$1,0),0)</f>
        <v>20.252706192120002</v>
      </c>
      <c r="BR28" s="35">
        <f t="shared" si="3"/>
        <v>606.98251054903153</v>
      </c>
      <c r="BT28" s="121" t="str">
        <f t="shared" si="4"/>
        <v>牛久市</v>
      </c>
      <c r="BU28" s="33">
        <f t="shared" si="25"/>
        <v>606.98251054903153</v>
      </c>
      <c r="BV28" s="59">
        <f t="shared" si="16"/>
        <v>0.45006014615653922</v>
      </c>
      <c r="BW28" s="59">
        <f t="shared" si="5"/>
        <v>0.42959590152959964</v>
      </c>
      <c r="BX28" s="59">
        <f t="shared" si="5"/>
        <v>5.4845080969258249E-3</v>
      </c>
      <c r="BY28" s="59">
        <f t="shared" si="5"/>
        <v>1.4979736530013815E-2</v>
      </c>
      <c r="BZ28" s="59">
        <f t="shared" si="5"/>
        <v>0.14119832193024712</v>
      </c>
      <c r="CA28" s="59">
        <f t="shared" si="5"/>
        <v>0.19855001742321843</v>
      </c>
      <c r="CB28" s="59">
        <f t="shared" si="5"/>
        <v>0.17682530403065125</v>
      </c>
      <c r="CC28" s="59">
        <f t="shared" si="5"/>
        <v>0.16869733439722862</v>
      </c>
      <c r="CD28" s="59">
        <f t="shared" si="5"/>
        <v>0.11432966655205115</v>
      </c>
      <c r="CE28" s="59">
        <f t="shared" si="5"/>
        <v>5.4367667845177471E-2</v>
      </c>
      <c r="CF28" s="59">
        <f t="shared" si="5"/>
        <v>8.1279696334226135E-3</v>
      </c>
      <c r="CG28" s="59">
        <f t="shared" si="5"/>
        <v>0</v>
      </c>
      <c r="CH28" s="59">
        <f t="shared" si="5"/>
        <v>3.3366210459344042E-2</v>
      </c>
      <c r="CI28" s="122">
        <f t="shared" si="6"/>
        <v>1</v>
      </c>
      <c r="CK28" s="123" t="str">
        <f t="shared" si="7"/>
        <v>牛久市</v>
      </c>
      <c r="CL28" s="124">
        <f t="shared" si="17"/>
        <v>273.17863741216024</v>
      </c>
      <c r="CM28" s="65">
        <f t="shared" si="18"/>
        <v>0.38504841006765239</v>
      </c>
      <c r="CN28" s="66">
        <f t="shared" si="19"/>
        <v>260.75719883201094</v>
      </c>
      <c r="CO28" s="65">
        <f t="shared" si="20"/>
        <v>0.40339058891242807</v>
      </c>
      <c r="CP28" s="66">
        <f t="shared" si="8"/>
        <v>3.3290004937985285</v>
      </c>
      <c r="CQ28" s="65">
        <f t="shared" si="21"/>
        <v>0</v>
      </c>
      <c r="CR28" s="66">
        <f t="shared" si="9"/>
        <v>9.092438086350823</v>
      </c>
      <c r="CS28" s="65">
        <f t="shared" si="22"/>
        <v>0</v>
      </c>
      <c r="CT28" s="66">
        <f t="shared" si="10"/>
        <v>85.704911930531765</v>
      </c>
      <c r="CU28" s="67">
        <f t="shared" si="23"/>
        <v>8.2013969114131585E-2</v>
      </c>
      <c r="CV28" s="16"/>
      <c r="CW28" s="959">
        <f t="shared" si="24"/>
        <v>105.187</v>
      </c>
      <c r="CX28" s="962">
        <f>VLOOKUP($AX28&amp;"_"&amp;$CW$14,データシート1!$A:$BT,MATCH($CW$12&amp;"_"&amp;CX$20,データシート1!$A$1:$BT$1,0),0)</f>
        <v>105.187</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7.0289999999999999</v>
      </c>
      <c r="DB28" s="962">
        <f>VLOOKUP($AX28&amp;"_"&amp;$CW$14,データシート1!$A:$BT,MATCH($CW$12&amp;"_"&amp;DB$20,データシート1!$A$1:$BT$1,0),0)</f>
        <v>0</v>
      </c>
      <c r="DC28" s="962">
        <f>VLOOKUP($AX28&amp;"_"&amp;$CW$14,データシート1!$A:$BT,MATCH($CW$12&amp;"_"&amp;DC$20,データシート1!$A$1:$BT$1,0),0)</f>
        <v>0</v>
      </c>
      <c r="DD28" s="961">
        <f t="shared" si="11"/>
        <v>112.21599999999999</v>
      </c>
      <c r="DE28" s="16"/>
      <c r="DF28" s="125">
        <f>VLOOKUP($AX28&amp;"_"&amp;$DF$14,データシート1!$A:$BT,MATCH($DF$12&amp;"_"&amp;DF$20,データシート1!$A$1:$BT$1,0),0)</f>
        <v>11</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2</v>
      </c>
      <c r="DJ28" s="64">
        <f>VLOOKUP($AX28&amp;"_"&amp;$DF$14,データシート1!$A:$BT,MATCH($DF$12&amp;"_"&amp;DJ$20,データシート1!$A$1:$BT$1,0),0)</f>
        <v>0</v>
      </c>
      <c r="DK28" s="64">
        <f>VLOOKUP($AX28&amp;"_"&amp;$DF$14,データシート1!$A:$BT,MATCH($DF$12&amp;"_"&amp;DK$20,データシート1!$A$1:$BT$1,0),0)</f>
        <v>0</v>
      </c>
      <c r="DL28" s="68">
        <f t="shared" si="12"/>
        <v>13</v>
      </c>
      <c r="DM28" s="16"/>
      <c r="DN28" s="126">
        <f t="shared" si="26"/>
        <v>0.94</v>
      </c>
      <c r="DO28" s="127">
        <f t="shared" si="27"/>
        <v>0</v>
      </c>
      <c r="DP28" s="127">
        <f t="shared" si="13"/>
        <v>0</v>
      </c>
      <c r="DQ28" s="127">
        <f t="shared" si="13"/>
        <v>0.06</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23226</v>
      </c>
      <c r="AY29" s="18" t="str">
        <f>IF(IFERROR(比較地域マスタ!$Z14,"")=0,"",IFERROR(比較地域マスタ!$Z14,""))</f>
        <v>尾張旭市</v>
      </c>
      <c r="BB29" s="110" t="str">
        <f t="shared" si="0"/>
        <v>23226</v>
      </c>
      <c r="BC29" s="1031" t="str">
        <f t="shared" si="0"/>
        <v>尾張旭市</v>
      </c>
      <c r="BD29" s="34">
        <f t="shared" si="14"/>
        <v>371.59954450761808</v>
      </c>
      <c r="BE29" s="34">
        <f t="shared" si="15"/>
        <v>98.996886707174866</v>
      </c>
      <c r="BF29" s="34">
        <f>VLOOKUP($AX29&amp;"_"&amp;$BC$14,データシート1!$A:$BT,MATCH($BC$12&amp;"_"&amp;BF$20,データシート1!$A$1:$BT$1,0),0)</f>
        <v>94.330910098079229</v>
      </c>
      <c r="BG29" s="34">
        <f>VLOOKUP($AX29&amp;"_"&amp;$BC$14,データシート1!$A:$BT,MATCH($BC$12&amp;"_"&amp;BG$20,データシート1!$A$1:$BT$1,0),0)</f>
        <v>3.5086807633171659</v>
      </c>
      <c r="BH29" s="34">
        <f>VLOOKUP($AX29&amp;"_"&amp;$BC$14,データシート1!$A:$BT,MATCH($BC$12&amp;"_"&amp;BH$20,データシート1!$A$1:$BT$1,0),0)</f>
        <v>1.1572958457784706</v>
      </c>
      <c r="BI29" s="34">
        <f>VLOOKUP($AX29&amp;"_"&amp;$BC$14,データシート1!$A:$BT,MATCH($BC$12&amp;"_"&amp;BI$20,データシート1!$A$1:$BT$1,0),0)</f>
        <v>70.027688620763712</v>
      </c>
      <c r="BJ29" s="34">
        <f>VLOOKUP($AX29&amp;"_"&amp;$BC$14,データシート1!$A:$BT,MATCH($BC$12&amp;"_"&amp;BJ$20,データシート1!$A$1:$BT$1,0),0)</f>
        <v>92.721720665440202</v>
      </c>
      <c r="BK29" s="34">
        <f t="shared" si="1"/>
        <v>97.746940469016707</v>
      </c>
      <c r="BL29" s="34">
        <f t="shared" si="2"/>
        <v>92.840438285980568</v>
      </c>
      <c r="BM29" s="34">
        <f>VLOOKUP($AX29&amp;"_"&amp;$BC$14,データシート1!$A:$BT,MATCH($BC$12&amp;"_"&amp;BM$20,データシート1!$A$1:$BT$1,0),0)</f>
        <v>62.079880737203567</v>
      </c>
      <c r="BN29" s="34">
        <f>VLOOKUP($AX29&amp;"_"&amp;$BC$14,データシート1!$A:$BT,MATCH($BC$12&amp;"_"&amp;BN$20,データシート1!$A$1:$BT$1,0),0)</f>
        <v>30.760557548777001</v>
      </c>
      <c r="BO29" s="34">
        <f>VLOOKUP($AX29&amp;"_"&amp;$BC$14,データシート1!$A:$BT,MATCH($BC$12&amp;"_"&amp;BO$20,データシート1!$A$1:$BT$1,0),0)</f>
        <v>4.9065021830361397</v>
      </c>
      <c r="BP29" s="34">
        <f>VLOOKUP($AX29&amp;"_"&amp;$BC$14,データシート1!$A:$BT,MATCH($BC$12&amp;"_"&amp;BP$20,データシート1!$A$1:$BT$1,0),0)</f>
        <v>0</v>
      </c>
      <c r="BQ29" s="34">
        <f>VLOOKUP($AX29&amp;"_"&amp;$BC$14,データシート1!$A:$BT,MATCH($BC$12&amp;"_"&amp;BQ$20,データシート1!$A$1:$BT$1,0),0)</f>
        <v>12.10630804522261</v>
      </c>
      <c r="BR29" s="35">
        <f t="shared" si="3"/>
        <v>371.59954450761808</v>
      </c>
      <c r="BT29" s="121" t="str">
        <f t="shared" si="4"/>
        <v>尾張旭市</v>
      </c>
      <c r="BU29" s="33">
        <f t="shared" si="25"/>
        <v>371.59954450761808</v>
      </c>
      <c r="BV29" s="59">
        <f t="shared" si="16"/>
        <v>0.26640744901436592</v>
      </c>
      <c r="BW29" s="59">
        <f t="shared" si="5"/>
        <v>0.25385098419071223</v>
      </c>
      <c r="BX29" s="59">
        <f t="shared" si="5"/>
        <v>9.4421018948402814E-3</v>
      </c>
      <c r="BY29" s="59">
        <f t="shared" si="5"/>
        <v>3.1143629288133993E-3</v>
      </c>
      <c r="BZ29" s="59">
        <f t="shared" si="5"/>
        <v>0.18844933923036089</v>
      </c>
      <c r="CA29" s="59">
        <f t="shared" si="5"/>
        <v>0.24952054445680122</v>
      </c>
      <c r="CB29" s="59">
        <f t="shared" si="5"/>
        <v>0.26304375749043152</v>
      </c>
      <c r="CC29" s="59">
        <f t="shared" si="5"/>
        <v>0.24984002176051448</v>
      </c>
      <c r="CD29" s="59">
        <f t="shared" si="5"/>
        <v>0.16706124013004781</v>
      </c>
      <c r="CE29" s="59">
        <f t="shared" si="5"/>
        <v>8.2778781630466675E-2</v>
      </c>
      <c r="CF29" s="59">
        <f t="shared" si="5"/>
        <v>1.3203735729917055E-2</v>
      </c>
      <c r="CG29" s="59">
        <f t="shared" si="5"/>
        <v>0</v>
      </c>
      <c r="CH29" s="59">
        <f t="shared" si="5"/>
        <v>3.2578909808040471E-2</v>
      </c>
      <c r="CI29" s="122">
        <f t="shared" si="6"/>
        <v>1</v>
      </c>
      <c r="CK29" s="123" t="str">
        <f t="shared" si="7"/>
        <v>尾張旭市</v>
      </c>
      <c r="CL29" s="124">
        <f t="shared" si="17"/>
        <v>98.996886707174866</v>
      </c>
      <c r="CM29" s="65">
        <f t="shared" si="18"/>
        <v>0.53999677947574887</v>
      </c>
      <c r="CN29" s="66">
        <f t="shared" si="19"/>
        <v>94.330910098079229</v>
      </c>
      <c r="CO29" s="65">
        <f t="shared" si="20"/>
        <v>0.56670713708176668</v>
      </c>
      <c r="CP29" s="66">
        <f t="shared" si="8"/>
        <v>3.5086807633171659</v>
      </c>
      <c r="CQ29" s="65">
        <f t="shared" si="21"/>
        <v>0</v>
      </c>
      <c r="CR29" s="66">
        <f t="shared" si="9"/>
        <v>1.1572958457784706</v>
      </c>
      <c r="CS29" s="65">
        <f t="shared" si="22"/>
        <v>0</v>
      </c>
      <c r="CT29" s="66">
        <f t="shared" si="10"/>
        <v>70.027688620763712</v>
      </c>
      <c r="CU29" s="67">
        <f t="shared" si="23"/>
        <v>0.49548972247117401</v>
      </c>
      <c r="CV29" s="16"/>
      <c r="CW29" s="959">
        <f t="shared" si="24"/>
        <v>53.457999999999998</v>
      </c>
      <c r="CX29" s="962">
        <f>VLOOKUP($AX29&amp;"_"&amp;$CW$14,データシート1!$A:$BT,MATCH($CW$12&amp;"_"&amp;CX$20,データシート1!$A$1:$BT$1,0),0)</f>
        <v>53.457999999999998</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34.698</v>
      </c>
      <c r="DB29" s="962">
        <f>VLOOKUP($AX29&amp;"_"&amp;$CW$14,データシート1!$A:$BT,MATCH($CW$12&amp;"_"&amp;DB$20,データシート1!$A$1:$BT$1,0),0)</f>
        <v>0</v>
      </c>
      <c r="DC29" s="962">
        <f>VLOOKUP($AX29&amp;"_"&amp;$CW$14,データシート1!$A:$BT,MATCH($CW$12&amp;"_"&amp;DC$20,データシート1!$A$1:$BT$1,0),0)</f>
        <v>0</v>
      </c>
      <c r="DD29" s="961">
        <f t="shared" si="11"/>
        <v>88.156000000000006</v>
      </c>
      <c r="DE29" s="16"/>
      <c r="DF29" s="125">
        <f>VLOOKUP($AX29&amp;"_"&amp;$DF$14,データシート1!$A:$BT,MATCH($DF$12&amp;"_"&amp;DF$20,データシート1!$A$1:$BT$1,0),0)</f>
        <v>6</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2</v>
      </c>
      <c r="DJ29" s="64">
        <f>VLOOKUP($AX29&amp;"_"&amp;$DF$14,データシート1!$A:$BT,MATCH($DF$12&amp;"_"&amp;DJ$20,データシート1!$A$1:$BT$1,0),0)</f>
        <v>0</v>
      </c>
      <c r="DK29" s="64">
        <f>VLOOKUP($AX29&amp;"_"&amp;$DF$14,データシート1!$A:$BT,MATCH($DF$12&amp;"_"&amp;DK$20,データシート1!$A$1:$BT$1,0),0)</f>
        <v>0</v>
      </c>
      <c r="DL29" s="68">
        <f t="shared" si="12"/>
        <v>8</v>
      </c>
      <c r="DM29" s="16"/>
      <c r="DN29" s="126">
        <f t="shared" si="26"/>
        <v>0.61</v>
      </c>
      <c r="DO29" s="127">
        <f t="shared" si="27"/>
        <v>0</v>
      </c>
      <c r="DP29" s="127">
        <f t="shared" si="13"/>
        <v>0</v>
      </c>
      <c r="DQ29" s="127">
        <f t="shared" si="13"/>
        <v>0.39</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23224</v>
      </c>
      <c r="AY30" s="18" t="str">
        <f>IF(IFERROR(比較地域マスタ!$Z15,"")=0,"",IFERROR(比較地域マスタ!$Z15,""))</f>
        <v>知多市</v>
      </c>
      <c r="BB30" s="110" t="str">
        <f t="shared" si="0"/>
        <v>23224</v>
      </c>
      <c r="BC30" s="1031" t="str">
        <f t="shared" si="0"/>
        <v>知多市</v>
      </c>
      <c r="BD30" s="34">
        <f t="shared" si="14"/>
        <v>889.12411565883099</v>
      </c>
      <c r="BE30" s="34">
        <f t="shared" si="15"/>
        <v>571.7884292818801</v>
      </c>
      <c r="BF30" s="34">
        <f>VLOOKUP($AX30&amp;"_"&amp;$BC$14,データシート1!$A:$BT,MATCH($BC$12&amp;"_"&amp;BF$20,データシート1!$A$1:$BT$1,0),0)</f>
        <v>565.7035409269206</v>
      </c>
      <c r="BG30" s="34">
        <f>VLOOKUP($AX30&amp;"_"&amp;$BC$14,データシート1!$A:$BT,MATCH($BC$12&amp;"_"&amp;BG$20,データシート1!$A$1:$BT$1,0),0)</f>
        <v>3.992853556821506</v>
      </c>
      <c r="BH30" s="34">
        <f>VLOOKUP($AX30&amp;"_"&amp;$BC$14,データシート1!$A:$BT,MATCH($BC$12&amp;"_"&amp;BH$20,データシート1!$A$1:$BT$1,0),0)</f>
        <v>2.0920347981380045</v>
      </c>
      <c r="BI30" s="34">
        <f>VLOOKUP($AX30&amp;"_"&amp;$BC$14,データシート1!$A:$BT,MATCH($BC$12&amp;"_"&amp;BI$20,データシート1!$A$1:$BT$1,0),0)</f>
        <v>60.030609401387508</v>
      </c>
      <c r="BJ30" s="34">
        <f>VLOOKUP($AX30&amp;"_"&amp;$BC$14,データシート1!$A:$BT,MATCH($BC$12&amp;"_"&amp;BJ$20,データシート1!$A$1:$BT$1,0),0)</f>
        <v>92.951034365527846</v>
      </c>
      <c r="BK30" s="34">
        <f t="shared" si="1"/>
        <v>155.67691987503548</v>
      </c>
      <c r="BL30" s="34">
        <f t="shared" si="2"/>
        <v>104.68985198197419</v>
      </c>
      <c r="BM30" s="34">
        <f>VLOOKUP($AX30&amp;"_"&amp;$BC$14,データシート1!$A:$BT,MATCH($BC$12&amp;"_"&amp;BM$20,データシート1!$A$1:$BT$1,0),0)</f>
        <v>69.542894686060407</v>
      </c>
      <c r="BN30" s="34">
        <f>VLOOKUP($AX30&amp;"_"&amp;$BC$14,データシート1!$A:$BT,MATCH($BC$12&amp;"_"&amp;BN$20,データシート1!$A$1:$BT$1,0),0)</f>
        <v>35.146957295913786</v>
      </c>
      <c r="BO30" s="34">
        <f>VLOOKUP($AX30&amp;"_"&amp;$BC$14,データシート1!$A:$BT,MATCH($BC$12&amp;"_"&amp;BO$20,データシート1!$A$1:$BT$1,0),0)</f>
        <v>4.9464973516033801</v>
      </c>
      <c r="BP30" s="34">
        <f>VLOOKUP($AX30&amp;"_"&amp;$BC$14,データシート1!$A:$BT,MATCH($BC$12&amp;"_"&amp;BP$20,データシート1!$A$1:$BT$1,0),0)</f>
        <v>46.04057054145791</v>
      </c>
      <c r="BQ30" s="34">
        <f>VLOOKUP($AX30&amp;"_"&amp;$BC$14,データシート1!$A:$BT,MATCH($BC$12&amp;"_"&amp;BQ$20,データシート1!$A$1:$BT$1,0),0)</f>
        <v>8.6771227350000011</v>
      </c>
      <c r="BR30" s="35">
        <f t="shared" si="3"/>
        <v>889.12411565883099</v>
      </c>
      <c r="BT30" s="121" t="str">
        <f t="shared" si="4"/>
        <v>知多市</v>
      </c>
      <c r="BU30" s="33">
        <f t="shared" si="25"/>
        <v>889.12411565883099</v>
      </c>
      <c r="BV30" s="59">
        <f t="shared" si="16"/>
        <v>0.64309180148397083</v>
      </c>
      <c r="BW30" s="59">
        <f t="shared" si="5"/>
        <v>0.63624811313068552</v>
      </c>
      <c r="BX30" s="59">
        <f t="shared" si="5"/>
        <v>4.4907718579456661E-3</v>
      </c>
      <c r="BY30" s="59">
        <f t="shared" si="5"/>
        <v>2.3529164953397202E-3</v>
      </c>
      <c r="BZ30" s="59">
        <f t="shared" si="5"/>
        <v>6.7516568659152273E-2</v>
      </c>
      <c r="CA30" s="59">
        <f t="shared" si="5"/>
        <v>0.10454224863381663</v>
      </c>
      <c r="CB30" s="59">
        <f t="shared" si="5"/>
        <v>0.17509020071925574</v>
      </c>
      <c r="CC30" s="59">
        <f t="shared" si="5"/>
        <v>0.11774492462663684</v>
      </c>
      <c r="CD30" s="59">
        <f t="shared" si="5"/>
        <v>7.8215058461809803E-2</v>
      </c>
      <c r="CE30" s="59">
        <f t="shared" si="5"/>
        <v>3.9529866164827038E-2</v>
      </c>
      <c r="CF30" s="59">
        <f t="shared" si="5"/>
        <v>5.5633372939593263E-3</v>
      </c>
      <c r="CG30" s="59">
        <f t="shared" si="5"/>
        <v>5.1781938798659582E-2</v>
      </c>
      <c r="CH30" s="59">
        <f t="shared" si="5"/>
        <v>9.7591805038044106E-3</v>
      </c>
      <c r="CI30" s="122">
        <f t="shared" si="6"/>
        <v>1</v>
      </c>
      <c r="CK30" s="123" t="str">
        <f t="shared" si="7"/>
        <v>知多市</v>
      </c>
      <c r="CL30" s="124">
        <f t="shared" si="17"/>
        <v>571.7884292818801</v>
      </c>
      <c r="CM30" s="65">
        <f t="shared" si="18"/>
        <v>0.40647901933220415</v>
      </c>
      <c r="CN30" s="66">
        <f t="shared" si="19"/>
        <v>565.7035409269206</v>
      </c>
      <c r="CO30" s="65">
        <f t="shared" si="20"/>
        <v>0.41085123776876759</v>
      </c>
      <c r="CP30" s="66">
        <f t="shared" si="8"/>
        <v>3.992853556821506</v>
      </c>
      <c r="CQ30" s="65">
        <f t="shared" si="21"/>
        <v>0</v>
      </c>
      <c r="CR30" s="66">
        <f t="shared" si="9"/>
        <v>2.0920347981380045</v>
      </c>
      <c r="CS30" s="65">
        <f t="shared" si="22"/>
        <v>0</v>
      </c>
      <c r="CT30" s="66">
        <f t="shared" si="10"/>
        <v>60.030609401387508</v>
      </c>
      <c r="CU30" s="67">
        <f t="shared" si="23"/>
        <v>0.4471218977726989</v>
      </c>
      <c r="CV30" s="16"/>
      <c r="CW30" s="959">
        <f t="shared" si="24"/>
        <v>232.42</v>
      </c>
      <c r="CX30" s="962">
        <f>VLOOKUP($AX30&amp;"_"&amp;$CW$14,データシート1!$A:$BT,MATCH($CW$12&amp;"_"&amp;CX$20,データシート1!$A$1:$BT$1,0),0)</f>
        <v>232.42</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26.841000000000001</v>
      </c>
      <c r="DB30" s="962">
        <f>VLOOKUP($AX30&amp;"_"&amp;$CW$14,データシート1!$A:$BT,MATCH($CW$12&amp;"_"&amp;DB$20,データシート1!$A$1:$BT$1,0),0)</f>
        <v>1373.009</v>
      </c>
      <c r="DC30" s="962">
        <f>VLOOKUP($AX30&amp;"_"&amp;$CW$14,データシート1!$A:$BT,MATCH($CW$12&amp;"_"&amp;DC$20,データシート1!$A$1:$BT$1,0),0)</f>
        <v>0</v>
      </c>
      <c r="DD30" s="961">
        <f t="shared" si="11"/>
        <v>1632.27</v>
      </c>
      <c r="DE30" s="16"/>
      <c r="DF30" s="125">
        <f>VLOOKUP($AX30&amp;"_"&amp;$DF$14,データシート1!$A:$BT,MATCH($DF$12&amp;"_"&amp;DF$20,データシート1!$A$1:$BT$1,0),0)</f>
        <v>16</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4</v>
      </c>
      <c r="DJ30" s="64">
        <f>VLOOKUP($AX30&amp;"_"&amp;$DF$14,データシート1!$A:$BT,MATCH($DF$12&amp;"_"&amp;DJ$20,データシート1!$A$1:$BT$1,0),0)</f>
        <v>9</v>
      </c>
      <c r="DK30" s="64">
        <f>VLOOKUP($AX30&amp;"_"&amp;$DF$14,データシート1!$A:$BT,MATCH($DF$12&amp;"_"&amp;DK$20,データシート1!$A$1:$BT$1,0),0)</f>
        <v>0</v>
      </c>
      <c r="DL30" s="68">
        <f t="shared" si="12"/>
        <v>29</v>
      </c>
      <c r="DM30" s="16"/>
      <c r="DN30" s="126">
        <f t="shared" si="26"/>
        <v>0.14000000000000001</v>
      </c>
      <c r="DO30" s="127">
        <f t="shared" si="27"/>
        <v>0</v>
      </c>
      <c r="DP30" s="127">
        <f t="shared" si="13"/>
        <v>0</v>
      </c>
      <c r="DQ30" s="127">
        <f t="shared" si="13"/>
        <v>0.02</v>
      </c>
      <c r="DR30" s="127">
        <f t="shared" si="13"/>
        <v>0.84</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21203</v>
      </c>
      <c r="AY31" s="18" t="str">
        <f>IF(IFERROR(比較地域マスタ!$Z16,"")=0,"",IFERROR(比較地域マスタ!$Z16,""))</f>
        <v>高山市</v>
      </c>
      <c r="BB31" s="110" t="str">
        <f t="shared" si="0"/>
        <v>21203</v>
      </c>
      <c r="BC31" s="1031" t="str">
        <f t="shared" si="0"/>
        <v>高山市</v>
      </c>
      <c r="BD31" s="34">
        <f t="shared" si="14"/>
        <v>567.18139925072444</v>
      </c>
      <c r="BE31" s="34">
        <f t="shared" si="15"/>
        <v>129.35482369083178</v>
      </c>
      <c r="BF31" s="34">
        <f>VLOOKUP($AX31&amp;"_"&amp;$BC$14,データシート1!$A:$BT,MATCH($BC$12&amp;"_"&amp;BF$20,データシート1!$A$1:$BT$1,0),0)</f>
        <v>98.796500084672033</v>
      </c>
      <c r="BG31" s="34">
        <f>VLOOKUP($AX31&amp;"_"&amp;$BC$14,データシート1!$A:$BT,MATCH($BC$12&amp;"_"&amp;BG$20,データシート1!$A$1:$BT$1,0),0)</f>
        <v>9.4290232099511275</v>
      </c>
      <c r="BH31" s="34">
        <f>VLOOKUP($AX31&amp;"_"&amp;$BC$14,データシート1!$A:$BT,MATCH($BC$12&amp;"_"&amp;BH$20,データシート1!$A$1:$BT$1,0),0)</f>
        <v>21.12930039620862</v>
      </c>
      <c r="BI31" s="34">
        <f>VLOOKUP($AX31&amp;"_"&amp;$BC$14,データシート1!$A:$BT,MATCH($BC$12&amp;"_"&amp;BI$20,データシート1!$A$1:$BT$1,0),0)</f>
        <v>144.0739280053574</v>
      </c>
      <c r="BJ31" s="34">
        <f>VLOOKUP($AX31&amp;"_"&amp;$BC$14,データシート1!$A:$BT,MATCH($BC$12&amp;"_"&amp;BJ$20,データシート1!$A$1:$BT$1,0),0)</f>
        <v>111.33639000589102</v>
      </c>
      <c r="BK31" s="34">
        <f t="shared" si="1"/>
        <v>176.04168166066725</v>
      </c>
      <c r="BL31" s="34">
        <f t="shared" si="2"/>
        <v>171.05174430116017</v>
      </c>
      <c r="BM31" s="34">
        <f>VLOOKUP($AX31&amp;"_"&amp;$BC$14,データシート1!$A:$BT,MATCH($BC$12&amp;"_"&amp;BM$20,データシート1!$A$1:$BT$1,0),0)</f>
        <v>74.76469391962587</v>
      </c>
      <c r="BN31" s="34">
        <f>VLOOKUP($AX31&amp;"_"&amp;$BC$14,データシート1!$A:$BT,MATCH($BC$12&amp;"_"&amp;BN$20,データシート1!$A$1:$BT$1,0),0)</f>
        <v>96.2870503815343</v>
      </c>
      <c r="BO31" s="34">
        <f>VLOOKUP($AX31&amp;"_"&amp;$BC$14,データシート1!$A:$BT,MATCH($BC$12&amp;"_"&amp;BO$20,データシート1!$A$1:$BT$1,0),0)</f>
        <v>4.9899373595070697</v>
      </c>
      <c r="BP31" s="34">
        <f>VLOOKUP($AX31&amp;"_"&amp;$BC$14,データシート1!$A:$BT,MATCH($BC$12&amp;"_"&amp;BP$20,データシート1!$A$1:$BT$1,0),0)</f>
        <v>0</v>
      </c>
      <c r="BQ31" s="34">
        <f>VLOOKUP($AX31&amp;"_"&amp;$BC$14,データシート1!$A:$BT,MATCH($BC$12&amp;"_"&amp;BQ$20,データシート1!$A$1:$BT$1,0),0)</f>
        <v>6.3745758879769996</v>
      </c>
      <c r="BR31" s="35">
        <f t="shared" si="3"/>
        <v>567.18139925072444</v>
      </c>
      <c r="BT31" s="121" t="str">
        <f t="shared" si="4"/>
        <v>高山市</v>
      </c>
      <c r="BU31" s="33">
        <f t="shared" si="25"/>
        <v>567.18139925072444</v>
      </c>
      <c r="BV31" s="59">
        <f t="shared" si="16"/>
        <v>0.22806605410846706</v>
      </c>
      <c r="BW31" s="59">
        <f t="shared" si="5"/>
        <v>0.17418854041262152</v>
      </c>
      <c r="BX31" s="59">
        <f t="shared" si="5"/>
        <v>1.662435196642088E-2</v>
      </c>
      <c r="BY31" s="59">
        <f t="shared" si="5"/>
        <v>3.7253161729424666E-2</v>
      </c>
      <c r="BZ31" s="59">
        <f t="shared" si="5"/>
        <v>0.25401737115442502</v>
      </c>
      <c r="CA31" s="59">
        <f t="shared" si="5"/>
        <v>0.19629767505241191</v>
      </c>
      <c r="CB31" s="59">
        <f t="shared" si="5"/>
        <v>0.3103798571201864</v>
      </c>
      <c r="CC31" s="59">
        <f t="shared" si="5"/>
        <v>0.30158207678729987</v>
      </c>
      <c r="CD31" s="59">
        <f t="shared" si="5"/>
        <v>0.1318179580966404</v>
      </c>
      <c r="CE31" s="59">
        <f t="shared" si="5"/>
        <v>0.16976411869065947</v>
      </c>
      <c r="CF31" s="59">
        <f t="shared" si="5"/>
        <v>8.7977803328865012E-3</v>
      </c>
      <c r="CG31" s="59">
        <f t="shared" si="5"/>
        <v>0</v>
      </c>
      <c r="CH31" s="59">
        <f t="shared" si="5"/>
        <v>1.123904256450959E-2</v>
      </c>
      <c r="CI31" s="122">
        <f t="shared" si="6"/>
        <v>1</v>
      </c>
      <c r="CK31" s="123" t="str">
        <f t="shared" si="7"/>
        <v>高山市</v>
      </c>
      <c r="CL31" s="124">
        <f t="shared" si="17"/>
        <v>129.35482369083178</v>
      </c>
      <c r="CM31" s="65">
        <f t="shared" si="18"/>
        <v>0.32107809214186822</v>
      </c>
      <c r="CN31" s="66">
        <f t="shared" si="19"/>
        <v>98.796500084672033</v>
      </c>
      <c r="CO31" s="65">
        <f t="shared" si="20"/>
        <v>0.42038938590339514</v>
      </c>
      <c r="CP31" s="66">
        <f t="shared" si="8"/>
        <v>9.4290232099511275</v>
      </c>
      <c r="CQ31" s="65">
        <f t="shared" si="21"/>
        <v>0</v>
      </c>
      <c r="CR31" s="66">
        <f t="shared" si="9"/>
        <v>21.12930039620862</v>
      </c>
      <c r="CS31" s="65">
        <f t="shared" si="22"/>
        <v>0</v>
      </c>
      <c r="CT31" s="66">
        <f t="shared" si="10"/>
        <v>144.0739280053574</v>
      </c>
      <c r="CU31" s="67">
        <f t="shared" si="23"/>
        <v>0.12019523754052201</v>
      </c>
      <c r="CV31" s="16"/>
      <c r="CW31" s="959">
        <f t="shared" si="24"/>
        <v>41.533000000000001</v>
      </c>
      <c r="CX31" s="962">
        <f>VLOOKUP($AX31&amp;"_"&amp;$CW$14,データシート1!$A:$BT,MATCH($CW$12&amp;"_"&amp;CX$20,データシート1!$A$1:$BT$1,0),0)</f>
        <v>41.533000000000001</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17.317</v>
      </c>
      <c r="DB31" s="962">
        <f>VLOOKUP($AX31&amp;"_"&amp;$CW$14,データシート1!$A:$BT,MATCH($CW$12&amp;"_"&amp;DB$20,データシート1!$A$1:$BT$1,0),0)</f>
        <v>0</v>
      </c>
      <c r="DC31" s="962">
        <f>VLOOKUP($AX31&amp;"_"&amp;$CW$14,データシート1!$A:$BT,MATCH($CW$12&amp;"_"&amp;DC$20,データシート1!$A$1:$BT$1,0),0)</f>
        <v>0</v>
      </c>
      <c r="DD31" s="961">
        <f t="shared" si="11"/>
        <v>58.85</v>
      </c>
      <c r="DE31" s="16"/>
      <c r="DF31" s="125">
        <f>VLOOKUP($AX31&amp;"_"&amp;$DF$14,データシート1!$A:$BT,MATCH($DF$12&amp;"_"&amp;DF$20,データシート1!$A$1:$BT$1,0),0)</f>
        <v>3</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5</v>
      </c>
      <c r="DJ31" s="64">
        <f>VLOOKUP($AX31&amp;"_"&amp;$DF$14,データシート1!$A:$BT,MATCH($DF$12&amp;"_"&amp;DJ$20,データシート1!$A$1:$BT$1,0),0)</f>
        <v>0</v>
      </c>
      <c r="DK31" s="64">
        <f>VLOOKUP($AX31&amp;"_"&amp;$DF$14,データシート1!$A:$BT,MATCH($DF$12&amp;"_"&amp;DK$20,データシート1!$A$1:$BT$1,0),0)</f>
        <v>0</v>
      </c>
      <c r="DL31" s="68">
        <f t="shared" si="12"/>
        <v>8</v>
      </c>
      <c r="DM31" s="16"/>
      <c r="DN31" s="126">
        <f t="shared" si="26"/>
        <v>0.71</v>
      </c>
      <c r="DO31" s="127">
        <f t="shared" si="27"/>
        <v>0</v>
      </c>
      <c r="DP31" s="127">
        <f t="shared" si="13"/>
        <v>0</v>
      </c>
      <c r="DQ31" s="127">
        <f t="shared" si="13"/>
        <v>0.28999999999999998</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29203</v>
      </c>
      <c r="AY32" s="18" t="str">
        <f>IF(IFERROR(比較地域マスタ!$Z17,"")=0,"",IFERROR(比較地域マスタ!$Z17,""))</f>
        <v>大和郡山市</v>
      </c>
      <c r="AZ32" s="16"/>
      <c r="BA32" s="16"/>
      <c r="BB32" s="110" t="str">
        <f t="shared" si="0"/>
        <v>29203</v>
      </c>
      <c r="BC32" s="1031" t="str">
        <f t="shared" si="0"/>
        <v>大和郡山市</v>
      </c>
      <c r="BD32" s="34">
        <f t="shared" si="14"/>
        <v>442.05097146281133</v>
      </c>
      <c r="BE32" s="34">
        <f t="shared" si="15"/>
        <v>134.28980504269362</v>
      </c>
      <c r="BF32" s="34">
        <f>VLOOKUP($AX32&amp;"_"&amp;$BC$14,データシート1!$A:$BT,MATCH($BC$12&amp;"_"&amp;BF$20,データシート1!$A$1:$BT$1,0),0)</f>
        <v>129.95406743035522</v>
      </c>
      <c r="BG32" s="34">
        <f>VLOOKUP($AX32&amp;"_"&amp;$BC$14,データシート1!$A:$BT,MATCH($BC$12&amp;"_"&amp;BG$20,データシート1!$A$1:$BT$1,0),0)</f>
        <v>2.4625670707926055</v>
      </c>
      <c r="BH32" s="34">
        <f>VLOOKUP($AX32&amp;"_"&amp;$BC$14,データシート1!$A:$BT,MATCH($BC$12&amp;"_"&amp;BH$20,データシート1!$A$1:$BT$1,0),0)</f>
        <v>1.8731705415457909</v>
      </c>
      <c r="BI32" s="34">
        <f>VLOOKUP($AX32&amp;"_"&amp;$BC$14,データシート1!$A:$BT,MATCH($BC$12&amp;"_"&amp;BI$20,データシート1!$A$1:$BT$1,0),0)</f>
        <v>89.151431949377297</v>
      </c>
      <c r="BJ32" s="34">
        <f>VLOOKUP($AX32&amp;"_"&amp;$BC$14,データシート1!$A:$BT,MATCH($BC$12&amp;"_"&amp;BJ$20,データシート1!$A$1:$BT$1,0),0)</f>
        <v>91.616040153161748</v>
      </c>
      <c r="BK32" s="34">
        <f t="shared" si="1"/>
        <v>113.03573245693867</v>
      </c>
      <c r="BL32" s="34">
        <f t="shared" si="2"/>
        <v>108.09361413839011</v>
      </c>
      <c r="BM32" s="34">
        <f>VLOOKUP($AX32&amp;"_"&amp;$BC$14,データシート1!$A:$BT,MATCH($BC$12&amp;"_"&amp;BM$20,データシート1!$A$1:$BT$1,0),0)</f>
        <v>58.175083965201075</v>
      </c>
      <c r="BN32" s="34">
        <f>VLOOKUP($AX32&amp;"_"&amp;$BC$14,データシート1!$A:$BT,MATCH($BC$12&amp;"_"&amp;BN$20,データシート1!$A$1:$BT$1,0),0)</f>
        <v>49.918530173189026</v>
      </c>
      <c r="BO32" s="34">
        <f>VLOOKUP($AX32&amp;"_"&amp;$BC$14,データシート1!$A:$BT,MATCH($BC$12&amp;"_"&amp;BO$20,データシート1!$A$1:$BT$1,0),0)</f>
        <v>4.9421183185485704</v>
      </c>
      <c r="BP32" s="34">
        <f>VLOOKUP($AX32&amp;"_"&amp;$BC$14,データシート1!$A:$BT,MATCH($BC$12&amp;"_"&amp;BP$20,データシート1!$A$1:$BT$1,0),0)</f>
        <v>0</v>
      </c>
      <c r="BQ32" s="34">
        <f>VLOOKUP($AX32&amp;"_"&amp;$BC$14,データシート1!$A:$BT,MATCH($BC$12&amp;"_"&amp;BQ$20,データシート1!$A$1:$BT$1,0),0)</f>
        <v>13.957961860639999</v>
      </c>
      <c r="BR32" s="35">
        <f t="shared" si="3"/>
        <v>442.05097146281133</v>
      </c>
      <c r="BS32" s="21"/>
      <c r="BT32" s="121" t="str">
        <f t="shared" si="4"/>
        <v>大和郡山市</v>
      </c>
      <c r="BU32" s="33">
        <f t="shared" si="25"/>
        <v>442.05097146281133</v>
      </c>
      <c r="BV32" s="59">
        <f t="shared" si="16"/>
        <v>0.30378805547765003</v>
      </c>
      <c r="BW32" s="59">
        <f t="shared" si="5"/>
        <v>0.2939798254493553</v>
      </c>
      <c r="BX32" s="59">
        <f t="shared" si="5"/>
        <v>5.570776289991199E-3</v>
      </c>
      <c r="BY32" s="59">
        <f t="shared" si="5"/>
        <v>4.2374537383035159E-3</v>
      </c>
      <c r="BZ32" s="59">
        <f t="shared" si="5"/>
        <v>0.20167681490295603</v>
      </c>
      <c r="CA32" s="59">
        <f t="shared" si="5"/>
        <v>0.20725220860841198</v>
      </c>
      <c r="CB32" s="59">
        <f t="shared" si="5"/>
        <v>0.25570746306220504</v>
      </c>
      <c r="CC32" s="59">
        <f t="shared" si="5"/>
        <v>0.24452748917323386</v>
      </c>
      <c r="CD32" s="59">
        <f t="shared" si="5"/>
        <v>0.1316026605997295</v>
      </c>
      <c r="CE32" s="59">
        <f t="shared" si="5"/>
        <v>0.11292482857350433</v>
      </c>
      <c r="CF32" s="59">
        <f t="shared" si="5"/>
        <v>1.117997388897117E-2</v>
      </c>
      <c r="CG32" s="59">
        <f t="shared" si="5"/>
        <v>0</v>
      </c>
      <c r="CH32" s="59">
        <f t="shared" si="5"/>
        <v>3.1575457948776954E-2</v>
      </c>
      <c r="CI32" s="122">
        <f t="shared" si="6"/>
        <v>1</v>
      </c>
      <c r="CJ32" s="16"/>
      <c r="CK32" s="123" t="str">
        <f t="shared" si="7"/>
        <v>大和郡山市</v>
      </c>
      <c r="CL32" s="124">
        <f t="shared" si="17"/>
        <v>134.28980504269362</v>
      </c>
      <c r="CM32" s="65">
        <f t="shared" si="18"/>
        <v>0.94214895881170024</v>
      </c>
      <c r="CN32" s="66">
        <f t="shared" si="19"/>
        <v>129.95406743035522</v>
      </c>
      <c r="CO32" s="65">
        <f t="shared" si="20"/>
        <v>0.97358245495320828</v>
      </c>
      <c r="CP32" s="66">
        <f t="shared" si="8"/>
        <v>2.4625670707926055</v>
      </c>
      <c r="CQ32" s="65">
        <f t="shared" si="21"/>
        <v>0</v>
      </c>
      <c r="CR32" s="66">
        <f t="shared" si="9"/>
        <v>1.8731705415457909</v>
      </c>
      <c r="CS32" s="65">
        <f t="shared" si="22"/>
        <v>0</v>
      </c>
      <c r="CT32" s="66">
        <f t="shared" si="10"/>
        <v>89.151431949377297</v>
      </c>
      <c r="CU32" s="67">
        <f t="shared" si="23"/>
        <v>0.42074478423744494</v>
      </c>
      <c r="CV32" s="16"/>
      <c r="CW32" s="959">
        <f t="shared" si="24"/>
        <v>126.521</v>
      </c>
      <c r="CX32" s="962">
        <f>VLOOKUP($AX32&amp;"_"&amp;$CW$14,データシート1!$A:$BT,MATCH($CW$12&amp;"_"&amp;CX$20,データシート1!$A$1:$BT$1,0),0)</f>
        <v>126.521</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37.510000000000005</v>
      </c>
      <c r="DB32" s="962">
        <f>VLOOKUP($AX32&amp;"_"&amp;$CW$14,データシート1!$A:$BT,MATCH($CW$12&amp;"_"&amp;DB$20,データシート1!$A$1:$BT$1,0),0)</f>
        <v>0</v>
      </c>
      <c r="DC32" s="962">
        <f>VLOOKUP($AX32&amp;"_"&amp;$CW$14,データシート1!$A:$BT,MATCH($CW$12&amp;"_"&amp;DC$20,データシート1!$A$1:$BT$1,0),0)</f>
        <v>0</v>
      </c>
      <c r="DD32" s="961">
        <f t="shared" si="11"/>
        <v>164.03100000000001</v>
      </c>
      <c r="DE32" s="16"/>
      <c r="DF32" s="125">
        <f>VLOOKUP($AX32&amp;"_"&amp;$DF$14,データシート1!$A:$BT,MATCH($DF$12&amp;"_"&amp;DF$20,データシート1!$A$1:$BT$1,0),0)</f>
        <v>18</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3</v>
      </c>
      <c r="DJ32" s="64">
        <f>VLOOKUP($AX32&amp;"_"&amp;$DF$14,データシート1!$A:$BT,MATCH($DF$12&amp;"_"&amp;DJ$20,データシート1!$A$1:$BT$1,0),0)</f>
        <v>0</v>
      </c>
      <c r="DK32" s="64">
        <f>VLOOKUP($AX32&amp;"_"&amp;$DF$14,データシート1!$A:$BT,MATCH($DF$12&amp;"_"&amp;DK$20,データシート1!$A$1:$BT$1,0),0)</f>
        <v>0</v>
      </c>
      <c r="DL32" s="68">
        <f t="shared" si="12"/>
        <v>21</v>
      </c>
      <c r="DM32" s="16"/>
      <c r="DN32" s="126">
        <f t="shared" si="26"/>
        <v>0.77</v>
      </c>
      <c r="DO32" s="127">
        <f t="shared" si="27"/>
        <v>0</v>
      </c>
      <c r="DP32" s="127">
        <f t="shared" si="13"/>
        <v>0</v>
      </c>
      <c r="DQ32" s="127">
        <f t="shared" si="13"/>
        <v>0.23</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27208</v>
      </c>
      <c r="AY33" s="18" t="str">
        <f>IF(IFERROR(比較地域マスタ!$Z18,"")=0,"",IFERROR(比較地域マスタ!$Z18,""))</f>
        <v>貝塚市</v>
      </c>
      <c r="BB33" s="110" t="str">
        <f t="shared" si="0"/>
        <v>27208</v>
      </c>
      <c r="BC33" s="1031" t="str">
        <f t="shared" si="0"/>
        <v>貝塚市</v>
      </c>
      <c r="BD33" s="34">
        <f t="shared" si="14"/>
        <v>383.51216731809097</v>
      </c>
      <c r="BE33" s="34">
        <f t="shared" si="15"/>
        <v>115.12278364500942</v>
      </c>
      <c r="BF33" s="34">
        <f>VLOOKUP($AX33&amp;"_"&amp;$BC$14,データシート1!$A:$BT,MATCH($BC$12&amp;"_"&amp;BF$20,データシート1!$A$1:$BT$1,0),0)</f>
        <v>111.82968254108934</v>
      </c>
      <c r="BG33" s="34">
        <f>VLOOKUP($AX33&amp;"_"&amp;$BC$14,データシート1!$A:$BT,MATCH($BC$12&amp;"_"&amp;BG$20,データシート1!$A$1:$BT$1,0),0)</f>
        <v>2.4337098710691012</v>
      </c>
      <c r="BH33" s="34">
        <f>VLOOKUP($AX33&amp;"_"&amp;$BC$14,データシート1!$A:$BT,MATCH($BC$12&amp;"_"&amp;BH$20,データシート1!$A$1:$BT$1,0),0)</f>
        <v>0.85939123285098307</v>
      </c>
      <c r="BI33" s="34">
        <f>VLOOKUP($AX33&amp;"_"&amp;$BC$14,データシート1!$A:$BT,MATCH($BC$12&amp;"_"&amp;BI$20,データシート1!$A$1:$BT$1,0),0)</f>
        <v>66.055759168755429</v>
      </c>
      <c r="BJ33" s="34">
        <f>VLOOKUP($AX33&amp;"_"&amp;$BC$14,データシート1!$A:$BT,MATCH($BC$12&amp;"_"&amp;BJ$20,データシート1!$A$1:$BT$1,0),0)</f>
        <v>73.665854008079947</v>
      </c>
      <c r="BK33" s="34">
        <f t="shared" si="1"/>
        <v>110.97397257967454</v>
      </c>
      <c r="BL33" s="34">
        <f t="shared" si="2"/>
        <v>102.23759331437063</v>
      </c>
      <c r="BM33" s="34">
        <f>VLOOKUP($AX33&amp;"_"&amp;$BC$14,データシート1!$A:$BT,MATCH($BC$12&amp;"_"&amp;BM$20,データシート1!$A$1:$BT$1,0),0)</f>
        <v>56.431312904122336</v>
      </c>
      <c r="BN33" s="34">
        <f>VLOOKUP($AX33&amp;"_"&amp;$BC$14,データシート1!$A:$BT,MATCH($BC$12&amp;"_"&amp;BN$20,データシート1!$A$1:$BT$1,0),0)</f>
        <v>45.806280410248291</v>
      </c>
      <c r="BO33" s="34">
        <f>VLOOKUP($AX33&amp;"_"&amp;$BC$14,データシート1!$A:$BT,MATCH($BC$12&amp;"_"&amp;BO$20,データシート1!$A$1:$BT$1,0),0)</f>
        <v>4.9042250858476404</v>
      </c>
      <c r="BP33" s="34">
        <f>VLOOKUP($AX33&amp;"_"&amp;$BC$14,データシート1!$A:$BT,MATCH($BC$12&amp;"_"&amp;BP$20,データシート1!$A$1:$BT$1,0),0)</f>
        <v>3.8321541794562619</v>
      </c>
      <c r="BQ33" s="34">
        <f>VLOOKUP($AX33&amp;"_"&amp;$BC$14,データシート1!$A:$BT,MATCH($BC$12&amp;"_"&amp;BQ$20,データシート1!$A$1:$BT$1,0),0)</f>
        <v>17.693797916571629</v>
      </c>
      <c r="BR33" s="35">
        <f t="shared" si="3"/>
        <v>383.51216731809097</v>
      </c>
      <c r="BT33" s="121" t="str">
        <f t="shared" si="4"/>
        <v>貝塚市</v>
      </c>
      <c r="BU33" s="33">
        <f t="shared" si="25"/>
        <v>383.51216731809097</v>
      </c>
      <c r="BV33" s="59">
        <f t="shared" si="16"/>
        <v>0.30018026403194864</v>
      </c>
      <c r="BW33" s="59">
        <f t="shared" si="5"/>
        <v>0.29159357139335834</v>
      </c>
      <c r="BX33" s="59">
        <f t="shared" si="5"/>
        <v>6.3458478725410142E-3</v>
      </c>
      <c r="BY33" s="59">
        <f t="shared" si="5"/>
        <v>2.2408447660493404E-3</v>
      </c>
      <c r="BZ33" s="59">
        <f t="shared" si="5"/>
        <v>0.17223901820556256</v>
      </c>
      <c r="CA33" s="59">
        <f t="shared" si="5"/>
        <v>0.1920821822244308</v>
      </c>
      <c r="CB33" s="59">
        <f t="shared" si="5"/>
        <v>0.28936232546601576</v>
      </c>
      <c r="CC33" s="59">
        <f t="shared" si="5"/>
        <v>0.26658239823085761</v>
      </c>
      <c r="CD33" s="59">
        <f t="shared" si="5"/>
        <v>0.14714347473966147</v>
      </c>
      <c r="CE33" s="59">
        <f t="shared" si="5"/>
        <v>0.11943892349119617</v>
      </c>
      <c r="CF33" s="59">
        <f t="shared" si="5"/>
        <v>1.2787664913327246E-2</v>
      </c>
      <c r="CG33" s="59">
        <f t="shared" si="5"/>
        <v>9.9922623218308831E-3</v>
      </c>
      <c r="CH33" s="59">
        <f t="shared" si="5"/>
        <v>4.6136210072042168E-2</v>
      </c>
      <c r="CI33" s="122">
        <f t="shared" si="6"/>
        <v>1</v>
      </c>
      <c r="CK33" s="123" t="str">
        <f t="shared" si="7"/>
        <v>貝塚市</v>
      </c>
      <c r="CL33" s="124">
        <f t="shared" si="17"/>
        <v>115.12278364500942</v>
      </c>
      <c r="CM33" s="65">
        <f t="shared" si="18"/>
        <v>0.80329885251179745</v>
      </c>
      <c r="CN33" s="66">
        <f t="shared" si="19"/>
        <v>111.82968254108934</v>
      </c>
      <c r="CO33" s="65">
        <f t="shared" si="20"/>
        <v>0.82695397052585751</v>
      </c>
      <c r="CP33" s="66">
        <f t="shared" si="8"/>
        <v>2.4337098710691012</v>
      </c>
      <c r="CQ33" s="65">
        <f t="shared" si="21"/>
        <v>0</v>
      </c>
      <c r="CR33" s="66">
        <f t="shared" si="9"/>
        <v>0.85939123285098307</v>
      </c>
      <c r="CS33" s="65">
        <f t="shared" si="22"/>
        <v>0</v>
      </c>
      <c r="CT33" s="66">
        <f t="shared" si="10"/>
        <v>66.055759168755429</v>
      </c>
      <c r="CU33" s="67">
        <f t="shared" si="23"/>
        <v>8.2536330951424625E-2</v>
      </c>
      <c r="CV33" s="16"/>
      <c r="CW33" s="959">
        <f t="shared" si="24"/>
        <v>92.477999999999994</v>
      </c>
      <c r="CX33" s="962">
        <f>VLOOKUP($AX33&amp;"_"&amp;$CW$14,データシート1!$A:$BT,MATCH($CW$12&amp;"_"&amp;CX$20,データシート1!$A$1:$BT$1,0),0)</f>
        <v>92.477999999999994</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5.452</v>
      </c>
      <c r="DB33" s="962">
        <f>VLOOKUP($AX33&amp;"_"&amp;$CW$14,データシート1!$A:$BT,MATCH($CW$12&amp;"_"&amp;DB$20,データシート1!$A$1:$BT$1,0),0)</f>
        <v>0</v>
      </c>
      <c r="DC33" s="962">
        <f>VLOOKUP($AX33&amp;"_"&amp;$CW$14,データシート1!$A:$BT,MATCH($CW$12&amp;"_"&amp;DC$20,データシート1!$A$1:$BT$1,0),0)</f>
        <v>0</v>
      </c>
      <c r="DD33" s="961">
        <f t="shared" si="11"/>
        <v>97.929999999999993</v>
      </c>
      <c r="DE33" s="16"/>
      <c r="DF33" s="125">
        <f>VLOOKUP($AX33&amp;"_"&amp;$DF$14,データシート1!$A:$BT,MATCH($DF$12&amp;"_"&amp;DF$20,データシート1!$A$1:$BT$1,0),0)</f>
        <v>11</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2</v>
      </c>
      <c r="DJ33" s="64">
        <f>VLOOKUP($AX33&amp;"_"&amp;$DF$14,データシート1!$A:$BT,MATCH($DF$12&amp;"_"&amp;DJ$20,データシート1!$A$1:$BT$1,0),0)</f>
        <v>0</v>
      </c>
      <c r="DK33" s="64">
        <f>VLOOKUP($AX33&amp;"_"&amp;$DF$14,データシート1!$A:$BT,MATCH($DF$12&amp;"_"&amp;DK$20,データシート1!$A$1:$BT$1,0),0)</f>
        <v>0</v>
      </c>
      <c r="DL33" s="68">
        <f t="shared" si="12"/>
        <v>13</v>
      </c>
      <c r="DM33" s="16"/>
      <c r="DN33" s="126">
        <f t="shared" si="26"/>
        <v>0.94</v>
      </c>
      <c r="DO33" s="127">
        <f t="shared" si="27"/>
        <v>0</v>
      </c>
      <c r="DP33" s="127">
        <f t="shared" si="13"/>
        <v>0</v>
      </c>
      <c r="DQ33" s="127">
        <f t="shared" si="13"/>
        <v>0.06</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05203</v>
      </c>
      <c r="AY34" s="18" t="str">
        <f>IF(IFERROR(比較地域マスタ!$Z19,"")=0,"",IFERROR(比較地域マスタ!$Z19,""))</f>
        <v>横手市</v>
      </c>
      <c r="BB34" s="110" t="str">
        <f t="shared" si="0"/>
        <v>05203</v>
      </c>
      <c r="BC34" s="1031" t="str">
        <f t="shared" si="0"/>
        <v>横手市</v>
      </c>
      <c r="BD34" s="34">
        <f t="shared" si="14"/>
        <v>676.65996659204029</v>
      </c>
      <c r="BE34" s="34">
        <f t="shared" si="15"/>
        <v>220.48961132620275</v>
      </c>
      <c r="BF34" s="34">
        <f>VLOOKUP($AX34&amp;"_"&amp;$BC$14,データシート1!$A:$BT,MATCH($BC$12&amp;"_"&amp;BF$20,データシート1!$A$1:$BT$1,0),0)</f>
        <v>163.35318547583086</v>
      </c>
      <c r="BG34" s="34">
        <f>VLOOKUP($AX34&amp;"_"&amp;$BC$14,データシート1!$A:$BT,MATCH($BC$12&amp;"_"&amp;BG$20,データシート1!$A$1:$BT$1,0),0)</f>
        <v>9.6364639050882648</v>
      </c>
      <c r="BH34" s="34">
        <f>VLOOKUP($AX34&amp;"_"&amp;$BC$14,データシート1!$A:$BT,MATCH($BC$12&amp;"_"&amp;BH$20,データシート1!$A$1:$BT$1,0),0)</f>
        <v>47.499961945283601</v>
      </c>
      <c r="BI34" s="34">
        <f>VLOOKUP($AX34&amp;"_"&amp;$BC$14,データシート1!$A:$BT,MATCH($BC$12&amp;"_"&amp;BI$20,データシート1!$A$1:$BT$1,0),0)</f>
        <v>124.27884084168976</v>
      </c>
      <c r="BJ34" s="34">
        <f>VLOOKUP($AX34&amp;"_"&amp;$BC$14,データシート1!$A:$BT,MATCH($BC$12&amp;"_"&amp;BJ$20,データシート1!$A$1:$BT$1,0),0)</f>
        <v>150.21921960247141</v>
      </c>
      <c r="BK34" s="34">
        <f t="shared" si="1"/>
        <v>172.37590723928534</v>
      </c>
      <c r="BL34" s="34">
        <f t="shared" si="2"/>
        <v>167.35975406855681</v>
      </c>
      <c r="BM34" s="34">
        <f>VLOOKUP($AX34&amp;"_"&amp;$BC$14,データシート1!$A:$BT,MATCH($BC$12&amp;"_"&amp;BM$20,データシート1!$A$1:$BT$1,0),0)</f>
        <v>72.908114598165568</v>
      </c>
      <c r="BN34" s="34">
        <f>VLOOKUP($AX34&amp;"_"&amp;$BC$14,データシート1!$A:$BT,MATCH($BC$12&amp;"_"&amp;BN$20,データシート1!$A$1:$BT$1,0),0)</f>
        <v>94.451639470391257</v>
      </c>
      <c r="BO34" s="34">
        <f>VLOOKUP($AX34&amp;"_"&amp;$BC$14,データシート1!$A:$BT,MATCH($BC$12&amp;"_"&amp;BO$20,データシート1!$A$1:$BT$1,0),0)</f>
        <v>5.0161531707285203</v>
      </c>
      <c r="BP34" s="34">
        <f>VLOOKUP($AX34&amp;"_"&amp;$BC$14,データシート1!$A:$BT,MATCH($BC$12&amp;"_"&amp;BP$20,データシート1!$A$1:$BT$1,0),0)</f>
        <v>0</v>
      </c>
      <c r="BQ34" s="34">
        <f>VLOOKUP($AX34&amp;"_"&amp;$BC$14,データシート1!$A:$BT,MATCH($BC$12&amp;"_"&amp;BQ$20,データシート1!$A$1:$BT$1,0),0)</f>
        <v>9.2963875823910005</v>
      </c>
      <c r="BR34" s="35">
        <f t="shared" si="3"/>
        <v>676.65996659204029</v>
      </c>
      <c r="BT34" s="121" t="str">
        <f t="shared" si="4"/>
        <v>横手市</v>
      </c>
      <c r="BU34" s="33">
        <f t="shared" si="25"/>
        <v>676.65996659204029</v>
      </c>
      <c r="BV34" s="59">
        <f t="shared" si="16"/>
        <v>0.32584994267754042</v>
      </c>
      <c r="BW34" s="59">
        <f t="shared" si="5"/>
        <v>0.24141103883912321</v>
      </c>
      <c r="BX34" s="59">
        <f t="shared" si="5"/>
        <v>1.424122067339342E-2</v>
      </c>
      <c r="BY34" s="59">
        <f t="shared" si="5"/>
        <v>7.0197683165023755E-2</v>
      </c>
      <c r="BZ34" s="59">
        <f t="shared" si="5"/>
        <v>0.18366513016517458</v>
      </c>
      <c r="CA34" s="59">
        <f t="shared" si="5"/>
        <v>0.2220010448660677</v>
      </c>
      <c r="CB34" s="59">
        <f t="shared" si="5"/>
        <v>0.25474524244052277</v>
      </c>
      <c r="CC34" s="59">
        <f t="shared" si="5"/>
        <v>0.24733213479652824</v>
      </c>
      <c r="CD34" s="59">
        <f t="shared" si="5"/>
        <v>0.10774704903167712</v>
      </c>
      <c r="CE34" s="59">
        <f t="shared" si="5"/>
        <v>0.13958508576485115</v>
      </c>
      <c r="CF34" s="59">
        <f t="shared" si="5"/>
        <v>7.4131076439945048E-3</v>
      </c>
      <c r="CG34" s="59">
        <f t="shared" si="5"/>
        <v>0</v>
      </c>
      <c r="CH34" s="59">
        <f t="shared" si="5"/>
        <v>1.3738639850694481E-2</v>
      </c>
      <c r="CI34" s="122">
        <f t="shared" si="6"/>
        <v>1</v>
      </c>
      <c r="CK34" s="123" t="str">
        <f t="shared" si="7"/>
        <v>横手市</v>
      </c>
      <c r="CL34" s="124">
        <f t="shared" si="17"/>
        <v>220.48961132620275</v>
      </c>
      <c r="CM34" s="65">
        <f t="shared" si="18"/>
        <v>9.0208331723047916E-2</v>
      </c>
      <c r="CN34" s="66">
        <f t="shared" si="19"/>
        <v>163.35318547583086</v>
      </c>
      <c r="CO34" s="65">
        <f t="shared" si="20"/>
        <v>0.12176071095315648</v>
      </c>
      <c r="CP34" s="66">
        <f t="shared" si="8"/>
        <v>9.6364639050882648</v>
      </c>
      <c r="CQ34" s="65">
        <f t="shared" si="21"/>
        <v>0</v>
      </c>
      <c r="CR34" s="66">
        <f t="shared" si="9"/>
        <v>47.499961945283601</v>
      </c>
      <c r="CS34" s="65">
        <f t="shared" si="22"/>
        <v>0</v>
      </c>
      <c r="CT34" s="66">
        <f t="shared" si="10"/>
        <v>124.27884084168976</v>
      </c>
      <c r="CU34" s="67">
        <f t="shared" si="23"/>
        <v>5.8956134048058592E-2</v>
      </c>
      <c r="CV34" s="16"/>
      <c r="CW34" s="959">
        <f t="shared" si="24"/>
        <v>19.89</v>
      </c>
      <c r="CX34" s="962">
        <f>VLOOKUP($AX34&amp;"_"&amp;$CW$14,データシート1!$A:$BT,MATCH($CW$12&amp;"_"&amp;CX$20,データシート1!$A$1:$BT$1,0),0)</f>
        <v>19.89</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7.327</v>
      </c>
      <c r="DB34" s="962">
        <f>VLOOKUP($AX34&amp;"_"&amp;$CW$14,データシート1!$A:$BT,MATCH($CW$12&amp;"_"&amp;DB$20,データシート1!$A$1:$BT$1,0),0)</f>
        <v>0</v>
      </c>
      <c r="DC34" s="962">
        <f>VLOOKUP($AX34&amp;"_"&amp;$CW$14,データシート1!$A:$BT,MATCH($CW$12&amp;"_"&amp;DC$20,データシート1!$A$1:$BT$1,0),0)</f>
        <v>0</v>
      </c>
      <c r="DD34" s="961">
        <f t="shared" si="11"/>
        <v>27.216999999999999</v>
      </c>
      <c r="DE34" s="16"/>
      <c r="DF34" s="125">
        <f>VLOOKUP($AX34&amp;"_"&amp;$DF$14,データシート1!$A:$BT,MATCH($DF$12&amp;"_"&amp;DF$20,データシート1!$A$1:$BT$1,0),0)</f>
        <v>3</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1</v>
      </c>
      <c r="DJ34" s="64">
        <f>VLOOKUP($AX34&amp;"_"&amp;$DF$14,データシート1!$A:$BT,MATCH($DF$12&amp;"_"&amp;DJ$20,データシート1!$A$1:$BT$1,0),0)</f>
        <v>0</v>
      </c>
      <c r="DK34" s="64">
        <f>VLOOKUP($AX34&amp;"_"&amp;$DF$14,データシート1!$A:$BT,MATCH($DF$12&amp;"_"&amp;DK$20,データシート1!$A$1:$BT$1,0),0)</f>
        <v>0</v>
      </c>
      <c r="DL34" s="68">
        <f t="shared" si="12"/>
        <v>4</v>
      </c>
      <c r="DM34" s="16"/>
      <c r="DN34" s="126">
        <f t="shared" si="26"/>
        <v>0.73</v>
      </c>
      <c r="DO34" s="127">
        <f t="shared" si="27"/>
        <v>0</v>
      </c>
      <c r="DP34" s="127">
        <f t="shared" si="13"/>
        <v>0</v>
      </c>
      <c r="DQ34" s="127">
        <f t="shared" si="13"/>
        <v>0.27</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26209</v>
      </c>
      <c r="AY35" s="18" t="str">
        <f>IF(IFERROR(比較地域マスタ!$Z20,"")=0,"",IFERROR(比較地域マスタ!$Z20,""))</f>
        <v>長岡京市</v>
      </c>
      <c r="BB35" s="110" t="str">
        <f t="shared" si="0"/>
        <v>26209</v>
      </c>
      <c r="BC35" s="1031" t="str">
        <f t="shared" si="0"/>
        <v>長岡京市</v>
      </c>
      <c r="BD35" s="34">
        <f t="shared" si="14"/>
        <v>334.06954789404381</v>
      </c>
      <c r="BE35" s="34">
        <f t="shared" si="15"/>
        <v>102.2777486290215</v>
      </c>
      <c r="BF35" s="34">
        <f>VLOOKUP($AX35&amp;"_"&amp;$BC$14,データシート1!$A:$BT,MATCH($BC$12&amp;"_"&amp;BF$20,データシート1!$A$1:$BT$1,0),0)</f>
        <v>99.095660179573898</v>
      </c>
      <c r="BG35" s="34">
        <f>VLOOKUP($AX35&amp;"_"&amp;$BC$14,データシート1!$A:$BT,MATCH($BC$12&amp;"_"&amp;BG$20,データシート1!$A$1:$BT$1,0),0)</f>
        <v>2.5149044381734806</v>
      </c>
      <c r="BH35" s="34">
        <f>VLOOKUP($AX35&amp;"_"&amp;$BC$14,データシート1!$A:$BT,MATCH($BC$12&amp;"_"&amp;BH$20,データシート1!$A$1:$BT$1,0),0)</f>
        <v>0.66718401127412652</v>
      </c>
      <c r="BI35" s="34">
        <f>VLOOKUP($AX35&amp;"_"&amp;$BC$14,データシート1!$A:$BT,MATCH($BC$12&amp;"_"&amp;BI$20,データシート1!$A$1:$BT$1,0),0)</f>
        <v>72.242277039363657</v>
      </c>
      <c r="BJ35" s="34">
        <f>VLOOKUP($AX35&amp;"_"&amp;$BC$14,データシート1!$A:$BT,MATCH($BC$12&amp;"_"&amp;BJ$20,データシート1!$A$1:$BT$1,0),0)</f>
        <v>79.803602264121892</v>
      </c>
      <c r="BK35" s="34">
        <f t="shared" si="1"/>
        <v>65.963926982858425</v>
      </c>
      <c r="BL35" s="34">
        <f t="shared" si="2"/>
        <v>61.224703862515952</v>
      </c>
      <c r="BM35" s="34">
        <f>VLOOKUP($AX35&amp;"_"&amp;$BC$14,データシート1!$A:$BT,MATCH($BC$12&amp;"_"&amp;BM$20,データシート1!$A$1:$BT$1,0),0)</f>
        <v>39.325231396143444</v>
      </c>
      <c r="BN35" s="34">
        <f>VLOOKUP($AX35&amp;"_"&amp;$BC$14,データシート1!$A:$BT,MATCH($BC$12&amp;"_"&amp;BN$20,データシート1!$A$1:$BT$1,0),0)</f>
        <v>21.899472466372512</v>
      </c>
      <c r="BO35" s="34">
        <f>VLOOKUP($AX35&amp;"_"&amp;$BC$14,データシート1!$A:$BT,MATCH($BC$12&amp;"_"&amp;BO$20,データシート1!$A$1:$BT$1,0),0)</f>
        <v>4.7392231203424799</v>
      </c>
      <c r="BP35" s="34">
        <f>VLOOKUP($AX35&amp;"_"&amp;$BC$14,データシート1!$A:$BT,MATCH($BC$12&amp;"_"&amp;BP$20,データシート1!$A$1:$BT$1,0),0)</f>
        <v>0</v>
      </c>
      <c r="BQ35" s="34">
        <f>VLOOKUP($AX35&amp;"_"&amp;$BC$14,データシート1!$A:$BT,MATCH($BC$12&amp;"_"&amp;BQ$20,データシート1!$A$1:$BT$1,0),0)</f>
        <v>13.781992978678311</v>
      </c>
      <c r="BR35" s="35">
        <f t="shared" si="3"/>
        <v>334.06954789404381</v>
      </c>
      <c r="BT35" s="121" t="str">
        <f t="shared" si="4"/>
        <v>長岡京市</v>
      </c>
      <c r="BU35" s="33">
        <f t="shared" si="25"/>
        <v>334.06954789404381</v>
      </c>
      <c r="BV35" s="59">
        <f t="shared" si="16"/>
        <v>0.30615705404391047</v>
      </c>
      <c r="BW35" s="59">
        <f t="shared" si="5"/>
        <v>0.296631826529139</v>
      </c>
      <c r="BX35" s="59">
        <f t="shared" si="5"/>
        <v>7.5280864539354186E-3</v>
      </c>
      <c r="BY35" s="59">
        <f t="shared" si="5"/>
        <v>1.9971410608360389E-3</v>
      </c>
      <c r="BZ35" s="59">
        <f t="shared" si="5"/>
        <v>0.21624921365857808</v>
      </c>
      <c r="CA35" s="59">
        <f t="shared" si="5"/>
        <v>0.23888319892429419</v>
      </c>
      <c r="CB35" s="59">
        <f t="shared" si="5"/>
        <v>0.19745567172671505</v>
      </c>
      <c r="CC35" s="59">
        <f t="shared" si="5"/>
        <v>0.18326933492882888</v>
      </c>
      <c r="CD35" s="59">
        <f t="shared" si="5"/>
        <v>0.11771570214659659</v>
      </c>
      <c r="CE35" s="59">
        <f t="shared" si="5"/>
        <v>6.5553632782232293E-2</v>
      </c>
      <c r="CF35" s="59">
        <f t="shared" si="5"/>
        <v>1.4186336797886201E-2</v>
      </c>
      <c r="CG35" s="59">
        <f t="shared" si="5"/>
        <v>0</v>
      </c>
      <c r="CH35" s="59">
        <f t="shared" si="5"/>
        <v>4.1254861646502182E-2</v>
      </c>
      <c r="CI35" s="122">
        <f t="shared" si="6"/>
        <v>1</v>
      </c>
      <c r="CK35" s="123" t="str">
        <f t="shared" si="7"/>
        <v>長岡京市</v>
      </c>
      <c r="CL35" s="124">
        <f t="shared" si="17"/>
        <v>102.2777486290215</v>
      </c>
      <c r="CM35" s="65">
        <f t="shared" si="18"/>
        <v>0.52567641271626586</v>
      </c>
      <c r="CN35" s="66">
        <f t="shared" si="19"/>
        <v>99.095660179573898</v>
      </c>
      <c r="CO35" s="65">
        <f t="shared" si="20"/>
        <v>0.54255655497497068</v>
      </c>
      <c r="CP35" s="66">
        <f t="shared" si="8"/>
        <v>2.5149044381734806</v>
      </c>
      <c r="CQ35" s="65">
        <f t="shared" si="21"/>
        <v>0</v>
      </c>
      <c r="CR35" s="66">
        <f t="shared" si="9"/>
        <v>0.66718401127412652</v>
      </c>
      <c r="CS35" s="65">
        <f t="shared" si="22"/>
        <v>0</v>
      </c>
      <c r="CT35" s="66">
        <f t="shared" si="10"/>
        <v>72.242277039363657</v>
      </c>
      <c r="CU35" s="67">
        <f t="shared" si="23"/>
        <v>0.22870264721857295</v>
      </c>
      <c r="CV35" s="16"/>
      <c r="CW35" s="959">
        <f t="shared" si="24"/>
        <v>53.765000000000001</v>
      </c>
      <c r="CX35" s="962">
        <f>VLOOKUP($AX35&amp;"_"&amp;$CW$14,データシート1!$A:$BT,MATCH($CW$12&amp;"_"&amp;CX$20,データシート1!$A$1:$BT$1,0),0)</f>
        <v>53.765000000000001</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16.521999999999998</v>
      </c>
      <c r="DB35" s="962">
        <f>VLOOKUP($AX35&amp;"_"&amp;$CW$14,データシート1!$A:$BT,MATCH($CW$12&amp;"_"&amp;DB$20,データシート1!$A$1:$BT$1,0),0)</f>
        <v>0</v>
      </c>
      <c r="DC35" s="962">
        <f>VLOOKUP($AX35&amp;"_"&amp;$CW$14,データシート1!$A:$BT,MATCH($CW$12&amp;"_"&amp;DC$20,データシート1!$A$1:$BT$1,0),0)</f>
        <v>0</v>
      </c>
      <c r="DD35" s="961">
        <f t="shared" si="11"/>
        <v>70.287000000000006</v>
      </c>
      <c r="DE35" s="16"/>
      <c r="DF35" s="125">
        <f>VLOOKUP($AX35&amp;"_"&amp;$DF$14,データシート1!$A:$BT,MATCH($DF$12&amp;"_"&amp;DF$20,データシート1!$A$1:$BT$1,0),0)</f>
        <v>9</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3</v>
      </c>
      <c r="DJ35" s="64">
        <f>VLOOKUP($AX35&amp;"_"&amp;$DF$14,データシート1!$A:$BT,MATCH($DF$12&amp;"_"&amp;DJ$20,データシート1!$A$1:$BT$1,0),0)</f>
        <v>0</v>
      </c>
      <c r="DK35" s="64">
        <f>VLOOKUP($AX35&amp;"_"&amp;$DF$14,データシート1!$A:$BT,MATCH($DF$12&amp;"_"&amp;DK$20,データシート1!$A$1:$BT$1,0),0)</f>
        <v>0</v>
      </c>
      <c r="DL35" s="68">
        <f t="shared" si="12"/>
        <v>12</v>
      </c>
      <c r="DM35" s="16"/>
      <c r="DN35" s="126">
        <f t="shared" si="26"/>
        <v>0.76</v>
      </c>
      <c r="DO35" s="127">
        <f t="shared" si="27"/>
        <v>0</v>
      </c>
      <c r="DP35" s="127">
        <f t="shared" si="13"/>
        <v>0</v>
      </c>
      <c r="DQ35" s="127">
        <f t="shared" si="13"/>
        <v>0.24</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44203</v>
      </c>
      <c r="AY36" s="18" t="str">
        <f>IF(IFERROR(比較地域マスタ!$Z21,"")=0,"",IFERROR(比較地域マスタ!$Z21,""))</f>
        <v>中津市</v>
      </c>
      <c r="BB36" s="110" t="str">
        <f t="shared" si="0"/>
        <v>44203</v>
      </c>
      <c r="BC36" s="1031" t="str">
        <f t="shared" si="0"/>
        <v>中津市</v>
      </c>
      <c r="BD36" s="34">
        <f t="shared" si="14"/>
        <v>3290.0663954568281</v>
      </c>
      <c r="BE36" s="34">
        <f t="shared" si="15"/>
        <v>2922.674786177749</v>
      </c>
      <c r="BF36" s="34">
        <f>VLOOKUP($AX36&amp;"_"&amp;$BC$14,データシート1!$A:$BT,MATCH($BC$12&amp;"_"&amp;BF$20,データシート1!$A$1:$BT$1,0),0)</f>
        <v>2898.3794334440245</v>
      </c>
      <c r="BG36" s="34">
        <f>VLOOKUP($AX36&amp;"_"&amp;$BC$14,データシート1!$A:$BT,MATCH($BC$12&amp;"_"&amp;BG$20,データシート1!$A$1:$BT$1,0),0)</f>
        <v>8.8034772267393002</v>
      </c>
      <c r="BH36" s="34">
        <f>VLOOKUP($AX36&amp;"_"&amp;$BC$14,データシート1!$A:$BT,MATCH($BC$12&amp;"_"&amp;BH$20,データシート1!$A$1:$BT$1,0),0)</f>
        <v>15.491875506985076</v>
      </c>
      <c r="BI36" s="34">
        <f>VLOOKUP($AX36&amp;"_"&amp;$BC$14,データシート1!$A:$BT,MATCH($BC$12&amp;"_"&amp;BI$20,データシート1!$A$1:$BT$1,0),0)</f>
        <v>102.34168883573248</v>
      </c>
      <c r="BJ36" s="34">
        <f>VLOOKUP($AX36&amp;"_"&amp;$BC$14,データシート1!$A:$BT,MATCH($BC$12&amp;"_"&amp;BJ$20,データシート1!$A$1:$BT$1,0),0)</f>
        <v>82.964565525933111</v>
      </c>
      <c r="BK36" s="34">
        <f t="shared" si="1"/>
        <v>172.93595295901335</v>
      </c>
      <c r="BL36" s="34">
        <f t="shared" si="2"/>
        <v>145.18346120261793</v>
      </c>
      <c r="BM36" s="34">
        <f>VLOOKUP($AX36&amp;"_"&amp;$BC$14,データシート1!$A:$BT,MATCH($BC$12&amp;"_"&amp;BM$20,データシート1!$A$1:$BT$1,0),0)</f>
        <v>73.737187355186634</v>
      </c>
      <c r="BN36" s="34">
        <f>VLOOKUP($AX36&amp;"_"&amp;$BC$14,データシート1!$A:$BT,MATCH($BC$12&amp;"_"&amp;BN$20,データシート1!$A$1:$BT$1,0),0)</f>
        <v>71.4462738474313</v>
      </c>
      <c r="BO36" s="34">
        <f>VLOOKUP($AX36&amp;"_"&amp;$BC$14,データシート1!$A:$BT,MATCH($BC$12&amp;"_"&amp;BO$20,データシート1!$A$1:$BT$1,0),0)</f>
        <v>4.8525524958009099</v>
      </c>
      <c r="BP36" s="34">
        <f>VLOOKUP($AX36&amp;"_"&amp;$BC$14,データシート1!$A:$BT,MATCH($BC$12&amp;"_"&amp;BP$20,データシート1!$A$1:$BT$1,0),0)</f>
        <v>22.8999392605945</v>
      </c>
      <c r="BQ36" s="34">
        <f>VLOOKUP($AX36&amp;"_"&amp;$BC$14,データシート1!$A:$BT,MATCH($BC$12&amp;"_"&amp;BQ$20,データシート1!$A$1:$BT$1,0),0)</f>
        <v>9.1494019584000004</v>
      </c>
      <c r="BR36" s="35">
        <f t="shared" si="3"/>
        <v>3290.0663954568281</v>
      </c>
      <c r="BT36" s="121" t="str">
        <f t="shared" si="4"/>
        <v>中津市</v>
      </c>
      <c r="BU36" s="33">
        <f t="shared" si="25"/>
        <v>3290.0663954568281</v>
      </c>
      <c r="BV36" s="59">
        <f t="shared" si="16"/>
        <v>0.88833307139746442</v>
      </c>
      <c r="BW36" s="59">
        <f t="shared" si="5"/>
        <v>0.88094861472896879</v>
      </c>
      <c r="BX36" s="59">
        <f t="shared" si="5"/>
        <v>2.6757749445104834E-3</v>
      </c>
      <c r="BY36" s="59">
        <f t="shared" si="5"/>
        <v>4.7086817239850925E-3</v>
      </c>
      <c r="BZ36" s="59">
        <f t="shared" si="5"/>
        <v>3.1106268547362328E-2</v>
      </c>
      <c r="CA36" s="59">
        <f t="shared" si="5"/>
        <v>2.5216684271325601E-2</v>
      </c>
      <c r="CB36" s="59">
        <f t="shared" si="5"/>
        <v>5.2563058665872631E-2</v>
      </c>
      <c r="CC36" s="59">
        <f t="shared" si="5"/>
        <v>4.4127821068625915E-2</v>
      </c>
      <c r="CD36" s="59">
        <f t="shared" si="5"/>
        <v>2.2412066655253068E-2</v>
      </c>
      <c r="CE36" s="59">
        <f t="shared" si="5"/>
        <v>2.1715754413372843E-2</v>
      </c>
      <c r="CF36" s="59">
        <f t="shared" si="5"/>
        <v>1.4749102031806046E-3</v>
      </c>
      <c r="CG36" s="59">
        <f t="shared" si="5"/>
        <v>6.9603273940661093E-3</v>
      </c>
      <c r="CH36" s="59">
        <f t="shared" si="5"/>
        <v>2.7809171179749397E-3</v>
      </c>
      <c r="CI36" s="122">
        <f t="shared" si="6"/>
        <v>1</v>
      </c>
      <c r="CK36" s="123" t="str">
        <f t="shared" si="7"/>
        <v>中津市</v>
      </c>
      <c r="CL36" s="124">
        <f t="shared" si="17"/>
        <v>2922.674786177749</v>
      </c>
      <c r="CM36" s="65">
        <f t="shared" si="18"/>
        <v>4.7283399663063101E-2</v>
      </c>
      <c r="CN36" s="66">
        <f t="shared" si="19"/>
        <v>2898.3794334440245</v>
      </c>
      <c r="CO36" s="65">
        <f t="shared" si="20"/>
        <v>4.7679747656706829E-2</v>
      </c>
      <c r="CP36" s="66">
        <f t="shared" si="8"/>
        <v>8.8034772267393002</v>
      </c>
      <c r="CQ36" s="65">
        <f t="shared" si="21"/>
        <v>0</v>
      </c>
      <c r="CR36" s="66">
        <f t="shared" si="9"/>
        <v>15.491875506985076</v>
      </c>
      <c r="CS36" s="65">
        <f t="shared" si="22"/>
        <v>0</v>
      </c>
      <c r="CT36" s="66">
        <f t="shared" si="10"/>
        <v>102.34168883573248</v>
      </c>
      <c r="CU36" s="67">
        <f t="shared" si="23"/>
        <v>2.0333844630414398E-2</v>
      </c>
      <c r="CV36" s="16"/>
      <c r="CW36" s="959">
        <f t="shared" si="24"/>
        <v>138.19399999999999</v>
      </c>
      <c r="CX36" s="962">
        <f>VLOOKUP($AX36&amp;"_"&amp;$CW$14,データシート1!$A:$BT,MATCH($CW$12&amp;"_"&amp;CX$20,データシート1!$A$1:$BT$1,0),0)</f>
        <v>138.19399999999999</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2.081</v>
      </c>
      <c r="DB36" s="962">
        <f>VLOOKUP($AX36&amp;"_"&amp;$CW$14,データシート1!$A:$BT,MATCH($CW$12&amp;"_"&amp;DB$20,データシート1!$A$1:$BT$1,0),0)</f>
        <v>0</v>
      </c>
      <c r="DC36" s="962">
        <f>VLOOKUP($AX36&amp;"_"&amp;$CW$14,データシート1!$A:$BT,MATCH($CW$12&amp;"_"&amp;DC$20,データシート1!$A$1:$BT$1,0),0)</f>
        <v>0</v>
      </c>
      <c r="DD36" s="961">
        <f t="shared" si="11"/>
        <v>140.27499999999998</v>
      </c>
      <c r="DE36" s="16"/>
      <c r="DF36" s="125">
        <f>VLOOKUP($AX36&amp;"_"&amp;$DF$14,データシート1!$A:$BT,MATCH($DF$12&amp;"_"&amp;DF$20,データシート1!$A$1:$BT$1,0),0)</f>
        <v>11</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1</v>
      </c>
      <c r="DJ36" s="64">
        <f>VLOOKUP($AX36&amp;"_"&amp;$DF$14,データシート1!$A:$BT,MATCH($DF$12&amp;"_"&amp;DJ$20,データシート1!$A$1:$BT$1,0),0)</f>
        <v>0</v>
      </c>
      <c r="DK36" s="64">
        <f>VLOOKUP($AX36&amp;"_"&amp;$DF$14,データシート1!$A:$BT,MATCH($DF$12&amp;"_"&amp;DK$20,データシート1!$A$1:$BT$1,0),0)</f>
        <v>0</v>
      </c>
      <c r="DL36" s="68">
        <f t="shared" si="12"/>
        <v>12</v>
      </c>
      <c r="DM36" s="16"/>
      <c r="DN36" s="126">
        <f t="shared" si="26"/>
        <v>0.99</v>
      </c>
      <c r="DO36" s="127">
        <f t="shared" si="27"/>
        <v>0</v>
      </c>
      <c r="DP36" s="127">
        <f t="shared" si="13"/>
        <v>0</v>
      </c>
      <c r="DQ36" s="127">
        <f t="shared" si="13"/>
        <v>0.01</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38213</v>
      </c>
      <c r="AY37" s="18" t="str">
        <f>IF(IFERROR(比較地域マスタ!$Z22,"")=0,"",IFERROR(比較地域マスタ!$Z22,""))</f>
        <v>四国中央市</v>
      </c>
      <c r="BB37" s="110" t="str">
        <f t="shared" si="0"/>
        <v>38213</v>
      </c>
      <c r="BC37" s="1031" t="str">
        <f t="shared" si="0"/>
        <v>四国中央市</v>
      </c>
      <c r="BD37" s="34">
        <f t="shared" si="14"/>
        <v>1685.4610793346849</v>
      </c>
      <c r="BE37" s="34">
        <f t="shared" si="15"/>
        <v>1268.3193180600899</v>
      </c>
      <c r="BF37" s="34">
        <f>VLOOKUP($AX37&amp;"_"&amp;$BC$14,データシート1!$A:$BT,MATCH($BC$12&amp;"_"&amp;BF$20,データシート1!$A$1:$BT$1,0),0)</f>
        <v>1253.7118524930361</v>
      </c>
      <c r="BG37" s="34">
        <f>VLOOKUP($AX37&amp;"_"&amp;$BC$14,データシート1!$A:$BT,MATCH($BC$12&amp;"_"&amp;BG$20,データシート1!$A$1:$BT$1,0),0)</f>
        <v>5.6587440407131568</v>
      </c>
      <c r="BH37" s="34">
        <f>VLOOKUP($AX37&amp;"_"&amp;$BC$14,データシート1!$A:$BT,MATCH($BC$12&amp;"_"&amp;BH$20,データシート1!$A$1:$BT$1,0),0)</f>
        <v>8.9487215263407549</v>
      </c>
      <c r="BI37" s="34">
        <f>VLOOKUP($AX37&amp;"_"&amp;$BC$14,データシート1!$A:$BT,MATCH($BC$12&amp;"_"&amp;BI$20,データシート1!$A$1:$BT$1,0),0)</f>
        <v>99.879506281742607</v>
      </c>
      <c r="BJ37" s="34">
        <f>VLOOKUP($AX37&amp;"_"&amp;$BC$14,データシート1!$A:$BT,MATCH($BC$12&amp;"_"&amp;BJ$20,データシート1!$A$1:$BT$1,0),0)</f>
        <v>119.16448199100583</v>
      </c>
      <c r="BK37" s="34">
        <f t="shared" si="1"/>
        <v>187.53351247320654</v>
      </c>
      <c r="BL37" s="34">
        <f t="shared" si="2"/>
        <v>158.44828979657882</v>
      </c>
      <c r="BM37" s="34">
        <f>VLOOKUP($AX37&amp;"_"&amp;$BC$14,データシート1!$A:$BT,MATCH($BC$12&amp;"_"&amp;BM$20,データシート1!$A$1:$BT$1,0),0)</f>
        <v>73.912515856261578</v>
      </c>
      <c r="BN37" s="34">
        <f>VLOOKUP($AX37&amp;"_"&amp;$BC$14,データシート1!$A:$BT,MATCH($BC$12&amp;"_"&amp;BN$20,データシート1!$A$1:$BT$1,0),0)</f>
        <v>84.535773940317227</v>
      </c>
      <c r="BO37" s="34">
        <f>VLOOKUP($AX37&amp;"_"&amp;$BC$14,データシート1!$A:$BT,MATCH($BC$12&amp;"_"&amp;BO$20,データシート1!$A$1:$BT$1,0),0)</f>
        <v>4.9281054127731903</v>
      </c>
      <c r="BP37" s="34">
        <f>VLOOKUP($AX37&amp;"_"&amp;$BC$14,データシート1!$A:$BT,MATCH($BC$12&amp;"_"&amp;BP$20,データシート1!$A$1:$BT$1,0),0)</f>
        <v>24.157117263854534</v>
      </c>
      <c r="BQ37" s="34">
        <f>VLOOKUP($AX37&amp;"_"&amp;$BC$14,データシート1!$A:$BT,MATCH($BC$12&amp;"_"&amp;BQ$20,データシート1!$A$1:$BT$1,0),0)</f>
        <v>10.56426052864</v>
      </c>
      <c r="BR37" s="35">
        <f t="shared" si="3"/>
        <v>1685.4610793346849</v>
      </c>
      <c r="BT37" s="121" t="str">
        <f t="shared" si="4"/>
        <v>四国中央市</v>
      </c>
      <c r="BU37" s="33">
        <f t="shared" si="25"/>
        <v>1685.4610793346849</v>
      </c>
      <c r="BV37" s="59">
        <f t="shared" si="16"/>
        <v>0.75250584757539662</v>
      </c>
      <c r="BW37" s="59">
        <f t="shared" si="5"/>
        <v>0.74383910009237564</v>
      </c>
      <c r="BX37" s="59">
        <f t="shared" si="5"/>
        <v>3.357386361568715E-3</v>
      </c>
      <c r="BY37" s="59">
        <f t="shared" si="5"/>
        <v>5.3093611214523884E-3</v>
      </c>
      <c r="BZ37" s="59">
        <f t="shared" si="5"/>
        <v>5.9259455769319111E-2</v>
      </c>
      <c r="CA37" s="59">
        <f t="shared" si="5"/>
        <v>7.0701414261102102E-2</v>
      </c>
      <c r="CB37" s="59">
        <f t="shared" si="5"/>
        <v>0.11126540670238028</v>
      </c>
      <c r="CC37" s="59">
        <f t="shared" si="5"/>
        <v>9.400886899098515E-2</v>
      </c>
      <c r="CD37" s="59">
        <f t="shared" si="5"/>
        <v>4.3852994745768703E-2</v>
      </c>
      <c r="CE37" s="59">
        <f t="shared" si="5"/>
        <v>5.015587424521644E-2</v>
      </c>
      <c r="CF37" s="59">
        <f t="shared" si="5"/>
        <v>2.9238915529977705E-3</v>
      </c>
      <c r="CG37" s="59">
        <f t="shared" si="5"/>
        <v>1.4332646158397357E-2</v>
      </c>
      <c r="CH37" s="59">
        <f t="shared" si="5"/>
        <v>6.2678756918018615E-3</v>
      </c>
      <c r="CI37" s="122">
        <f t="shared" si="6"/>
        <v>1</v>
      </c>
      <c r="CK37" s="123" t="str">
        <f t="shared" si="7"/>
        <v>四国中央市</v>
      </c>
      <c r="CL37" s="124">
        <f t="shared" si="17"/>
        <v>1268.3193180600899</v>
      </c>
      <c r="CM37" s="65">
        <f t="shared" si="18"/>
        <v>1</v>
      </c>
      <c r="CN37" s="66">
        <f t="shared" si="19"/>
        <v>1253.7118524930361</v>
      </c>
      <c r="CO37" s="65">
        <f t="shared" si="20"/>
        <v>1</v>
      </c>
      <c r="CP37" s="66">
        <f t="shared" si="8"/>
        <v>5.6587440407131568</v>
      </c>
      <c r="CQ37" s="65">
        <f t="shared" si="21"/>
        <v>0</v>
      </c>
      <c r="CR37" s="66">
        <f t="shared" si="9"/>
        <v>8.9487215263407549</v>
      </c>
      <c r="CS37" s="65">
        <f t="shared" si="22"/>
        <v>0</v>
      </c>
      <c r="CT37" s="66">
        <f t="shared" si="10"/>
        <v>99.879506281742607</v>
      </c>
      <c r="CU37" s="67">
        <f t="shared" si="23"/>
        <v>6.7721600274233837E-2</v>
      </c>
      <c r="CV37" s="16"/>
      <c r="CW37" s="959">
        <f t="shared" si="24"/>
        <v>4541.7960000000003</v>
      </c>
      <c r="CX37" s="962">
        <f>VLOOKUP($AX37&amp;"_"&amp;$CW$14,データシート1!$A:$BT,MATCH($CW$12&amp;"_"&amp;CX$20,データシート1!$A$1:$BT$1,0),0)</f>
        <v>4541.7960000000003</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6.7640000000000002</v>
      </c>
      <c r="DB37" s="962">
        <f>VLOOKUP($AX37&amp;"_"&amp;$CW$14,データシート1!$A:$BT,MATCH($CW$12&amp;"_"&amp;DB$20,データシート1!$A$1:$BT$1,0),0)</f>
        <v>0</v>
      </c>
      <c r="DC37" s="962">
        <f>VLOOKUP($AX37&amp;"_"&amp;$CW$14,データシート1!$A:$BT,MATCH($CW$12&amp;"_"&amp;DC$20,データシート1!$A$1:$BT$1,0),0)</f>
        <v>0</v>
      </c>
      <c r="DD37" s="961">
        <f t="shared" si="11"/>
        <v>4548.5600000000004</v>
      </c>
      <c r="DE37" s="16"/>
      <c r="DF37" s="125">
        <f>VLOOKUP($AX37&amp;"_"&amp;$DF$14,データシート1!$A:$BT,MATCH($DF$12&amp;"_"&amp;DF$20,データシート1!$A$1:$BT$1,0),0)</f>
        <v>33</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2</v>
      </c>
      <c r="DJ37" s="64">
        <f>VLOOKUP($AX37&amp;"_"&amp;$DF$14,データシート1!$A:$BT,MATCH($DF$12&amp;"_"&amp;DJ$20,データシート1!$A$1:$BT$1,0),0)</f>
        <v>0</v>
      </c>
      <c r="DK37" s="64">
        <f>VLOOKUP($AX37&amp;"_"&amp;$DF$14,データシート1!$A:$BT,MATCH($DF$12&amp;"_"&amp;DK$20,データシート1!$A$1:$BT$1,0),0)</f>
        <v>0</v>
      </c>
      <c r="DL37" s="68">
        <f t="shared" si="12"/>
        <v>35</v>
      </c>
      <c r="DM37" s="16"/>
      <c r="DN37" s="126">
        <f t="shared" si="26"/>
        <v>1</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13219</v>
      </c>
      <c r="AY38" s="18" t="str">
        <f>IF(IFERROR(比較地域マスタ!$Z23,"")=0,"",IFERROR(比較地域マスタ!$Z23,""))</f>
        <v>狛江市</v>
      </c>
      <c r="BB38" s="110" t="str">
        <f t="shared" si="0"/>
        <v>13219</v>
      </c>
      <c r="BC38" s="1031" t="str">
        <f t="shared" si="0"/>
        <v>狛江市</v>
      </c>
      <c r="BD38" s="34">
        <f t="shared" si="14"/>
        <v>218.96808864562598</v>
      </c>
      <c r="BE38" s="34">
        <f t="shared" si="15"/>
        <v>12.309718821274485</v>
      </c>
      <c r="BF38" s="34">
        <f>VLOOKUP($AX38&amp;"_"&amp;$BC$14,データシート1!$A:$BT,MATCH($BC$12&amp;"_"&amp;BF$20,データシート1!$A$1:$BT$1,0),0)</f>
        <v>7.8158668743284059</v>
      </c>
      <c r="BG38" s="34">
        <f>VLOOKUP($AX38&amp;"_"&amp;$BC$14,データシート1!$A:$BT,MATCH($BC$12&amp;"_"&amp;BG$20,データシート1!$A$1:$BT$1,0),0)</f>
        <v>2.9608082196334324</v>
      </c>
      <c r="BH38" s="34">
        <f>VLOOKUP($AX38&amp;"_"&amp;$BC$14,データシート1!$A:$BT,MATCH($BC$12&amp;"_"&amp;BH$20,データシート1!$A$1:$BT$1,0),0)</f>
        <v>1.5330437273126463</v>
      </c>
      <c r="BI38" s="34">
        <f>VLOOKUP($AX38&amp;"_"&amp;$BC$14,データシート1!$A:$BT,MATCH($BC$12&amp;"_"&amp;BI$20,データシート1!$A$1:$BT$1,0),0)</f>
        <v>52.864823397111259</v>
      </c>
      <c r="BJ38" s="34">
        <f>VLOOKUP($AX38&amp;"_"&amp;$BC$14,データシート1!$A:$BT,MATCH($BC$12&amp;"_"&amp;BJ$20,データシート1!$A$1:$BT$1,0),0)</f>
        <v>99.698350000830075</v>
      </c>
      <c r="BK38" s="34">
        <f t="shared" si="1"/>
        <v>46.623802371885631</v>
      </c>
      <c r="BL38" s="34">
        <f t="shared" si="2"/>
        <v>41.776387941535702</v>
      </c>
      <c r="BM38" s="34">
        <f>VLOOKUP($AX38&amp;"_"&amp;$BC$14,データシート1!$A:$BT,MATCH($BC$12&amp;"_"&amp;BM$20,データシート1!$A$1:$BT$1,0),0)</f>
        <v>25.494666846231375</v>
      </c>
      <c r="BN38" s="34">
        <f>VLOOKUP($AX38&amp;"_"&amp;$BC$14,データシート1!$A:$BT,MATCH($BC$12&amp;"_"&amp;BN$20,データシート1!$A$1:$BT$1,0),0)</f>
        <v>16.281721095304324</v>
      </c>
      <c r="BO38" s="34">
        <f>VLOOKUP($AX38&amp;"_"&amp;$BC$14,データシート1!$A:$BT,MATCH($BC$12&amp;"_"&amp;BO$20,データシート1!$A$1:$BT$1,0),0)</f>
        <v>4.8474144303499296</v>
      </c>
      <c r="BP38" s="34">
        <f>VLOOKUP($AX38&amp;"_"&amp;$BC$14,データシート1!$A:$BT,MATCH($BC$12&amp;"_"&amp;BP$20,データシート1!$A$1:$BT$1,0),0)</f>
        <v>0</v>
      </c>
      <c r="BQ38" s="34">
        <f>VLOOKUP($AX38&amp;"_"&amp;$BC$14,データシート1!$A:$BT,MATCH($BC$12&amp;"_"&amp;BQ$20,データシート1!$A$1:$BT$1,0),0)</f>
        <v>7.4713940545245334</v>
      </c>
      <c r="BR38" s="35">
        <f t="shared" si="3"/>
        <v>218.96808864562598</v>
      </c>
      <c r="BT38" s="121" t="str">
        <f t="shared" si="4"/>
        <v>狛江市</v>
      </c>
      <c r="BU38" s="33">
        <f t="shared" si="25"/>
        <v>218.96808864562598</v>
      </c>
      <c r="BV38" s="59">
        <f t="shared" si="16"/>
        <v>5.6216953335133289E-2</v>
      </c>
      <c r="BW38" s="59">
        <f t="shared" si="5"/>
        <v>3.5694090963991856E-2</v>
      </c>
      <c r="BX38" s="59">
        <f t="shared" si="5"/>
        <v>1.3521642527670555E-2</v>
      </c>
      <c r="BY38" s="59">
        <f t="shared" si="5"/>
        <v>7.0012198434708751E-3</v>
      </c>
      <c r="BZ38" s="59">
        <f t="shared" si="5"/>
        <v>0.2414270669488591</v>
      </c>
      <c r="CA38" s="59">
        <f t="shared" si="5"/>
        <v>0.45530995231994781</v>
      </c>
      <c r="CB38" s="59">
        <f t="shared" si="5"/>
        <v>0.21292510091431976</v>
      </c>
      <c r="CC38" s="59">
        <f t="shared" si="5"/>
        <v>0.19078756269890018</v>
      </c>
      <c r="CD38" s="59">
        <f t="shared" si="5"/>
        <v>0.1164309694801761</v>
      </c>
      <c r="CE38" s="59">
        <f t="shared" si="5"/>
        <v>7.4356593218724065E-2</v>
      </c>
      <c r="CF38" s="59">
        <f t="shared" si="5"/>
        <v>2.213753821541959E-2</v>
      </c>
      <c r="CG38" s="59">
        <f t="shared" si="5"/>
        <v>0</v>
      </c>
      <c r="CH38" s="59">
        <f t="shared" si="5"/>
        <v>3.4120926481740012E-2</v>
      </c>
      <c r="CI38" s="122">
        <f t="shared" si="6"/>
        <v>1</v>
      </c>
      <c r="CK38" s="123" t="str">
        <f t="shared" si="7"/>
        <v>狛江市</v>
      </c>
      <c r="CL38" s="124">
        <f t="shared" si="17"/>
        <v>12.309718821274485</v>
      </c>
      <c r="CM38" s="65">
        <f t="shared" si="18"/>
        <v>0</v>
      </c>
      <c r="CN38" s="66">
        <f t="shared" si="19"/>
        <v>7.8158668743284059</v>
      </c>
      <c r="CO38" s="65">
        <f t="shared" si="20"/>
        <v>0</v>
      </c>
      <c r="CP38" s="66">
        <f t="shared" si="8"/>
        <v>2.9608082196334324</v>
      </c>
      <c r="CQ38" s="65">
        <f t="shared" si="21"/>
        <v>0</v>
      </c>
      <c r="CR38" s="66">
        <f t="shared" si="9"/>
        <v>1.5330437273126463</v>
      </c>
      <c r="CS38" s="65">
        <f t="shared" si="22"/>
        <v>0</v>
      </c>
      <c r="CT38" s="66">
        <f t="shared" si="10"/>
        <v>52.864823397111259</v>
      </c>
      <c r="CU38" s="67">
        <f t="shared" si="23"/>
        <v>0.12501696923026404</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6.609</v>
      </c>
      <c r="DB38" s="962">
        <f>VLOOKUP($AX38&amp;"_"&amp;$CW$14,データシート1!$A:$BT,MATCH($CW$12&amp;"_"&amp;DB$20,データシート1!$A$1:$BT$1,0),0)</f>
        <v>0</v>
      </c>
      <c r="DC38" s="962">
        <f>VLOOKUP($AX38&amp;"_"&amp;$CW$14,データシート1!$A:$BT,MATCH($CW$12&amp;"_"&amp;DC$20,データシート1!$A$1:$BT$1,0),0)</f>
        <v>0</v>
      </c>
      <c r="DD38" s="961">
        <f t="shared" si="11"/>
        <v>6.609</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1</v>
      </c>
      <c r="DJ38" s="64">
        <f>VLOOKUP($AX38&amp;"_"&amp;$DF$14,データシート1!$A:$BT,MATCH($DF$12&amp;"_"&amp;DJ$20,データシート1!$A$1:$BT$1,0),0)</f>
        <v>0</v>
      </c>
      <c r="DK38" s="64">
        <f>VLOOKUP($AX38&amp;"_"&amp;$DF$14,データシート1!$A:$BT,MATCH($DF$12&amp;"_"&amp;DK$20,データシート1!$A$1:$BT$1,0),0)</f>
        <v>0</v>
      </c>
      <c r="DL38" s="68">
        <f t="shared" si="12"/>
        <v>1</v>
      </c>
      <c r="DM38" s="16"/>
      <c r="DN38" s="126">
        <f t="shared" si="26"/>
        <v>0</v>
      </c>
      <c r="DO38" s="127">
        <f t="shared" si="27"/>
        <v>0</v>
      </c>
      <c r="DP38" s="127">
        <f t="shared" si="29"/>
        <v>0</v>
      </c>
      <c r="DQ38" s="127">
        <f t="shared" si="30"/>
        <v>1</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25204</v>
      </c>
      <c r="AY39" s="18" t="str">
        <f>IF(IFERROR(比較地域マスタ!$Z24,"")=0,"",IFERROR(比較地域マスタ!$Z24,""))</f>
        <v>近江八幡市</v>
      </c>
      <c r="BB39" s="110" t="str">
        <f t="shared" si="0"/>
        <v>25204</v>
      </c>
      <c r="BC39" s="1031" t="str">
        <f t="shared" si="0"/>
        <v>近江八幡市</v>
      </c>
      <c r="BD39" s="34">
        <f t="shared" si="14"/>
        <v>408.09004071593114</v>
      </c>
      <c r="BE39" s="34">
        <f t="shared" si="15"/>
        <v>111.58294491710114</v>
      </c>
      <c r="BF39" s="34">
        <f>VLOOKUP($AX39&amp;"_"&amp;$BC$14,データシート1!$A:$BT,MATCH($BC$12&amp;"_"&amp;BF$20,データシート1!$A$1:$BT$1,0),0)</f>
        <v>85.01974993796513</v>
      </c>
      <c r="BG39" s="34">
        <f>VLOOKUP($AX39&amp;"_"&amp;$BC$14,データシート1!$A:$BT,MATCH($BC$12&amp;"_"&amp;BG$20,データシート1!$A$1:$BT$1,0),0)</f>
        <v>3.414310222054969</v>
      </c>
      <c r="BH39" s="34">
        <f>VLOOKUP($AX39&amp;"_"&amp;$BC$14,データシート1!$A:$BT,MATCH($BC$12&amp;"_"&amp;BH$20,データシート1!$A$1:$BT$1,0),0)</f>
        <v>23.148884757081042</v>
      </c>
      <c r="BI39" s="34">
        <f>VLOOKUP($AX39&amp;"_"&amp;$BC$14,データシート1!$A:$BT,MATCH($BC$12&amp;"_"&amp;BI$20,データシート1!$A$1:$BT$1,0),0)</f>
        <v>81.437217691921347</v>
      </c>
      <c r="BJ39" s="34">
        <f>VLOOKUP($AX39&amp;"_"&amp;$BC$14,データシート1!$A:$BT,MATCH($BC$12&amp;"_"&amp;BJ$20,データシート1!$A$1:$BT$1,0),0)</f>
        <v>79.250795055459719</v>
      </c>
      <c r="BK39" s="34">
        <f t="shared" si="1"/>
        <v>123.88333415473889</v>
      </c>
      <c r="BL39" s="34">
        <f t="shared" si="2"/>
        <v>119.089694250302</v>
      </c>
      <c r="BM39" s="34">
        <f>VLOOKUP($AX39&amp;"_"&amp;$BC$14,データシート1!$A:$BT,MATCH($BC$12&amp;"_"&amp;BM$20,データシート1!$A$1:$BT$1,0),0)</f>
        <v>68.455586152262271</v>
      </c>
      <c r="BN39" s="34">
        <f>VLOOKUP($AX39&amp;"_"&amp;$BC$14,データシート1!$A:$BT,MATCH($BC$12&amp;"_"&amp;BN$20,データシート1!$A$1:$BT$1,0),0)</f>
        <v>50.634108098039732</v>
      </c>
      <c r="BO39" s="34">
        <f>VLOOKUP($AX39&amp;"_"&amp;$BC$14,データシート1!$A:$BT,MATCH($BC$12&amp;"_"&amp;BO$20,データシート1!$A$1:$BT$1,0),0)</f>
        <v>4.7936399044368896</v>
      </c>
      <c r="BP39" s="34">
        <f>VLOOKUP($AX39&amp;"_"&amp;$BC$14,データシート1!$A:$BT,MATCH($BC$12&amp;"_"&amp;BP$20,データシート1!$A$1:$BT$1,0),0)</f>
        <v>0</v>
      </c>
      <c r="BQ39" s="34">
        <f>VLOOKUP($AX39&amp;"_"&amp;$BC$14,データシート1!$A:$BT,MATCH($BC$12&amp;"_"&amp;BQ$20,データシート1!$A$1:$BT$1,0),0)</f>
        <v>11.935748896710001</v>
      </c>
      <c r="BR39" s="35">
        <f t="shared" si="3"/>
        <v>408.09004071593114</v>
      </c>
      <c r="BT39" s="121" t="str">
        <f t="shared" si="4"/>
        <v>近江八幡市</v>
      </c>
      <c r="BU39" s="33">
        <f t="shared" si="25"/>
        <v>408.09004071593114</v>
      </c>
      <c r="BV39" s="59">
        <f t="shared" si="16"/>
        <v>0.27342726796602546</v>
      </c>
      <c r="BW39" s="59">
        <f t="shared" si="5"/>
        <v>0.20833576283511127</v>
      </c>
      <c r="BX39" s="59">
        <f t="shared" si="5"/>
        <v>8.3665610071372663E-3</v>
      </c>
      <c r="BY39" s="59">
        <f t="shared" si="5"/>
        <v>5.6724944123776919E-2</v>
      </c>
      <c r="BZ39" s="59">
        <f t="shared" si="5"/>
        <v>0.19955698391720683</v>
      </c>
      <c r="CA39" s="59">
        <f t="shared" si="5"/>
        <v>0.19419928728578234</v>
      </c>
      <c r="CB39" s="59">
        <f t="shared" si="5"/>
        <v>0.30356862896581516</v>
      </c>
      <c r="CC39" s="59">
        <f t="shared" si="5"/>
        <v>0.29182210387045338</v>
      </c>
      <c r="CD39" s="59">
        <f t="shared" si="5"/>
        <v>0.16774627979689846</v>
      </c>
      <c r="CE39" s="59">
        <f t="shared" si="5"/>
        <v>0.12407582407355491</v>
      </c>
      <c r="CF39" s="59">
        <f t="shared" si="5"/>
        <v>1.1746525095361764E-2</v>
      </c>
      <c r="CG39" s="59">
        <f t="shared" si="5"/>
        <v>0</v>
      </c>
      <c r="CH39" s="59">
        <f t="shared" si="5"/>
        <v>2.9247831865170163E-2</v>
      </c>
      <c r="CI39" s="122">
        <f t="shared" si="6"/>
        <v>1</v>
      </c>
      <c r="CK39" s="123" t="str">
        <f t="shared" si="7"/>
        <v>近江八幡市</v>
      </c>
      <c r="CL39" s="124">
        <f t="shared" si="17"/>
        <v>111.58294491710114</v>
      </c>
      <c r="CM39" s="65">
        <f t="shared" si="18"/>
        <v>1</v>
      </c>
      <c r="CN39" s="66">
        <f t="shared" si="19"/>
        <v>85.01974993796513</v>
      </c>
      <c r="CO39" s="65">
        <f t="shared" si="20"/>
        <v>1</v>
      </c>
      <c r="CP39" s="66">
        <f t="shared" si="8"/>
        <v>3.414310222054969</v>
      </c>
      <c r="CQ39" s="65">
        <f t="shared" si="21"/>
        <v>0</v>
      </c>
      <c r="CR39" s="66">
        <f t="shared" si="9"/>
        <v>23.148884757081042</v>
      </c>
      <c r="CS39" s="65">
        <f t="shared" si="22"/>
        <v>0.11477874756740697</v>
      </c>
      <c r="CT39" s="66">
        <f t="shared" si="10"/>
        <v>81.437217691921347</v>
      </c>
      <c r="CU39" s="67">
        <f t="shared" si="23"/>
        <v>0.1258024314970711</v>
      </c>
      <c r="CV39" s="16"/>
      <c r="CW39" s="959">
        <f t="shared" si="24"/>
        <v>131.33000000000001</v>
      </c>
      <c r="CX39" s="962">
        <f>VLOOKUP($AX39&amp;"_"&amp;$CW$14,データシート1!$A:$BT,MATCH($CW$12&amp;"_"&amp;CX$20,データシート1!$A$1:$BT$1,0),0)</f>
        <v>128.673</v>
      </c>
      <c r="CY39" s="962">
        <f>VLOOKUP($AX39&amp;"_"&amp;$CW$14,データシート1!$A:$BT,MATCH($CW$12&amp;"_"&amp;CY$20,データシート1!$A$1:$BT$1,0),0)</f>
        <v>0</v>
      </c>
      <c r="CZ39" s="962">
        <f>VLOOKUP($AX39&amp;"_"&amp;$CW$14,データシート1!$A:$BT,MATCH($CW$12&amp;"_"&amp;CZ$20,データシート1!$A$1:$BT$1,0),0)</f>
        <v>2.657</v>
      </c>
      <c r="DA39" s="962">
        <f>VLOOKUP($AX39&amp;"_"&amp;$CW$14,データシート1!$A:$BT,MATCH($CW$12&amp;"_"&amp;DA$20,データシート1!$A$1:$BT$1,0),0)</f>
        <v>10.245000000000001</v>
      </c>
      <c r="DB39" s="962">
        <f>VLOOKUP($AX39&amp;"_"&amp;$CW$14,データシート1!$A:$BT,MATCH($CW$12&amp;"_"&amp;DB$20,データシート1!$A$1:$BT$1,0),0)</f>
        <v>0</v>
      </c>
      <c r="DC39" s="962">
        <f>VLOOKUP($AX39&amp;"_"&amp;$CW$14,データシート1!$A:$BT,MATCH($CW$12&amp;"_"&amp;DC$20,データシート1!$A$1:$BT$1,0),0)</f>
        <v>0</v>
      </c>
      <c r="DD39" s="961">
        <f t="shared" si="11"/>
        <v>141.57500000000002</v>
      </c>
      <c r="DE39" s="16"/>
      <c r="DF39" s="125">
        <f>VLOOKUP($AX39&amp;"_"&amp;$DF$14,データシート1!$A:$BT,MATCH($DF$12&amp;"_"&amp;DF$20,データシート1!$A$1:$BT$1,0),0)</f>
        <v>12</v>
      </c>
      <c r="DG39" s="64">
        <f>VLOOKUP($AX39&amp;"_"&amp;$DF$14,データシート1!$A:$BT,MATCH($DF$12&amp;"_"&amp;DG$20,データシート1!$A$1:$BT$1,0),0)</f>
        <v>0</v>
      </c>
      <c r="DH39" s="64">
        <f>VLOOKUP($AX39&amp;"_"&amp;$DF$14,データシート1!$A:$BT,MATCH($DF$12&amp;"_"&amp;DH$20,データシート1!$A$1:$BT$1,0),0)</f>
        <v>1</v>
      </c>
      <c r="DI39" s="64">
        <f>VLOOKUP($AX39&amp;"_"&amp;$DF$14,データシート1!$A:$BT,MATCH($DF$12&amp;"_"&amp;DI$20,データシート1!$A$1:$BT$1,0),0)</f>
        <v>3</v>
      </c>
      <c r="DJ39" s="64">
        <f>VLOOKUP($AX39&amp;"_"&amp;$DF$14,データシート1!$A:$BT,MATCH($DF$12&amp;"_"&amp;DJ$20,データシート1!$A$1:$BT$1,0),0)</f>
        <v>0</v>
      </c>
      <c r="DK39" s="64">
        <f>VLOOKUP($AX39&amp;"_"&amp;$DF$14,データシート1!$A:$BT,MATCH($DF$12&amp;"_"&amp;DK$20,データシート1!$A$1:$BT$1,0),0)</f>
        <v>0</v>
      </c>
      <c r="DL39" s="68">
        <f t="shared" si="12"/>
        <v>16</v>
      </c>
      <c r="DM39" s="16"/>
      <c r="DN39" s="126">
        <f t="shared" si="26"/>
        <v>0.91</v>
      </c>
      <c r="DO39" s="127">
        <f t="shared" si="27"/>
        <v>0</v>
      </c>
      <c r="DP39" s="127">
        <f t="shared" si="29"/>
        <v>0.02</v>
      </c>
      <c r="DQ39" s="127">
        <f t="shared" si="30"/>
        <v>7.0000000000000007E-2</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12225</v>
      </c>
      <c r="AY40" s="18" t="str">
        <f>IF(IFERROR(比較地域マスタ!$Z25,"")=0,"",IFERROR(比較地域マスタ!$Z25,""))</f>
        <v>君津市</v>
      </c>
      <c r="BB40" s="110" t="str">
        <f t="shared" si="0"/>
        <v>12225</v>
      </c>
      <c r="BC40" s="1031" t="str">
        <f t="shared" si="0"/>
        <v>君津市</v>
      </c>
      <c r="BD40" s="34">
        <f t="shared" si="14"/>
        <v>3151.6057306133139</v>
      </c>
      <c r="BE40" s="34">
        <f t="shared" si="15"/>
        <v>2757.3033932096114</v>
      </c>
      <c r="BF40" s="34">
        <f>VLOOKUP($AX40&amp;"_"&amp;$BC$14,データシート1!$A:$BT,MATCH($BC$12&amp;"_"&amp;BF$20,データシート1!$A$1:$BT$1,0),0)</f>
        <v>2717.0837670544456</v>
      </c>
      <c r="BG40" s="34">
        <f>VLOOKUP($AX40&amp;"_"&amp;$BC$14,データシート1!$A:$BT,MATCH($BC$12&amp;"_"&amp;BG$20,データシート1!$A$1:$BT$1,0),0)</f>
        <v>8.243856715658584</v>
      </c>
      <c r="BH40" s="34">
        <f>VLOOKUP($AX40&amp;"_"&amp;$BC$14,データシート1!$A:$BT,MATCH($BC$12&amp;"_"&amp;BH$20,データシート1!$A$1:$BT$1,0),0)</f>
        <v>31.975769439506866</v>
      </c>
      <c r="BI40" s="34">
        <f>VLOOKUP($AX40&amp;"_"&amp;$BC$14,データシート1!$A:$BT,MATCH($BC$12&amp;"_"&amp;BI$20,データシート1!$A$1:$BT$1,0),0)</f>
        <v>123.24840700632443</v>
      </c>
      <c r="BJ40" s="34">
        <f>VLOOKUP($AX40&amp;"_"&amp;$BC$14,データシート1!$A:$BT,MATCH($BC$12&amp;"_"&amp;BJ$20,データシート1!$A$1:$BT$1,0),0)</f>
        <v>94.057052400787128</v>
      </c>
      <c r="BK40" s="34">
        <f t="shared" si="1"/>
        <v>176.99687799659097</v>
      </c>
      <c r="BL40" s="34">
        <f t="shared" si="2"/>
        <v>153.04471901689598</v>
      </c>
      <c r="BM40" s="34">
        <f>VLOOKUP($AX40&amp;"_"&amp;$BC$14,データシート1!$A:$BT,MATCH($BC$12&amp;"_"&amp;BM$20,データシート1!$A$1:$BT$1,0),0)</f>
        <v>77.936916566981864</v>
      </c>
      <c r="BN40" s="34">
        <f>VLOOKUP($AX40&amp;"_"&amp;$BC$14,データシート1!$A:$BT,MATCH($BC$12&amp;"_"&amp;BN$20,データシート1!$A$1:$BT$1,0),0)</f>
        <v>75.107802449914118</v>
      </c>
      <c r="BO40" s="34">
        <f>VLOOKUP($AX40&amp;"_"&amp;$BC$14,データシート1!$A:$BT,MATCH($BC$12&amp;"_"&amp;BO$20,データシート1!$A$1:$BT$1,0),0)</f>
        <v>4.7937566786516896</v>
      </c>
      <c r="BP40" s="34">
        <f>VLOOKUP($AX40&amp;"_"&amp;$BC$14,データシート1!$A:$BT,MATCH($BC$12&amp;"_"&amp;BP$20,データシート1!$A$1:$BT$1,0),0)</f>
        <v>19.158402301043278</v>
      </c>
      <c r="BQ40" s="34">
        <f>VLOOKUP($AX40&amp;"_"&amp;$BC$14,データシート1!$A:$BT,MATCH($BC$12&amp;"_"&amp;BQ$20,データシート1!$A$1:$BT$1,0),0)</f>
        <v>0</v>
      </c>
      <c r="BR40" s="35">
        <f t="shared" si="3"/>
        <v>3151.6057306133139</v>
      </c>
      <c r="BT40" s="121" t="str">
        <f t="shared" si="4"/>
        <v>君津市</v>
      </c>
      <c r="BU40" s="33">
        <f t="shared" si="25"/>
        <v>3151.6057306133139</v>
      </c>
      <c r="BV40" s="59">
        <f t="shared" si="16"/>
        <v>0.87488843113412862</v>
      </c>
      <c r="BW40" s="59">
        <f t="shared" si="5"/>
        <v>0.8621268011610359</v>
      </c>
      <c r="BX40" s="59">
        <f t="shared" si="5"/>
        <v>2.6157639693256615E-3</v>
      </c>
      <c r="BY40" s="59">
        <f t="shared" si="5"/>
        <v>1.0145866003766995E-2</v>
      </c>
      <c r="BZ40" s="59">
        <f t="shared" si="5"/>
        <v>3.9106543629218442E-2</v>
      </c>
      <c r="CA40" s="59">
        <f t="shared" si="5"/>
        <v>2.9844168478042235E-2</v>
      </c>
      <c r="CB40" s="59">
        <f t="shared" si="5"/>
        <v>5.6160856758610711E-2</v>
      </c>
      <c r="CC40" s="59">
        <f t="shared" si="5"/>
        <v>4.8560870901549265E-2</v>
      </c>
      <c r="CD40" s="59">
        <f t="shared" si="5"/>
        <v>2.4729272386433649E-2</v>
      </c>
      <c r="CE40" s="59">
        <f t="shared" si="5"/>
        <v>2.3831598515115616E-2</v>
      </c>
      <c r="CF40" s="59">
        <f t="shared" si="5"/>
        <v>1.5210521519513824E-3</v>
      </c>
      <c r="CG40" s="59">
        <f t="shared" si="5"/>
        <v>6.0789337051100562E-3</v>
      </c>
      <c r="CH40" s="59">
        <f t="shared" si="5"/>
        <v>0</v>
      </c>
      <c r="CI40" s="122">
        <f t="shared" si="6"/>
        <v>1</v>
      </c>
      <c r="CK40" s="123" t="str">
        <f t="shared" si="7"/>
        <v>君津市</v>
      </c>
      <c r="CL40" s="124">
        <f t="shared" si="17"/>
        <v>2757.3033932096114</v>
      </c>
      <c r="CM40" s="65">
        <f t="shared" si="18"/>
        <v>1</v>
      </c>
      <c r="CN40" s="66">
        <f t="shared" si="19"/>
        <v>2717.0837670544456</v>
      </c>
      <c r="CO40" s="65">
        <f t="shared" si="20"/>
        <v>1</v>
      </c>
      <c r="CP40" s="66">
        <f t="shared" si="8"/>
        <v>8.243856715658584</v>
      </c>
      <c r="CQ40" s="65">
        <f t="shared" si="21"/>
        <v>0</v>
      </c>
      <c r="CR40" s="66">
        <f t="shared" si="9"/>
        <v>31.975769439506866</v>
      </c>
      <c r="CS40" s="65">
        <f t="shared" si="22"/>
        <v>0</v>
      </c>
      <c r="CT40" s="66">
        <f t="shared" si="10"/>
        <v>123.24840700632443</v>
      </c>
      <c r="CU40" s="67">
        <f t="shared" si="23"/>
        <v>0.33450330922236149</v>
      </c>
      <c r="CV40" s="16"/>
      <c r="CW40" s="959">
        <f t="shared" si="24"/>
        <v>17010.493999999999</v>
      </c>
      <c r="CX40" s="962">
        <f>VLOOKUP($AX40&amp;"_"&amp;$CW$14,データシート1!$A:$BT,MATCH($CW$12&amp;"_"&amp;CX$20,データシート1!$A$1:$BT$1,0),0)</f>
        <v>17010.493999999999</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41.227000000000004</v>
      </c>
      <c r="DB40" s="962">
        <f>VLOOKUP($AX40&amp;"_"&amp;$CW$14,データシート1!$A:$BT,MATCH($CW$12&amp;"_"&amp;DB$20,データシート1!$A$1:$BT$1,0),0)</f>
        <v>267.3</v>
      </c>
      <c r="DC40" s="962">
        <f>VLOOKUP($AX40&amp;"_"&amp;$CW$14,データシート1!$A:$BT,MATCH($CW$12&amp;"_"&amp;DC$20,データシート1!$A$1:$BT$1,0),0)</f>
        <v>0</v>
      </c>
      <c r="DD40" s="961">
        <f t="shared" si="11"/>
        <v>17319.020999999997</v>
      </c>
      <c r="DE40" s="16"/>
      <c r="DF40" s="125">
        <f>VLOOKUP($AX40&amp;"_"&amp;$DF$14,データシート1!$A:$BT,MATCH($DF$12&amp;"_"&amp;DF$20,データシート1!$A$1:$BT$1,0),0)</f>
        <v>8</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3</v>
      </c>
      <c r="DJ40" s="64">
        <f>VLOOKUP($AX40&amp;"_"&amp;$DF$14,データシート1!$A:$BT,MATCH($DF$12&amp;"_"&amp;DJ$20,データシート1!$A$1:$BT$1,0),0)</f>
        <v>1</v>
      </c>
      <c r="DK40" s="64">
        <f>VLOOKUP($AX40&amp;"_"&amp;$DF$14,データシート1!$A:$BT,MATCH($DF$12&amp;"_"&amp;DK$20,データシート1!$A$1:$BT$1,0),0)</f>
        <v>0</v>
      </c>
      <c r="DL40" s="68">
        <f t="shared" si="12"/>
        <v>12</v>
      </c>
      <c r="DM40" s="16"/>
      <c r="DN40" s="126">
        <f t="shared" si="26"/>
        <v>0.98</v>
      </c>
      <c r="DO40" s="127">
        <f t="shared" si="27"/>
        <v>0</v>
      </c>
      <c r="DP40" s="127">
        <f t="shared" si="29"/>
        <v>0</v>
      </c>
      <c r="DQ40" s="127">
        <f t="shared" si="30"/>
        <v>0</v>
      </c>
      <c r="DR40" s="127">
        <f t="shared" si="31"/>
        <v>0.02</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18209</v>
      </c>
      <c r="AY41" s="18" t="str">
        <f>IF(IFERROR(比較地域マスタ!$Z26,"")=0,"",IFERROR(比較地域マスタ!$Z26,""))</f>
        <v>越前市</v>
      </c>
      <c r="BB41" s="110" t="str">
        <f t="shared" si="0"/>
        <v>18209</v>
      </c>
      <c r="BC41" s="1031" t="str">
        <f t="shared" si="0"/>
        <v>越前市</v>
      </c>
      <c r="BD41" s="34">
        <f t="shared" si="14"/>
        <v>1076.5541928276384</v>
      </c>
      <c r="BE41" s="34">
        <f t="shared" si="15"/>
        <v>670.13992031243811</v>
      </c>
      <c r="BF41" s="34">
        <f>VLOOKUP($AX41&amp;"_"&amp;$BC$14,データシート1!$A:$BT,MATCH($BC$12&amp;"_"&amp;BF$20,データシート1!$A$1:$BT$1,0),0)</f>
        <v>650.8864605244496</v>
      </c>
      <c r="BG41" s="34">
        <f>VLOOKUP($AX41&amp;"_"&amp;$BC$14,データシート1!$A:$BT,MATCH($BC$12&amp;"_"&amp;BG$20,データシート1!$A$1:$BT$1,0),0)</f>
        <v>5.9166858641116695</v>
      </c>
      <c r="BH41" s="34">
        <f>VLOOKUP($AX41&amp;"_"&amp;$BC$14,データシート1!$A:$BT,MATCH($BC$12&amp;"_"&amp;BH$20,データシート1!$A$1:$BT$1,0),0)</f>
        <v>13.33677392387685</v>
      </c>
      <c r="BI41" s="34">
        <f>VLOOKUP($AX41&amp;"_"&amp;$BC$14,データシート1!$A:$BT,MATCH($BC$12&amp;"_"&amp;BI$20,データシート1!$A$1:$BT$1,0),0)</f>
        <v>104.32293728563538</v>
      </c>
      <c r="BJ41" s="34">
        <f>VLOOKUP($AX41&amp;"_"&amp;$BC$14,データシート1!$A:$BT,MATCH($BC$12&amp;"_"&amp;BJ$20,データシート1!$A$1:$BT$1,0),0)</f>
        <v>149.6669966733227</v>
      </c>
      <c r="BK41" s="34">
        <f t="shared" si="1"/>
        <v>142.27799104107794</v>
      </c>
      <c r="BL41" s="34">
        <f t="shared" si="2"/>
        <v>137.49211662192491</v>
      </c>
      <c r="BM41" s="34">
        <f>VLOOKUP($AX41&amp;"_"&amp;$BC$14,データシート1!$A:$BT,MATCH($BC$12&amp;"_"&amp;BM$20,データシート1!$A$1:$BT$1,0),0)</f>
        <v>75.487754094601598</v>
      </c>
      <c r="BN41" s="34">
        <f>VLOOKUP($AX41&amp;"_"&amp;$BC$14,データシート1!$A:$BT,MATCH($BC$12&amp;"_"&amp;BN$20,データシート1!$A$1:$BT$1,0),0)</f>
        <v>62.004362527323316</v>
      </c>
      <c r="BO41" s="34">
        <f>VLOOKUP($AX41&amp;"_"&amp;$BC$14,データシート1!$A:$BT,MATCH($BC$12&amp;"_"&amp;BO$20,データシート1!$A$1:$BT$1,0),0)</f>
        <v>4.78587441915304</v>
      </c>
      <c r="BP41" s="34">
        <f>VLOOKUP($AX41&amp;"_"&amp;$BC$14,データシート1!$A:$BT,MATCH($BC$12&amp;"_"&amp;BP$20,データシート1!$A$1:$BT$1,0),0)</f>
        <v>0</v>
      </c>
      <c r="BQ41" s="34">
        <f>VLOOKUP($AX41&amp;"_"&amp;$BC$14,データシート1!$A:$BT,MATCH($BC$12&amp;"_"&amp;BQ$20,データシート1!$A$1:$BT$1,0),0)</f>
        <v>10.146347515164191</v>
      </c>
      <c r="BR41" s="35">
        <f t="shared" si="3"/>
        <v>1076.5541928276384</v>
      </c>
      <c r="BT41" s="121" t="str">
        <f t="shared" si="4"/>
        <v>越前市</v>
      </c>
      <c r="BU41" s="33">
        <f t="shared" si="25"/>
        <v>1076.5541928276384</v>
      </c>
      <c r="BV41" s="59">
        <f t="shared" si="16"/>
        <v>0.62248600653560482</v>
      </c>
      <c r="BW41" s="59">
        <f t="shared" si="5"/>
        <v>0.60460166785924141</v>
      </c>
      <c r="BX41" s="59">
        <f t="shared" si="5"/>
        <v>5.49594800106729E-3</v>
      </c>
      <c r="BY41" s="59">
        <f t="shared" si="5"/>
        <v>1.2388390675296113E-2</v>
      </c>
      <c r="BZ41" s="59">
        <f t="shared" si="5"/>
        <v>9.6904492110726451E-2</v>
      </c>
      <c r="CA41" s="59">
        <f t="shared" si="5"/>
        <v>0.13902411756923519</v>
      </c>
      <c r="CB41" s="59">
        <f t="shared" si="5"/>
        <v>0.13216054703885896</v>
      </c>
      <c r="CC41" s="59">
        <f t="shared" si="5"/>
        <v>0.12771499803534561</v>
      </c>
      <c r="CD41" s="59">
        <f t="shared" si="5"/>
        <v>7.0119790157825851E-2</v>
      </c>
      <c r="CE41" s="59">
        <f t="shared" si="5"/>
        <v>5.7595207877519747E-2</v>
      </c>
      <c r="CF41" s="59">
        <f t="shared" si="5"/>
        <v>4.4455490035133624E-3</v>
      </c>
      <c r="CG41" s="59">
        <f t="shared" si="5"/>
        <v>0</v>
      </c>
      <c r="CH41" s="59">
        <f t="shared" si="5"/>
        <v>9.4248367455744709E-3</v>
      </c>
      <c r="CI41" s="122">
        <f t="shared" si="6"/>
        <v>1</v>
      </c>
      <c r="CK41" s="123" t="str">
        <f t="shared" si="7"/>
        <v>越前市</v>
      </c>
      <c r="CL41" s="124">
        <f t="shared" si="17"/>
        <v>670.13992031243811</v>
      </c>
      <c r="CM41" s="65">
        <f t="shared" si="18"/>
        <v>0.69316121293509869</v>
      </c>
      <c r="CN41" s="66">
        <f t="shared" si="19"/>
        <v>650.8864605244496</v>
      </c>
      <c r="CO41" s="65">
        <f t="shared" si="20"/>
        <v>0.71366517537593044</v>
      </c>
      <c r="CP41" s="66">
        <f t="shared" si="8"/>
        <v>5.9166858641116695</v>
      </c>
      <c r="CQ41" s="65">
        <f t="shared" si="21"/>
        <v>0</v>
      </c>
      <c r="CR41" s="66">
        <f t="shared" si="9"/>
        <v>13.33677392387685</v>
      </c>
      <c r="CS41" s="65">
        <f t="shared" si="22"/>
        <v>0</v>
      </c>
      <c r="CT41" s="66">
        <f t="shared" si="10"/>
        <v>104.32293728563538</v>
      </c>
      <c r="CU41" s="67">
        <f t="shared" si="23"/>
        <v>0.10178010968889804</v>
      </c>
      <c r="CV41" s="16"/>
      <c r="CW41" s="959">
        <f t="shared" si="24"/>
        <v>464.51499999999999</v>
      </c>
      <c r="CX41" s="962">
        <f>VLOOKUP($AX41&amp;"_"&amp;$CW$14,データシート1!$A:$BT,MATCH($CW$12&amp;"_"&amp;CX$20,データシート1!$A$1:$BT$1,0),0)</f>
        <v>464.51499999999999</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10.618</v>
      </c>
      <c r="DB41" s="962">
        <f>VLOOKUP($AX41&amp;"_"&amp;$CW$14,データシート1!$A:$BT,MATCH($CW$12&amp;"_"&amp;DB$20,データシート1!$A$1:$BT$1,0),0)</f>
        <v>0</v>
      </c>
      <c r="DC41" s="962">
        <f>VLOOKUP($AX41&amp;"_"&amp;$CW$14,データシート1!$A:$BT,MATCH($CW$12&amp;"_"&amp;DC$20,データシート1!$A$1:$BT$1,0),0)</f>
        <v>0</v>
      </c>
      <c r="DD41" s="961">
        <f t="shared" si="11"/>
        <v>475.13299999999998</v>
      </c>
      <c r="DE41" s="16"/>
      <c r="DF41" s="125">
        <f>VLOOKUP($AX41&amp;"_"&amp;$DF$14,データシート1!$A:$BT,MATCH($DF$12&amp;"_"&amp;DF$20,データシート1!$A$1:$BT$1,0),0)</f>
        <v>15</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2</v>
      </c>
      <c r="DJ41" s="64">
        <f>VLOOKUP($AX41&amp;"_"&amp;$DF$14,データシート1!$A:$BT,MATCH($DF$12&amp;"_"&amp;DJ$20,データシート1!$A$1:$BT$1,0),0)</f>
        <v>0</v>
      </c>
      <c r="DK41" s="64">
        <f>VLOOKUP($AX41&amp;"_"&amp;$DF$14,データシート1!$A:$BT,MATCH($DF$12&amp;"_"&amp;DK$20,データシート1!$A$1:$BT$1,0),0)</f>
        <v>0</v>
      </c>
      <c r="DL41" s="68">
        <f t="shared" si="12"/>
        <v>17</v>
      </c>
      <c r="DM41" s="16"/>
      <c r="DN41" s="126">
        <f t="shared" si="26"/>
        <v>0.98</v>
      </c>
      <c r="DO41" s="127">
        <f t="shared" si="27"/>
        <v>0</v>
      </c>
      <c r="DP41" s="127">
        <f t="shared" si="29"/>
        <v>0</v>
      </c>
      <c r="DQ41" s="127">
        <f t="shared" si="30"/>
        <v>0.02</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26214</v>
      </c>
      <c r="AY42" s="18" t="str">
        <f>IF(IFERROR(比較地域マスタ!$Z27,"")=0,"",IFERROR(比較地域マスタ!$Z27,""))</f>
        <v>木津川市</v>
      </c>
      <c r="BB42" s="110" t="str">
        <f t="shared" si="0"/>
        <v>26214</v>
      </c>
      <c r="BC42" s="1031" t="str">
        <f t="shared" si="0"/>
        <v>木津川市</v>
      </c>
      <c r="BD42" s="34">
        <f t="shared" si="14"/>
        <v>254.46039257472049</v>
      </c>
      <c r="BE42" s="34">
        <f t="shared" si="15"/>
        <v>32.745467866525011</v>
      </c>
      <c r="BF42" s="34">
        <f>VLOOKUP($AX42&amp;"_"&amp;$BC$14,データシート1!$A:$BT,MATCH($BC$12&amp;"_"&amp;BF$20,データシート1!$A$1:$BT$1,0),0)</f>
        <v>15.923401702290409</v>
      </c>
      <c r="BG42" s="34">
        <f>VLOOKUP($AX42&amp;"_"&amp;$BC$14,データシート1!$A:$BT,MATCH($BC$12&amp;"_"&amp;BG$20,データシート1!$A$1:$BT$1,0),0)</f>
        <v>2.1743444621708221</v>
      </c>
      <c r="BH42" s="34">
        <f>VLOOKUP($AX42&amp;"_"&amp;$BC$14,データシート1!$A:$BT,MATCH($BC$12&amp;"_"&amp;BH$20,データシート1!$A$1:$BT$1,0),0)</f>
        <v>14.647721702063778</v>
      </c>
      <c r="BI42" s="34">
        <f>VLOOKUP($AX42&amp;"_"&amp;$BC$14,データシート1!$A:$BT,MATCH($BC$12&amp;"_"&amp;BI$20,データシート1!$A$1:$BT$1,0),0)</f>
        <v>53.501304014718393</v>
      </c>
      <c r="BJ42" s="34">
        <f>VLOOKUP($AX42&amp;"_"&amp;$BC$14,データシート1!$A:$BT,MATCH($BC$12&amp;"_"&amp;BJ$20,データシート1!$A$1:$BT$1,0),0)</f>
        <v>70.326883637939815</v>
      </c>
      <c r="BK42" s="34">
        <f t="shared" si="1"/>
        <v>90.120044585553671</v>
      </c>
      <c r="BL42" s="34">
        <f t="shared" si="2"/>
        <v>85.466183416226244</v>
      </c>
      <c r="BM42" s="34">
        <f>VLOOKUP($AX42&amp;"_"&amp;$BC$14,データシート1!$A:$BT,MATCH($BC$12&amp;"_"&amp;BM$20,データシート1!$A$1:$BT$1,0),0)</f>
        <v>52.949207324633868</v>
      </c>
      <c r="BN42" s="34">
        <f>VLOOKUP($AX42&amp;"_"&amp;$BC$14,データシート1!$A:$BT,MATCH($BC$12&amp;"_"&amp;BN$20,データシート1!$A$1:$BT$1,0),0)</f>
        <v>32.516976091592369</v>
      </c>
      <c r="BO42" s="34">
        <f>VLOOKUP($AX42&amp;"_"&amp;$BC$14,データシート1!$A:$BT,MATCH($BC$12&amp;"_"&amp;BO$20,データシート1!$A$1:$BT$1,0),0)</f>
        <v>4.6538611693274303</v>
      </c>
      <c r="BP42" s="34">
        <f>VLOOKUP($AX42&amp;"_"&amp;$BC$14,データシート1!$A:$BT,MATCH($BC$12&amp;"_"&amp;BP$20,データシート1!$A$1:$BT$1,0),0)</f>
        <v>0</v>
      </c>
      <c r="BQ42" s="34">
        <f>VLOOKUP($AX42&amp;"_"&amp;$BC$14,データシート1!$A:$BT,MATCH($BC$12&amp;"_"&amp;BQ$20,データシート1!$A$1:$BT$1,0),0)</f>
        <v>7.7666924699836217</v>
      </c>
      <c r="BR42" s="35">
        <f t="shared" si="3"/>
        <v>254.46039257472049</v>
      </c>
      <c r="BT42" s="121" t="str">
        <f t="shared" si="4"/>
        <v>木津川市</v>
      </c>
      <c r="BU42" s="33">
        <f t="shared" si="25"/>
        <v>254.46039257472049</v>
      </c>
      <c r="BV42" s="59">
        <f t="shared" si="16"/>
        <v>0.12868591270804369</v>
      </c>
      <c r="BW42" s="59">
        <f t="shared" si="5"/>
        <v>6.2577132500550608E-2</v>
      </c>
      <c r="BX42" s="59">
        <f t="shared" si="5"/>
        <v>8.5449230042052276E-3</v>
      </c>
      <c r="BY42" s="59">
        <f t="shared" si="5"/>
        <v>5.7563857203287855E-2</v>
      </c>
      <c r="BZ42" s="59">
        <f t="shared" si="5"/>
        <v>0.21025395533416116</v>
      </c>
      <c r="CA42" s="59">
        <f t="shared" ref="CA42:CH68" si="32">BJ42/$BR42</f>
        <v>0.27637654303032178</v>
      </c>
      <c r="CB42" s="59">
        <f t="shared" si="32"/>
        <v>0.35416138312798745</v>
      </c>
      <c r="CC42" s="59">
        <f t="shared" si="32"/>
        <v>0.33587224538738264</v>
      </c>
      <c r="CD42" s="59">
        <f t="shared" si="32"/>
        <v>0.20808427900654797</v>
      </c>
      <c r="CE42" s="59">
        <f t="shared" si="32"/>
        <v>0.12778796638083464</v>
      </c>
      <c r="CF42" s="59">
        <f t="shared" si="32"/>
        <v>1.8289137740604786E-2</v>
      </c>
      <c r="CG42" s="59">
        <f t="shared" si="32"/>
        <v>0</v>
      </c>
      <c r="CH42" s="59">
        <f t="shared" si="32"/>
        <v>3.0522205799486016E-2</v>
      </c>
      <c r="CI42" s="122">
        <f t="shared" si="6"/>
        <v>1</v>
      </c>
      <c r="CK42" s="123" t="str">
        <f t="shared" si="7"/>
        <v>木津川市</v>
      </c>
      <c r="CL42" s="124">
        <f t="shared" si="17"/>
        <v>32.745467866525011</v>
      </c>
      <c r="CM42" s="65">
        <f t="shared" si="18"/>
        <v>0.43511364864526569</v>
      </c>
      <c r="CN42" s="66">
        <f t="shared" si="19"/>
        <v>15.923401702290409</v>
      </c>
      <c r="CO42" s="65">
        <f t="shared" si="20"/>
        <v>0.62838331828058736</v>
      </c>
      <c r="CP42" s="66">
        <f t="shared" si="8"/>
        <v>2.1743444621708221</v>
      </c>
      <c r="CQ42" s="65">
        <f t="shared" si="21"/>
        <v>0</v>
      </c>
      <c r="CR42" s="66">
        <f t="shared" si="9"/>
        <v>14.647721702063778</v>
      </c>
      <c r="CS42" s="65">
        <f t="shared" si="22"/>
        <v>0.28960135141032389</v>
      </c>
      <c r="CT42" s="66">
        <f t="shared" si="10"/>
        <v>53.501304014718393</v>
      </c>
      <c r="CU42" s="67">
        <f t="shared" si="23"/>
        <v>0.34787937121831225</v>
      </c>
      <c r="CV42" s="16"/>
      <c r="CW42" s="959">
        <f t="shared" si="24"/>
        <v>14.248000000000001</v>
      </c>
      <c r="CX42" s="962">
        <f>VLOOKUP($AX42&amp;"_"&amp;$CW$14,データシート1!$A:$BT,MATCH($CW$12&amp;"_"&amp;CX$20,データシート1!$A$1:$BT$1,0),0)</f>
        <v>10.006</v>
      </c>
      <c r="CY42" s="962">
        <f>VLOOKUP($AX42&amp;"_"&amp;$CW$14,データシート1!$A:$BT,MATCH($CW$12&amp;"_"&amp;CY$20,データシート1!$A$1:$BT$1,0),0)</f>
        <v>0</v>
      </c>
      <c r="CZ42" s="962">
        <f>VLOOKUP($AX42&amp;"_"&amp;$CW$14,データシート1!$A:$BT,MATCH($CW$12&amp;"_"&amp;CZ$20,データシート1!$A$1:$BT$1,0),0)</f>
        <v>4.242</v>
      </c>
      <c r="DA42" s="962">
        <f>VLOOKUP($AX42&amp;"_"&amp;$CW$14,データシート1!$A:$BT,MATCH($CW$12&amp;"_"&amp;DA$20,データシート1!$A$1:$BT$1,0),0)</f>
        <v>18.611999999999998</v>
      </c>
      <c r="DB42" s="962">
        <f>VLOOKUP($AX42&amp;"_"&amp;$CW$14,データシート1!$A:$BT,MATCH($CW$12&amp;"_"&amp;DB$20,データシート1!$A$1:$BT$1,0),0)</f>
        <v>0</v>
      </c>
      <c r="DC42" s="962">
        <f>VLOOKUP($AX42&amp;"_"&amp;$CW$14,データシート1!$A:$BT,MATCH($CW$12&amp;"_"&amp;DC$20,データシート1!$A$1:$BT$1,0),0)</f>
        <v>0</v>
      </c>
      <c r="DD42" s="961">
        <f t="shared" si="11"/>
        <v>32.86</v>
      </c>
      <c r="DE42" s="16"/>
      <c r="DF42" s="125">
        <f>VLOOKUP($AX42&amp;"_"&amp;$DF$14,データシート1!$A:$BT,MATCH($DF$12&amp;"_"&amp;DF$20,データシート1!$A$1:$BT$1,0),0)</f>
        <v>1</v>
      </c>
      <c r="DG42" s="64">
        <f>VLOOKUP($AX42&amp;"_"&amp;$DF$14,データシート1!$A:$BT,MATCH($DF$12&amp;"_"&amp;DG$20,データシート1!$A$1:$BT$1,0),0)</f>
        <v>0</v>
      </c>
      <c r="DH42" s="64">
        <f>VLOOKUP($AX42&amp;"_"&amp;$DF$14,データシート1!$A:$BT,MATCH($DF$12&amp;"_"&amp;DH$20,データシート1!$A$1:$BT$1,0),0)</f>
        <v>1</v>
      </c>
      <c r="DI42" s="64">
        <f>VLOOKUP($AX42&amp;"_"&amp;$DF$14,データシート1!$A:$BT,MATCH($DF$12&amp;"_"&amp;DI$20,データシート1!$A$1:$BT$1,0),0)</f>
        <v>3</v>
      </c>
      <c r="DJ42" s="64">
        <f>VLOOKUP($AX42&amp;"_"&amp;$DF$14,データシート1!$A:$BT,MATCH($DF$12&amp;"_"&amp;DJ$20,データシート1!$A$1:$BT$1,0),0)</f>
        <v>0</v>
      </c>
      <c r="DK42" s="64">
        <f>VLOOKUP($AX42&amp;"_"&amp;$DF$14,データシート1!$A:$BT,MATCH($DF$12&amp;"_"&amp;DK$20,データシート1!$A$1:$BT$1,0),0)</f>
        <v>0</v>
      </c>
      <c r="DL42" s="68">
        <f t="shared" si="12"/>
        <v>5</v>
      </c>
      <c r="DM42" s="16"/>
      <c r="DN42" s="126">
        <f t="shared" si="26"/>
        <v>0.3</v>
      </c>
      <c r="DO42" s="127">
        <f t="shared" si="27"/>
        <v>0</v>
      </c>
      <c r="DP42" s="127">
        <f t="shared" si="29"/>
        <v>0.13</v>
      </c>
      <c r="DQ42" s="127">
        <f t="shared" si="30"/>
        <v>0.56999999999999995</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04207</v>
      </c>
      <c r="AY43" s="18" t="str">
        <f>IF(IFERROR(比較地域マスタ!$Z28,"")=0,"",IFERROR(比較地域マスタ!$Z28,""))</f>
        <v>名取市</v>
      </c>
      <c r="AZ43" s="23"/>
      <c r="BB43" s="110" t="str">
        <f t="shared" si="0"/>
        <v>04207</v>
      </c>
      <c r="BC43" s="1031" t="str">
        <f t="shared" si="0"/>
        <v>名取市</v>
      </c>
      <c r="BD43" s="34">
        <f t="shared" si="14"/>
        <v>444.15461069153201</v>
      </c>
      <c r="BE43" s="34">
        <f t="shared" si="15"/>
        <v>109.44908289958892</v>
      </c>
      <c r="BF43" s="34">
        <f>VLOOKUP($AX43&amp;"_"&amp;$BC$14,データシート1!$A:$BT,MATCH($BC$12&amp;"_"&amp;BF$20,データシート1!$A$1:$BT$1,0),0)</f>
        <v>96.263818390137033</v>
      </c>
      <c r="BG43" s="34">
        <f>VLOOKUP($AX43&amp;"_"&amp;$BC$14,データシート1!$A:$BT,MATCH($BC$12&amp;"_"&amp;BG$20,データシート1!$A$1:$BT$1,0),0)</f>
        <v>7.1425729910886924</v>
      </c>
      <c r="BH43" s="34">
        <f>VLOOKUP($AX43&amp;"_"&amp;$BC$14,データシート1!$A:$BT,MATCH($BC$12&amp;"_"&amp;BH$20,データシート1!$A$1:$BT$1,0),0)</f>
        <v>6.0426915183631857</v>
      </c>
      <c r="BI43" s="34">
        <f>VLOOKUP($AX43&amp;"_"&amp;$BC$14,データシート1!$A:$BT,MATCH($BC$12&amp;"_"&amp;BI$20,データシート1!$A$1:$BT$1,0),0)</f>
        <v>107.82067547223923</v>
      </c>
      <c r="BJ43" s="34">
        <f>VLOOKUP($AX43&amp;"_"&amp;$BC$14,データシート1!$A:$BT,MATCH($BC$12&amp;"_"&amp;BJ$20,データシート1!$A$1:$BT$1,0),0)</f>
        <v>93.428653960981606</v>
      </c>
      <c r="BK43" s="34">
        <f t="shared" si="1"/>
        <v>123.23013391964921</v>
      </c>
      <c r="BL43" s="34">
        <f t="shared" si="2"/>
        <v>118.58812533312346</v>
      </c>
      <c r="BM43" s="34">
        <f>VLOOKUP($AX43&amp;"_"&amp;$BC$14,データシート1!$A:$BT,MATCH($BC$12&amp;"_"&amp;BM$20,データシート1!$A$1:$BT$1,0),0)</f>
        <v>67.122274062692327</v>
      </c>
      <c r="BN43" s="34">
        <f>VLOOKUP($AX43&amp;"_"&amp;$BC$14,データシート1!$A:$BT,MATCH($BC$12&amp;"_"&amp;BN$20,データシート1!$A$1:$BT$1,0),0)</f>
        <v>51.465851270431131</v>
      </c>
      <c r="BO43" s="34">
        <f>VLOOKUP($AX43&amp;"_"&amp;$BC$14,データシート1!$A:$BT,MATCH($BC$12&amp;"_"&amp;BO$20,データシート1!$A$1:$BT$1,0),0)</f>
        <v>4.6420085865257503</v>
      </c>
      <c r="BP43" s="34">
        <f>VLOOKUP($AX43&amp;"_"&amp;$BC$14,データシート1!$A:$BT,MATCH($BC$12&amp;"_"&amp;BP$20,データシート1!$A$1:$BT$1,0),0)</f>
        <v>0</v>
      </c>
      <c r="BQ43" s="34">
        <f>VLOOKUP($AX43&amp;"_"&amp;$BC$14,データシート1!$A:$BT,MATCH($BC$12&amp;"_"&amp;BQ$20,データシート1!$A$1:$BT$1,0),0)</f>
        <v>10.22606443907299</v>
      </c>
      <c r="BR43" s="35">
        <f t="shared" si="3"/>
        <v>444.15461069153201</v>
      </c>
      <c r="BT43" s="121" t="str">
        <f t="shared" si="4"/>
        <v>名取市</v>
      </c>
      <c r="BU43" s="33">
        <f t="shared" si="25"/>
        <v>444.15461069153201</v>
      </c>
      <c r="BV43" s="59">
        <f t="shared" si="16"/>
        <v>0.24642113413880992</v>
      </c>
      <c r="BW43" s="59">
        <f t="shared" si="16"/>
        <v>0.21673492984854506</v>
      </c>
      <c r="BX43" s="59">
        <f t="shared" si="16"/>
        <v>1.6081276247403974E-2</v>
      </c>
      <c r="BY43" s="59">
        <f t="shared" si="16"/>
        <v>1.3604928042860891E-2</v>
      </c>
      <c r="BZ43" s="59">
        <f t="shared" si="16"/>
        <v>0.24275482653296448</v>
      </c>
      <c r="CA43" s="59">
        <f t="shared" si="32"/>
        <v>0.21035164717870813</v>
      </c>
      <c r="CB43" s="59">
        <f t="shared" si="32"/>
        <v>0.27744873283603771</v>
      </c>
      <c r="CC43" s="59">
        <f t="shared" si="32"/>
        <v>0.26699739792971239</v>
      </c>
      <c r="CD43" s="59">
        <f t="shared" si="32"/>
        <v>0.15112366830592047</v>
      </c>
      <c r="CE43" s="59">
        <f t="shared" si="32"/>
        <v>0.1158737296237919</v>
      </c>
      <c r="CF43" s="59">
        <f t="shared" si="32"/>
        <v>1.0451334906325339E-2</v>
      </c>
      <c r="CG43" s="59">
        <f t="shared" si="32"/>
        <v>0</v>
      </c>
      <c r="CH43" s="59">
        <f t="shared" si="32"/>
        <v>2.3023659313479584E-2</v>
      </c>
      <c r="CI43" s="122">
        <f t="shared" si="6"/>
        <v>1</v>
      </c>
      <c r="CJ43" s="23"/>
      <c r="CK43" s="123" t="str">
        <f t="shared" si="7"/>
        <v>名取市</v>
      </c>
      <c r="CL43" s="124">
        <f t="shared" si="17"/>
        <v>109.44908289958892</v>
      </c>
      <c r="CM43" s="65">
        <f t="shared" si="18"/>
        <v>0.27443811500509901</v>
      </c>
      <c r="CN43" s="66">
        <f t="shared" si="19"/>
        <v>96.263818390137033</v>
      </c>
      <c r="CO43" s="65">
        <f t="shared" si="20"/>
        <v>0.31202793014366359</v>
      </c>
      <c r="CP43" s="66">
        <f t="shared" si="8"/>
        <v>7.1425729910886924</v>
      </c>
      <c r="CQ43" s="65">
        <f t="shared" si="21"/>
        <v>0</v>
      </c>
      <c r="CR43" s="66">
        <f t="shared" si="9"/>
        <v>6.0426915183631857</v>
      </c>
      <c r="CS43" s="65">
        <f t="shared" si="22"/>
        <v>0</v>
      </c>
      <c r="CT43" s="66">
        <f t="shared" si="10"/>
        <v>107.82067547223923</v>
      </c>
      <c r="CU43" s="67">
        <f t="shared" si="23"/>
        <v>0.13130134770529264</v>
      </c>
      <c r="CV43" s="16"/>
      <c r="CW43" s="959">
        <f t="shared" si="24"/>
        <v>30.036999999999999</v>
      </c>
      <c r="CX43" s="962">
        <f>VLOOKUP($AX43&amp;"_"&amp;$CW$14,データシート1!$A:$BT,MATCH($CW$12&amp;"_"&amp;CX$20,データシート1!$A$1:$BT$1,0),0)</f>
        <v>30.036999999999999</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14.157</v>
      </c>
      <c r="DB43" s="962">
        <f>VLOOKUP($AX43&amp;"_"&amp;$CW$14,データシート1!$A:$BT,MATCH($CW$12&amp;"_"&amp;DB$20,データシート1!$A$1:$BT$1,0),0)</f>
        <v>0</v>
      </c>
      <c r="DC43" s="962">
        <f>VLOOKUP($AX43&amp;"_"&amp;$CW$14,データシート1!$A:$BT,MATCH($CW$12&amp;"_"&amp;DC$20,データシート1!$A$1:$BT$1,0),0)</f>
        <v>0</v>
      </c>
      <c r="DD43" s="961">
        <f t="shared" si="11"/>
        <v>44.194000000000003</v>
      </c>
      <c r="DE43" s="16"/>
      <c r="DF43" s="125">
        <f>VLOOKUP($AX43&amp;"_"&amp;$DF$14,データシート1!$A:$BT,MATCH($DF$12&amp;"_"&amp;DF$20,データシート1!$A$1:$BT$1,0),0)</f>
        <v>5</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3</v>
      </c>
      <c r="DJ43" s="64">
        <f>VLOOKUP($AX43&amp;"_"&amp;$DF$14,データシート1!$A:$BT,MATCH($DF$12&amp;"_"&amp;DJ$20,データシート1!$A$1:$BT$1,0),0)</f>
        <v>0</v>
      </c>
      <c r="DK43" s="64">
        <f>VLOOKUP($AX43&amp;"_"&amp;$DF$14,データシート1!$A:$BT,MATCH($DF$12&amp;"_"&amp;DK$20,データシート1!$A$1:$BT$1,0),0)</f>
        <v>0</v>
      </c>
      <c r="DL43" s="68">
        <f t="shared" si="12"/>
        <v>8</v>
      </c>
      <c r="DM43" s="16"/>
      <c r="DN43" s="126">
        <f t="shared" si="26"/>
        <v>0.68</v>
      </c>
      <c r="DO43" s="127">
        <f t="shared" si="27"/>
        <v>0</v>
      </c>
      <c r="DP43" s="127">
        <f t="shared" si="29"/>
        <v>0</v>
      </c>
      <c r="DQ43" s="127">
        <f t="shared" si="30"/>
        <v>0.32</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13228</v>
      </c>
      <c r="AY44" s="18" t="str">
        <f>IF(IFERROR(比較地域マスタ!$Z29,"")=0,"",IFERROR(比較地域マスタ!$Z29,""))</f>
        <v>あきる野市</v>
      </c>
      <c r="BB44" s="110" t="str">
        <f t="shared" si="0"/>
        <v>13228</v>
      </c>
      <c r="BC44" s="1031" t="str">
        <f t="shared" si="0"/>
        <v>あきる野市</v>
      </c>
      <c r="BD44" s="34">
        <f t="shared" si="14"/>
        <v>290.93831390195356</v>
      </c>
      <c r="BE44" s="34">
        <f t="shared" si="15"/>
        <v>28.42025647106464</v>
      </c>
      <c r="BF44" s="34">
        <f>VLOOKUP($AX44&amp;"_"&amp;$BC$14,データシート1!$A:$BT,MATCH($BC$12&amp;"_"&amp;BF$20,データシート1!$A$1:$BT$1,0),0)</f>
        <v>21.154601948603883</v>
      </c>
      <c r="BG44" s="34">
        <f>VLOOKUP($AX44&amp;"_"&amp;$BC$14,データシート1!$A:$BT,MATCH($BC$12&amp;"_"&amp;BG$20,データシート1!$A$1:$BT$1,0),0)</f>
        <v>4.1143979718736512</v>
      </c>
      <c r="BH44" s="34">
        <f>VLOOKUP($AX44&amp;"_"&amp;$BC$14,データシート1!$A:$BT,MATCH($BC$12&amp;"_"&amp;BH$20,データシート1!$A$1:$BT$1,0),0)</f>
        <v>3.1512565505871057</v>
      </c>
      <c r="BI44" s="34">
        <f>VLOOKUP($AX44&amp;"_"&amp;$BC$14,データシート1!$A:$BT,MATCH($BC$12&amp;"_"&amp;BI$20,データシート1!$A$1:$BT$1,0),0)</f>
        <v>63.359005955307396</v>
      </c>
      <c r="BJ44" s="34">
        <f>VLOOKUP($AX44&amp;"_"&amp;$BC$14,データシート1!$A:$BT,MATCH($BC$12&amp;"_"&amp;BJ$20,データシート1!$A$1:$BT$1,0),0)</f>
        <v>84.334717310712833</v>
      </c>
      <c r="BK44" s="34">
        <f t="shared" si="1"/>
        <v>106.24477296017623</v>
      </c>
      <c r="BL44" s="34">
        <f t="shared" si="2"/>
        <v>101.56726501235285</v>
      </c>
      <c r="BM44" s="34">
        <f>VLOOKUP($AX44&amp;"_"&amp;$BC$14,データシート1!$A:$BT,MATCH($BC$12&amp;"_"&amp;BM$20,データシート1!$A$1:$BT$1,0),0)</f>
        <v>58.381672586622713</v>
      </c>
      <c r="BN44" s="34">
        <f>VLOOKUP($AX44&amp;"_"&amp;$BC$14,データシート1!$A:$BT,MATCH($BC$12&amp;"_"&amp;BN$20,データシート1!$A$1:$BT$1,0),0)</f>
        <v>43.185592425730135</v>
      </c>
      <c r="BO44" s="34">
        <f>VLOOKUP($AX44&amp;"_"&amp;$BC$14,データシート1!$A:$BT,MATCH($BC$12&amp;"_"&amp;BO$20,データシート1!$A$1:$BT$1,0),0)</f>
        <v>4.6775079478233899</v>
      </c>
      <c r="BP44" s="34">
        <f>VLOOKUP($AX44&amp;"_"&amp;$BC$14,データシート1!$A:$BT,MATCH($BC$12&amp;"_"&amp;BP$20,データシート1!$A$1:$BT$1,0),0)</f>
        <v>0</v>
      </c>
      <c r="BQ44" s="34">
        <f>VLOOKUP($AX44&amp;"_"&amp;$BC$14,データシート1!$A:$BT,MATCH($BC$12&amp;"_"&amp;BQ$20,データシート1!$A$1:$BT$1,0),0)</f>
        <v>8.5795612046924035</v>
      </c>
      <c r="BR44" s="35">
        <f t="shared" si="3"/>
        <v>290.93831390195356</v>
      </c>
      <c r="BT44" s="121" t="str">
        <f t="shared" si="4"/>
        <v>あきる野市</v>
      </c>
      <c r="BU44" s="33">
        <f t="shared" si="25"/>
        <v>290.93831390195356</v>
      </c>
      <c r="BV44" s="59">
        <f t="shared" si="16"/>
        <v>9.7684818784789851E-2</v>
      </c>
      <c r="BW44" s="59">
        <f t="shared" si="16"/>
        <v>7.271164002047871E-2</v>
      </c>
      <c r="BX44" s="59">
        <f t="shared" si="16"/>
        <v>1.414182242514888E-2</v>
      </c>
      <c r="BY44" s="59">
        <f t="shared" si="16"/>
        <v>1.0831356339162265E-2</v>
      </c>
      <c r="BZ44" s="59">
        <f t="shared" si="16"/>
        <v>0.21777470662272219</v>
      </c>
      <c r="CA44" s="59">
        <f t="shared" si="32"/>
        <v>0.28987147199572244</v>
      </c>
      <c r="CB44" s="59">
        <f t="shared" si="32"/>
        <v>0.36517972327282</v>
      </c>
      <c r="CC44" s="59">
        <f t="shared" si="32"/>
        <v>0.34910240473374399</v>
      </c>
      <c r="CD44" s="59">
        <f t="shared" si="32"/>
        <v>0.20066684172197885</v>
      </c>
      <c r="CE44" s="59">
        <f t="shared" si="32"/>
        <v>0.14843556301176514</v>
      </c>
      <c r="CF44" s="59">
        <f t="shared" si="32"/>
        <v>1.6077318539075996E-2</v>
      </c>
      <c r="CG44" s="59">
        <f t="shared" si="32"/>
        <v>0</v>
      </c>
      <c r="CH44" s="59">
        <f t="shared" si="32"/>
        <v>2.9489279323945357E-2</v>
      </c>
      <c r="CI44" s="122">
        <f t="shared" si="6"/>
        <v>1</v>
      </c>
      <c r="CK44" s="123" t="str">
        <f t="shared" si="7"/>
        <v>あきる野市</v>
      </c>
      <c r="CL44" s="124">
        <f t="shared" si="17"/>
        <v>28.42025647106464</v>
      </c>
      <c r="CM44" s="65">
        <f t="shared" si="18"/>
        <v>0.13149072049383972</v>
      </c>
      <c r="CN44" s="66">
        <f t="shared" si="19"/>
        <v>21.154601948603883</v>
      </c>
      <c r="CO44" s="65">
        <f t="shared" si="20"/>
        <v>0.17665187031546234</v>
      </c>
      <c r="CP44" s="66">
        <f t="shared" si="8"/>
        <v>4.1143979718736512</v>
      </c>
      <c r="CQ44" s="65">
        <f t="shared" si="21"/>
        <v>0</v>
      </c>
      <c r="CR44" s="66">
        <f t="shared" si="9"/>
        <v>3.1512565505871057</v>
      </c>
      <c r="CS44" s="65">
        <f t="shared" si="22"/>
        <v>0</v>
      </c>
      <c r="CT44" s="66">
        <f t="shared" si="10"/>
        <v>63.359005955307396</v>
      </c>
      <c r="CU44" s="67">
        <f t="shared" si="23"/>
        <v>0.25840051865000208</v>
      </c>
      <c r="CV44" s="16"/>
      <c r="CW44" s="959">
        <f t="shared" si="24"/>
        <v>3.7370000000000001</v>
      </c>
      <c r="CX44" s="962">
        <f>VLOOKUP($AX44&amp;"_"&amp;$CW$14,データシート1!$A:$BT,MATCH($CW$12&amp;"_"&amp;CX$20,データシート1!$A$1:$BT$1,0),0)</f>
        <v>3.7370000000000001</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16.372</v>
      </c>
      <c r="DB44" s="962">
        <f>VLOOKUP($AX44&amp;"_"&amp;$CW$14,データシート1!$A:$BT,MATCH($CW$12&amp;"_"&amp;DB$20,データシート1!$A$1:$BT$1,0),0)</f>
        <v>0</v>
      </c>
      <c r="DC44" s="962">
        <f>VLOOKUP($AX44&amp;"_"&amp;$CW$14,データシート1!$A:$BT,MATCH($CW$12&amp;"_"&amp;DC$20,データシート1!$A$1:$BT$1,0),0)</f>
        <v>0</v>
      </c>
      <c r="DD44" s="961">
        <f t="shared" si="11"/>
        <v>20.109000000000002</v>
      </c>
      <c r="DE44" s="16"/>
      <c r="DF44" s="125">
        <f>VLOOKUP($AX44&amp;"_"&amp;$DF$14,データシート1!$A:$BT,MATCH($DF$12&amp;"_"&amp;DF$20,データシート1!$A$1:$BT$1,0),0)</f>
        <v>1</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4</v>
      </c>
      <c r="DJ44" s="64">
        <f>VLOOKUP($AX44&amp;"_"&amp;$DF$14,データシート1!$A:$BT,MATCH($DF$12&amp;"_"&amp;DJ$20,データシート1!$A$1:$BT$1,0),0)</f>
        <v>0</v>
      </c>
      <c r="DK44" s="64">
        <f>VLOOKUP($AX44&amp;"_"&amp;$DF$14,データシート1!$A:$BT,MATCH($DF$12&amp;"_"&amp;DK$20,データシート1!$A$1:$BT$1,0),0)</f>
        <v>0</v>
      </c>
      <c r="DL44" s="68">
        <f t="shared" si="12"/>
        <v>5</v>
      </c>
      <c r="DM44" s="16"/>
      <c r="DN44" s="126">
        <f t="shared" si="26"/>
        <v>0.19</v>
      </c>
      <c r="DO44" s="127">
        <f t="shared" si="27"/>
        <v>0</v>
      </c>
      <c r="DP44" s="127">
        <f t="shared" si="29"/>
        <v>0</v>
      </c>
      <c r="DQ44" s="127">
        <f t="shared" si="30"/>
        <v>0.81</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09209</v>
      </c>
      <c r="AY45" s="18" t="str">
        <f>IF(IFERROR(比較地域マスタ!$Z30,"")=0,"",IFERROR(比較地域マスタ!$Z30,""))</f>
        <v>真岡市</v>
      </c>
      <c r="BB45" s="110" t="str">
        <f t="shared" si="0"/>
        <v>09209</v>
      </c>
      <c r="BC45" s="1031" t="str">
        <f t="shared" si="0"/>
        <v>真岡市</v>
      </c>
      <c r="BD45" s="34">
        <f t="shared" si="14"/>
        <v>714.63755359143533</v>
      </c>
      <c r="BE45" s="34">
        <f t="shared" si="15"/>
        <v>363.68704004808643</v>
      </c>
      <c r="BF45" s="34">
        <f>VLOOKUP($AX45&amp;"_"&amp;$BC$14,データシート1!$A:$BT,MATCH($BC$12&amp;"_"&amp;BF$20,データシート1!$A$1:$BT$1,0),0)</f>
        <v>339.84278725117383</v>
      </c>
      <c r="BG45" s="34">
        <f>VLOOKUP($AX45&amp;"_"&amp;$BC$14,データシート1!$A:$BT,MATCH($BC$12&amp;"_"&amp;BG$20,データシート1!$A$1:$BT$1,0),0)</f>
        <v>7.0551968108170993</v>
      </c>
      <c r="BH45" s="34">
        <f>VLOOKUP($AX45&amp;"_"&amp;$BC$14,データシート1!$A:$BT,MATCH($BC$12&amp;"_"&amp;BH$20,データシート1!$A$1:$BT$1,0),0)</f>
        <v>16.789055986095466</v>
      </c>
      <c r="BI45" s="34">
        <f>VLOOKUP($AX45&amp;"_"&amp;$BC$14,データシート1!$A:$BT,MATCH($BC$12&amp;"_"&amp;BI$20,データシート1!$A$1:$BT$1,0),0)</f>
        <v>88.293845524229056</v>
      </c>
      <c r="BJ45" s="34">
        <f>VLOOKUP($AX45&amp;"_"&amp;$BC$14,データシート1!$A:$BT,MATCH($BC$12&amp;"_"&amp;BJ$20,データシート1!$A$1:$BT$1,0),0)</f>
        <v>91.649602912064978</v>
      </c>
      <c r="BK45" s="34">
        <f t="shared" si="1"/>
        <v>157.82083854696072</v>
      </c>
      <c r="BL45" s="34">
        <f t="shared" si="2"/>
        <v>153.1712396364733</v>
      </c>
      <c r="BM45" s="34">
        <f>VLOOKUP($AX45&amp;"_"&amp;$BC$14,データシート1!$A:$BT,MATCH($BC$12&amp;"_"&amp;BM$20,データシート1!$A$1:$BT$1,0),0)</f>
        <v>80.958275155273384</v>
      </c>
      <c r="BN45" s="34">
        <f>VLOOKUP($AX45&amp;"_"&amp;$BC$14,データシート1!$A:$BT,MATCH($BC$12&amp;"_"&amp;BN$20,データシート1!$A$1:$BT$1,0),0)</f>
        <v>72.212964481199919</v>
      </c>
      <c r="BO45" s="34">
        <f>VLOOKUP($AX45&amp;"_"&amp;$BC$14,データシート1!$A:$BT,MATCH($BC$12&amp;"_"&amp;BO$20,データシート1!$A$1:$BT$1,0),0)</f>
        <v>4.6495989104874198</v>
      </c>
      <c r="BP45" s="34">
        <f>VLOOKUP($AX45&amp;"_"&amp;$BC$14,データシート1!$A:$BT,MATCH($BC$12&amp;"_"&amp;BP$20,データシート1!$A$1:$BT$1,0),0)</f>
        <v>0</v>
      </c>
      <c r="BQ45" s="34">
        <f>VLOOKUP($AX45&amp;"_"&amp;$BC$14,データシート1!$A:$BT,MATCH($BC$12&amp;"_"&amp;BQ$20,データシート1!$A$1:$BT$1,0),0)</f>
        <v>13.18622656009412</v>
      </c>
      <c r="BR45" s="35">
        <f t="shared" si="3"/>
        <v>714.63755359143533</v>
      </c>
      <c r="BT45" s="121" t="str">
        <f t="shared" si="4"/>
        <v>真岡市</v>
      </c>
      <c r="BU45" s="33">
        <f t="shared" si="25"/>
        <v>714.63755359143533</v>
      </c>
      <c r="BV45" s="59">
        <f t="shared" si="16"/>
        <v>0.50891117912900719</v>
      </c>
      <c r="BW45" s="59">
        <f t="shared" si="16"/>
        <v>0.47554566023473344</v>
      </c>
      <c r="BX45" s="59">
        <f t="shared" si="16"/>
        <v>9.8724126312155977E-3</v>
      </c>
      <c r="BY45" s="59">
        <f t="shared" si="16"/>
        <v>2.3493106263058096E-2</v>
      </c>
      <c r="BZ45" s="59">
        <f t="shared" si="16"/>
        <v>0.12355052583019928</v>
      </c>
      <c r="CA45" s="59">
        <f t="shared" si="32"/>
        <v>0.12824627316529447</v>
      </c>
      <c r="CB45" s="59">
        <f t="shared" si="32"/>
        <v>0.22084039350272977</v>
      </c>
      <c r="CC45" s="59">
        <f t="shared" si="32"/>
        <v>0.21433415983627788</v>
      </c>
      <c r="CD45" s="59">
        <f t="shared" si="32"/>
        <v>0.11328578346941721</v>
      </c>
      <c r="CE45" s="59">
        <f t="shared" si="32"/>
        <v>0.10104837636686066</v>
      </c>
      <c r="CF45" s="59">
        <f t="shared" si="32"/>
        <v>6.506233666451899E-3</v>
      </c>
      <c r="CG45" s="59">
        <f t="shared" si="32"/>
        <v>0</v>
      </c>
      <c r="CH45" s="59">
        <f t="shared" si="32"/>
        <v>1.845162837276923E-2</v>
      </c>
      <c r="CI45" s="122">
        <f t="shared" si="6"/>
        <v>1</v>
      </c>
      <c r="CK45" s="123" t="str">
        <f t="shared" si="7"/>
        <v>真岡市</v>
      </c>
      <c r="CL45" s="124">
        <f t="shared" si="17"/>
        <v>363.68704004808643</v>
      </c>
      <c r="CM45" s="65">
        <f t="shared" si="18"/>
        <v>1</v>
      </c>
      <c r="CN45" s="66">
        <f t="shared" si="19"/>
        <v>339.84278725117383</v>
      </c>
      <c r="CO45" s="65">
        <f t="shared" si="20"/>
        <v>1</v>
      </c>
      <c r="CP45" s="66">
        <f t="shared" si="8"/>
        <v>7.0551968108170993</v>
      </c>
      <c r="CQ45" s="65">
        <f t="shared" si="21"/>
        <v>0</v>
      </c>
      <c r="CR45" s="66">
        <f t="shared" si="9"/>
        <v>16.789055986095466</v>
      </c>
      <c r="CS45" s="65">
        <f t="shared" si="22"/>
        <v>0.20281068827336021</v>
      </c>
      <c r="CT45" s="66">
        <f t="shared" si="10"/>
        <v>88.293845524229056</v>
      </c>
      <c r="CU45" s="67">
        <f t="shared" si="23"/>
        <v>3.5449809456323707E-2</v>
      </c>
      <c r="CV45" s="16"/>
      <c r="CW45" s="959">
        <f t="shared" si="24"/>
        <v>657.04499999999996</v>
      </c>
      <c r="CX45" s="962">
        <f>VLOOKUP($AX45&amp;"_"&amp;$CW$14,データシート1!$A:$BT,MATCH($CW$12&amp;"_"&amp;CX$20,データシート1!$A$1:$BT$1,0),0)</f>
        <v>653.64</v>
      </c>
      <c r="CY45" s="962">
        <f>VLOOKUP($AX45&amp;"_"&amp;$CW$14,データシート1!$A:$BT,MATCH($CW$12&amp;"_"&amp;CY$20,データシート1!$A$1:$BT$1,0),0)</f>
        <v>0</v>
      </c>
      <c r="CZ45" s="962">
        <f>VLOOKUP($AX45&amp;"_"&amp;$CW$14,データシート1!$A:$BT,MATCH($CW$12&amp;"_"&amp;CZ$20,データシート1!$A$1:$BT$1,0),0)</f>
        <v>3.4049999999999998</v>
      </c>
      <c r="DA45" s="962">
        <f>VLOOKUP($AX45&amp;"_"&amp;$CW$14,データシート1!$A:$BT,MATCH($CW$12&amp;"_"&amp;DA$20,データシート1!$A$1:$BT$1,0),0)</f>
        <v>3.13</v>
      </c>
      <c r="DB45" s="962">
        <f>VLOOKUP($AX45&amp;"_"&amp;$CW$14,データシート1!$A:$BT,MATCH($CW$12&amp;"_"&amp;DB$20,データシート1!$A$1:$BT$1,0),0)</f>
        <v>40.991</v>
      </c>
      <c r="DC45" s="962">
        <f>VLOOKUP($AX45&amp;"_"&amp;$CW$14,データシート1!$A:$BT,MATCH($CW$12&amp;"_"&amp;DC$20,データシート1!$A$1:$BT$1,0),0)</f>
        <v>0</v>
      </c>
      <c r="DD45" s="961">
        <f t="shared" si="11"/>
        <v>701.16599999999994</v>
      </c>
      <c r="DE45" s="16"/>
      <c r="DF45" s="125">
        <f>VLOOKUP($AX45&amp;"_"&amp;$DF$14,データシート1!$A:$BT,MATCH($DF$12&amp;"_"&amp;DF$20,データシート1!$A$1:$BT$1,0),0)</f>
        <v>33</v>
      </c>
      <c r="DG45" s="64">
        <f>VLOOKUP($AX45&amp;"_"&amp;$DF$14,データシート1!$A:$BT,MATCH($DF$12&amp;"_"&amp;DG$20,データシート1!$A$1:$BT$1,0),0)</f>
        <v>0</v>
      </c>
      <c r="DH45" s="64">
        <f>VLOOKUP($AX45&amp;"_"&amp;$DF$14,データシート1!$A:$BT,MATCH($DF$12&amp;"_"&amp;DH$20,データシート1!$A$1:$BT$1,0),0)</f>
        <v>1</v>
      </c>
      <c r="DI45" s="64">
        <f>VLOOKUP($AX45&amp;"_"&amp;$DF$14,データシート1!$A:$BT,MATCH($DF$12&amp;"_"&amp;DI$20,データシート1!$A$1:$BT$1,0),0)</f>
        <v>1</v>
      </c>
      <c r="DJ45" s="64">
        <f>VLOOKUP($AX45&amp;"_"&amp;$DF$14,データシート1!$A:$BT,MATCH($DF$12&amp;"_"&amp;DJ$20,データシート1!$A$1:$BT$1,0),0)</f>
        <v>1</v>
      </c>
      <c r="DK45" s="64">
        <f>VLOOKUP($AX45&amp;"_"&amp;$DF$14,データシート1!$A:$BT,MATCH($DF$12&amp;"_"&amp;DK$20,データシート1!$A$1:$BT$1,0),0)</f>
        <v>0</v>
      </c>
      <c r="DL45" s="68">
        <f t="shared" si="12"/>
        <v>36</v>
      </c>
      <c r="DM45" s="16"/>
      <c r="DN45" s="126">
        <f t="shared" si="26"/>
        <v>0.93</v>
      </c>
      <c r="DO45" s="127">
        <f t="shared" si="27"/>
        <v>0</v>
      </c>
      <c r="DP45" s="127">
        <f t="shared" si="29"/>
        <v>0</v>
      </c>
      <c r="DQ45" s="127">
        <f t="shared" si="30"/>
        <v>0</v>
      </c>
      <c r="DR45" s="127">
        <f t="shared" si="31"/>
        <v>0.06</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29210</v>
      </c>
      <c r="AY46" s="18" t="str">
        <f>IF(IFERROR(比較地域マスタ!$Z31,"")=0,"",IFERROR(比較地域マスタ!$Z31,""))</f>
        <v>香芝市</v>
      </c>
      <c r="BB46" s="110" t="str">
        <f t="shared" si="0"/>
        <v>29210</v>
      </c>
      <c r="BC46" s="1031" t="str">
        <f t="shared" si="0"/>
        <v>香芝市</v>
      </c>
      <c r="BD46" s="34">
        <f t="shared" si="14"/>
        <v>227.42806310262702</v>
      </c>
      <c r="BE46" s="34">
        <f t="shared" si="15"/>
        <v>10.913942402406503</v>
      </c>
      <c r="BF46" s="34">
        <f>VLOOKUP($AX46&amp;"_"&amp;$BC$14,データシート1!$A:$BT,MATCH($BC$12&amp;"_"&amp;BF$20,データシート1!$A$1:$BT$1,0),0)</f>
        <v>8.1645588964389955</v>
      </c>
      <c r="BG46" s="34">
        <f>VLOOKUP($AX46&amp;"_"&amp;$BC$14,データシート1!$A:$BT,MATCH($BC$12&amp;"_"&amp;BG$20,データシート1!$A$1:$BT$1,0),0)</f>
        <v>1.8272072393603498</v>
      </c>
      <c r="BH46" s="34">
        <f>VLOOKUP($AX46&amp;"_"&amp;$BC$14,データシート1!$A:$BT,MATCH($BC$12&amp;"_"&amp;BH$20,データシート1!$A$1:$BT$1,0),0)</f>
        <v>0.92217626660715857</v>
      </c>
      <c r="BI46" s="34">
        <f>VLOOKUP($AX46&amp;"_"&amp;$BC$14,データシート1!$A:$BT,MATCH($BC$12&amp;"_"&amp;BI$20,データシート1!$A$1:$BT$1,0),0)</f>
        <v>49.360679836378388</v>
      </c>
      <c r="BJ46" s="34">
        <f>VLOOKUP($AX46&amp;"_"&amp;$BC$14,データシート1!$A:$BT,MATCH($BC$12&amp;"_"&amp;BJ$20,データシート1!$A$1:$BT$1,0),0)</f>
        <v>75.996551022618064</v>
      </c>
      <c r="BK46" s="34">
        <f t="shared" si="1"/>
        <v>80.419767580730507</v>
      </c>
      <c r="BL46" s="34">
        <f t="shared" si="2"/>
        <v>75.808295451373624</v>
      </c>
      <c r="BM46" s="34">
        <f>VLOOKUP($AX46&amp;"_"&amp;$BC$14,データシート1!$A:$BT,MATCH($BC$12&amp;"_"&amp;BM$20,データシート1!$A$1:$BT$1,0),0)</f>
        <v>51.622690913400163</v>
      </c>
      <c r="BN46" s="34">
        <f>VLOOKUP($AX46&amp;"_"&amp;$BC$14,データシート1!$A:$BT,MATCH($BC$12&amp;"_"&amp;BN$20,データシート1!$A$1:$BT$1,0),0)</f>
        <v>24.185604537973461</v>
      </c>
      <c r="BO46" s="34">
        <f>VLOOKUP($AX46&amp;"_"&amp;$BC$14,データシート1!$A:$BT,MATCH($BC$12&amp;"_"&amp;BO$20,データシート1!$A$1:$BT$1,0),0)</f>
        <v>4.6114721293568897</v>
      </c>
      <c r="BP46" s="34">
        <f>VLOOKUP($AX46&amp;"_"&amp;$BC$14,データシート1!$A:$BT,MATCH($BC$12&amp;"_"&amp;BP$20,データシート1!$A$1:$BT$1,0),0)</f>
        <v>0</v>
      </c>
      <c r="BQ46" s="34">
        <f>VLOOKUP($AX46&amp;"_"&amp;$BC$14,データシート1!$A:$BT,MATCH($BC$12&amp;"_"&amp;BQ$20,データシート1!$A$1:$BT$1,0),0)</f>
        <v>10.73712226049356</v>
      </c>
      <c r="BR46" s="35">
        <f t="shared" si="3"/>
        <v>227.42806310262702</v>
      </c>
      <c r="BT46" s="121" t="str">
        <f t="shared" si="4"/>
        <v>香芝市</v>
      </c>
      <c r="BU46" s="33">
        <f t="shared" si="25"/>
        <v>227.42806310262702</v>
      </c>
      <c r="BV46" s="59">
        <f t="shared" si="16"/>
        <v>4.7988547470861509E-2</v>
      </c>
      <c r="BW46" s="59">
        <f t="shared" si="16"/>
        <v>3.5899522622917186E-2</v>
      </c>
      <c r="BX46" s="59">
        <f t="shared" si="16"/>
        <v>8.0342206429284049E-3</v>
      </c>
      <c r="BY46" s="59">
        <f t="shared" si="16"/>
        <v>4.0548042050159222E-3</v>
      </c>
      <c r="BZ46" s="59">
        <f t="shared" si="16"/>
        <v>0.21703865021311974</v>
      </c>
      <c r="CA46" s="59">
        <f t="shared" si="32"/>
        <v>0.33415643604335926</v>
      </c>
      <c r="CB46" s="59">
        <f t="shared" si="32"/>
        <v>0.35360529603789947</v>
      </c>
      <c r="CC46" s="59">
        <f t="shared" si="32"/>
        <v>0.33332867728449633</v>
      </c>
      <c r="CD46" s="59">
        <f t="shared" si="32"/>
        <v>0.22698470104854826</v>
      </c>
      <c r="CE46" s="59">
        <f t="shared" si="32"/>
        <v>0.10634397623594805</v>
      </c>
      <c r="CF46" s="59">
        <f t="shared" si="32"/>
        <v>2.0276618753403183E-2</v>
      </c>
      <c r="CG46" s="59">
        <f t="shared" si="32"/>
        <v>0</v>
      </c>
      <c r="CH46" s="59">
        <f t="shared" si="32"/>
        <v>4.7211070234760032E-2</v>
      </c>
      <c r="CI46" s="122">
        <f t="shared" si="6"/>
        <v>1</v>
      </c>
      <c r="CK46" s="123" t="str">
        <f t="shared" si="7"/>
        <v>香芝市</v>
      </c>
      <c r="CL46" s="124">
        <f t="shared" si="17"/>
        <v>10.913942402406503</v>
      </c>
      <c r="CM46" s="65">
        <f t="shared" si="18"/>
        <v>0.22072683831177448</v>
      </c>
      <c r="CN46" s="66">
        <f t="shared" si="19"/>
        <v>8.1645588964389955</v>
      </c>
      <c r="CO46" s="65">
        <f t="shared" si="20"/>
        <v>0.29505574404646584</v>
      </c>
      <c r="CP46" s="66">
        <f t="shared" si="8"/>
        <v>1.8272072393603498</v>
      </c>
      <c r="CQ46" s="65">
        <f t="shared" si="21"/>
        <v>0</v>
      </c>
      <c r="CR46" s="66">
        <f t="shared" si="9"/>
        <v>0.92217626660715857</v>
      </c>
      <c r="CS46" s="65">
        <f t="shared" si="22"/>
        <v>0</v>
      </c>
      <c r="CT46" s="66">
        <f t="shared" si="10"/>
        <v>49.360679836378388</v>
      </c>
      <c r="CU46" s="67">
        <f t="shared" si="23"/>
        <v>0</v>
      </c>
      <c r="CV46" s="16"/>
      <c r="CW46" s="959">
        <f t="shared" si="24"/>
        <v>2.4089999999999998</v>
      </c>
      <c r="CX46" s="962">
        <f>VLOOKUP($AX46&amp;"_"&amp;$CW$14,データシート1!$A:$BT,MATCH($CW$12&amp;"_"&amp;CX$20,データシート1!$A$1:$BT$1,0),0)</f>
        <v>2.4089999999999998</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2.4089999999999998</v>
      </c>
      <c r="DE46" s="16"/>
      <c r="DF46" s="125">
        <f>VLOOKUP($AX46&amp;"_"&amp;$DF$14,データシート1!$A:$BT,MATCH($DF$12&amp;"_"&amp;DF$20,データシート1!$A$1:$BT$1,0),0)</f>
        <v>1</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1</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11209</v>
      </c>
      <c r="AY47" s="18" t="str">
        <f>IF(IFERROR(比較地域マスタ!$Z32,"")=0,"",IFERROR(比較地域マスタ!$Z32,""))</f>
        <v>飯能市</v>
      </c>
      <c r="BB47" s="110" t="str">
        <f t="shared" si="0"/>
        <v>11209</v>
      </c>
      <c r="BC47" s="1031" t="str">
        <f t="shared" si="0"/>
        <v>飯能市</v>
      </c>
      <c r="BD47" s="34">
        <f t="shared" si="14"/>
        <v>383.25578142354925</v>
      </c>
      <c r="BE47" s="34">
        <f t="shared" si="15"/>
        <v>95.041998249400322</v>
      </c>
      <c r="BF47" s="34">
        <f>VLOOKUP($AX47&amp;"_"&amp;$BC$14,データシート1!$A:$BT,MATCH($BC$12&amp;"_"&amp;BF$20,データシート1!$A$1:$BT$1,0),0)</f>
        <v>88.183464614503123</v>
      </c>
      <c r="BG47" s="34">
        <f>VLOOKUP($AX47&amp;"_"&amp;$BC$14,データシート1!$A:$BT,MATCH($BC$12&amp;"_"&amp;BG$20,データシート1!$A$1:$BT$1,0),0)</f>
        <v>3.74477934400069</v>
      </c>
      <c r="BH47" s="34">
        <f>VLOOKUP($AX47&amp;"_"&amp;$BC$14,データシート1!$A:$BT,MATCH($BC$12&amp;"_"&amp;BH$20,データシート1!$A$1:$BT$1,0),0)</f>
        <v>3.1137542908965088</v>
      </c>
      <c r="BI47" s="34">
        <f>VLOOKUP($AX47&amp;"_"&amp;$BC$14,データシート1!$A:$BT,MATCH($BC$12&amp;"_"&amp;BI$20,データシート1!$A$1:$BT$1,0),0)</f>
        <v>83.343334182797506</v>
      </c>
      <c r="BJ47" s="34">
        <f>VLOOKUP($AX47&amp;"_"&amp;$BC$14,データシート1!$A:$BT,MATCH($BC$12&amp;"_"&amp;BJ$20,データシート1!$A$1:$BT$1,0),0)</f>
        <v>88.777123544496675</v>
      </c>
      <c r="BK47" s="34">
        <f t="shared" si="1"/>
        <v>109.02873779624026</v>
      </c>
      <c r="BL47" s="34">
        <f t="shared" si="2"/>
        <v>104.43775954157988</v>
      </c>
      <c r="BM47" s="34">
        <f>VLOOKUP($AX47&amp;"_"&amp;$BC$14,データシート1!$A:$BT,MATCH($BC$12&amp;"_"&amp;BM$20,データシート1!$A$1:$BT$1,0),0)</f>
        <v>61.252167115849744</v>
      </c>
      <c r="BN47" s="34">
        <f>VLOOKUP($AX47&amp;"_"&amp;$BC$14,データシート1!$A:$BT,MATCH($BC$12&amp;"_"&amp;BN$20,データシート1!$A$1:$BT$1,0),0)</f>
        <v>43.185592425730135</v>
      </c>
      <c r="BO47" s="34">
        <f>VLOOKUP($AX47&amp;"_"&amp;$BC$14,データシート1!$A:$BT,MATCH($BC$12&amp;"_"&amp;BO$20,データシート1!$A$1:$BT$1,0),0)</f>
        <v>4.5909782546603903</v>
      </c>
      <c r="BP47" s="34">
        <f>VLOOKUP($AX47&amp;"_"&amp;$BC$14,データシート1!$A:$BT,MATCH($BC$12&amp;"_"&amp;BP$20,データシート1!$A$1:$BT$1,0),0)</f>
        <v>0</v>
      </c>
      <c r="BQ47" s="34">
        <f>VLOOKUP($AX47&amp;"_"&amp;$BC$14,データシート1!$A:$BT,MATCH($BC$12&amp;"_"&amp;BQ$20,データシート1!$A$1:$BT$1,0),0)</f>
        <v>7.0645876506144996</v>
      </c>
      <c r="BR47" s="35">
        <f t="shared" si="3"/>
        <v>383.25578142354925</v>
      </c>
      <c r="BT47" s="121" t="str">
        <f t="shared" si="4"/>
        <v>飯能市</v>
      </c>
      <c r="BU47" s="33">
        <f t="shared" si="25"/>
        <v>383.25578142354925</v>
      </c>
      <c r="BV47" s="59">
        <f t="shared" si="16"/>
        <v>0.24798581745167755</v>
      </c>
      <c r="BW47" s="59">
        <f t="shared" si="16"/>
        <v>0.23009037016208378</v>
      </c>
      <c r="BX47" s="59">
        <f t="shared" si="16"/>
        <v>9.7709663506998848E-3</v>
      </c>
      <c r="BY47" s="59">
        <f t="shared" si="16"/>
        <v>8.1244809388938896E-3</v>
      </c>
      <c r="BZ47" s="59">
        <f t="shared" si="16"/>
        <v>0.21746138798801812</v>
      </c>
      <c r="CA47" s="59">
        <f t="shared" si="32"/>
        <v>0.2316393590065273</v>
      </c>
      <c r="CB47" s="59">
        <f t="shared" si="32"/>
        <v>0.28448034727948129</v>
      </c>
      <c r="CC47" s="59">
        <f t="shared" si="32"/>
        <v>0.27250145882642823</v>
      </c>
      <c r="CD47" s="59">
        <f t="shared" si="32"/>
        <v>0.1598205952388696</v>
      </c>
      <c r="CE47" s="59">
        <f t="shared" si="32"/>
        <v>0.11268086358755862</v>
      </c>
      <c r="CF47" s="59">
        <f t="shared" si="32"/>
        <v>1.1978888453053083E-2</v>
      </c>
      <c r="CG47" s="59">
        <f t="shared" si="32"/>
        <v>0</v>
      </c>
      <c r="CH47" s="59">
        <f t="shared" si="32"/>
        <v>1.8433088274295798E-2</v>
      </c>
      <c r="CI47" s="122">
        <f t="shared" si="6"/>
        <v>1</v>
      </c>
      <c r="CK47" s="123" t="str">
        <f t="shared" si="7"/>
        <v>飯能市</v>
      </c>
      <c r="CL47" s="124">
        <f t="shared" si="17"/>
        <v>95.041998249400322</v>
      </c>
      <c r="CM47" s="65">
        <f t="shared" si="18"/>
        <v>0.41836241590439083</v>
      </c>
      <c r="CN47" s="66">
        <f t="shared" si="19"/>
        <v>88.183464614503123</v>
      </c>
      <c r="CO47" s="65">
        <f t="shared" si="20"/>
        <v>0.45090085963191484</v>
      </c>
      <c r="CP47" s="66">
        <f t="shared" si="8"/>
        <v>3.74477934400069</v>
      </c>
      <c r="CQ47" s="65">
        <f t="shared" si="21"/>
        <v>0</v>
      </c>
      <c r="CR47" s="66">
        <f t="shared" si="9"/>
        <v>3.1137542908965088</v>
      </c>
      <c r="CS47" s="65">
        <f t="shared" si="22"/>
        <v>0</v>
      </c>
      <c r="CT47" s="66">
        <f t="shared" si="10"/>
        <v>83.343334182797506</v>
      </c>
      <c r="CU47" s="67">
        <f t="shared" si="23"/>
        <v>7.6574810242200239E-2</v>
      </c>
      <c r="CV47" s="16"/>
      <c r="CW47" s="959">
        <f t="shared" si="24"/>
        <v>39.762</v>
      </c>
      <c r="CX47" s="962">
        <f>VLOOKUP($AX47&amp;"_"&amp;$CW$14,データシート1!$A:$BT,MATCH($CW$12&amp;"_"&amp;CX$20,データシート1!$A$1:$BT$1,0),0)</f>
        <v>39.762</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6.3819999999999997</v>
      </c>
      <c r="DB47" s="962">
        <f>VLOOKUP($AX47&amp;"_"&amp;$CW$14,データシート1!$A:$BT,MATCH($CW$12&amp;"_"&amp;DB$20,データシート1!$A$1:$BT$1,0),0)</f>
        <v>0</v>
      </c>
      <c r="DC47" s="962">
        <f>VLOOKUP($AX47&amp;"_"&amp;$CW$14,データシート1!$A:$BT,MATCH($CW$12&amp;"_"&amp;DC$20,データシート1!$A$1:$BT$1,0),0)</f>
        <v>0</v>
      </c>
      <c r="DD47" s="961">
        <f t="shared" si="11"/>
        <v>46.143999999999998</v>
      </c>
      <c r="DE47" s="16"/>
      <c r="DF47" s="125">
        <f>VLOOKUP($AX47&amp;"_"&amp;$DF$14,データシート1!$A:$BT,MATCH($DF$12&amp;"_"&amp;DF$20,データシート1!$A$1:$BT$1,0),0)</f>
        <v>5</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2</v>
      </c>
      <c r="DJ47" s="64">
        <f>VLOOKUP($AX47&amp;"_"&amp;$DF$14,データシート1!$A:$BT,MATCH($DF$12&amp;"_"&amp;DJ$20,データシート1!$A$1:$BT$1,0),0)</f>
        <v>0</v>
      </c>
      <c r="DK47" s="64">
        <f>VLOOKUP($AX47&amp;"_"&amp;$DF$14,データシート1!$A:$BT,MATCH($DF$12&amp;"_"&amp;DK$20,データシート1!$A$1:$BT$1,0),0)</f>
        <v>0</v>
      </c>
      <c r="DL47" s="68">
        <f t="shared" si="12"/>
        <v>7</v>
      </c>
      <c r="DM47" s="16"/>
      <c r="DN47" s="126">
        <f t="shared" si="26"/>
        <v>0.86</v>
      </c>
      <c r="DO47" s="127">
        <f t="shared" si="27"/>
        <v>0</v>
      </c>
      <c r="DP47" s="127">
        <f t="shared" si="29"/>
        <v>0</v>
      </c>
      <c r="DQ47" s="127">
        <f t="shared" si="30"/>
        <v>0.14000000000000001</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11206</v>
      </c>
      <c r="AY48" s="18" t="str">
        <f>IF(IFERROR(比較地域マスタ!$Z33,"")=0,"",IFERROR(比較地域マスタ!$Z33,""))</f>
        <v>行田市</v>
      </c>
      <c r="BB48" s="110" t="str">
        <f t="shared" si="0"/>
        <v>11206</v>
      </c>
      <c r="BC48" s="1031" t="str">
        <f t="shared" si="0"/>
        <v>行田市</v>
      </c>
      <c r="BD48" s="34">
        <f t="shared" si="14"/>
        <v>489.45172189390928</v>
      </c>
      <c r="BE48" s="34">
        <f t="shared" si="15"/>
        <v>173.41832781079705</v>
      </c>
      <c r="BF48" s="34">
        <f>VLOOKUP($AX48&amp;"_"&amp;$BC$14,データシート1!$A:$BT,MATCH($BC$12&amp;"_"&amp;BF$20,データシート1!$A$1:$BT$1,0),0)</f>
        <v>164.45350372115843</v>
      </c>
      <c r="BG48" s="34">
        <f>VLOOKUP($AX48&amp;"_"&amp;$BC$14,データシート1!$A:$BT,MATCH($BC$12&amp;"_"&amp;BG$20,データシート1!$A$1:$BT$1,0),0)</f>
        <v>4.1644528911731822</v>
      </c>
      <c r="BH48" s="34">
        <f>VLOOKUP($AX48&amp;"_"&amp;$BC$14,データシート1!$A:$BT,MATCH($BC$12&amp;"_"&amp;BH$20,データシート1!$A$1:$BT$1,0),0)</f>
        <v>4.8003711984654505</v>
      </c>
      <c r="BI48" s="34">
        <f>VLOOKUP($AX48&amp;"_"&amp;$BC$14,データシート1!$A:$BT,MATCH($BC$12&amp;"_"&amp;BI$20,データシート1!$A$1:$BT$1,0),0)</f>
        <v>87.257300614913603</v>
      </c>
      <c r="BJ48" s="34">
        <f>VLOOKUP($AX48&amp;"_"&amp;$BC$14,データシート1!$A:$BT,MATCH($BC$12&amp;"_"&amp;BJ$20,データシート1!$A$1:$BT$1,0),0)</f>
        <v>88.124350577257744</v>
      </c>
      <c r="BK48" s="34">
        <f t="shared" si="1"/>
        <v>129.33696613543441</v>
      </c>
      <c r="BL48" s="34">
        <f t="shared" si="2"/>
        <v>124.70546722824021</v>
      </c>
      <c r="BM48" s="34">
        <f>VLOOKUP($AX48&amp;"_"&amp;$BC$14,データシート1!$A:$BT,MATCH($BC$12&amp;"_"&amp;BM$20,データシート1!$A$1:$BT$1,0),0)</f>
        <v>73.262849007317215</v>
      </c>
      <c r="BN48" s="34">
        <f>VLOOKUP($AX48&amp;"_"&amp;$BC$14,データシート1!$A:$BT,MATCH($BC$12&amp;"_"&amp;BN$20,データシート1!$A$1:$BT$1,0),0)</f>
        <v>51.442618220922995</v>
      </c>
      <c r="BO48" s="34">
        <f>VLOOKUP($AX48&amp;"_"&amp;$BC$14,データシート1!$A:$BT,MATCH($BC$12&amp;"_"&amp;BO$20,データシート1!$A$1:$BT$1,0),0)</f>
        <v>4.6314989071942101</v>
      </c>
      <c r="BP48" s="34">
        <f>VLOOKUP($AX48&amp;"_"&amp;$BC$14,データシート1!$A:$BT,MATCH($BC$12&amp;"_"&amp;BP$20,データシート1!$A$1:$BT$1,0),0)</f>
        <v>0</v>
      </c>
      <c r="BQ48" s="34">
        <f>VLOOKUP($AX48&amp;"_"&amp;$BC$14,データシート1!$A:$BT,MATCH($BC$12&amp;"_"&amp;BQ$20,データシート1!$A$1:$BT$1,0),0)</f>
        <v>11.31477675550642</v>
      </c>
      <c r="BR48" s="35">
        <f t="shared" si="3"/>
        <v>489.45172189390928</v>
      </c>
      <c r="BT48" s="121" t="str">
        <f t="shared" si="4"/>
        <v>行田市</v>
      </c>
      <c r="BU48" s="33">
        <f t="shared" si="25"/>
        <v>489.45172189390928</v>
      </c>
      <c r="BV48" s="59">
        <f t="shared" si="16"/>
        <v>0.35431140611736617</v>
      </c>
      <c r="BW48" s="59">
        <f t="shared" si="16"/>
        <v>0.33599535227869609</v>
      </c>
      <c r="BX48" s="59">
        <f t="shared" si="16"/>
        <v>8.5084038014189376E-3</v>
      </c>
      <c r="BY48" s="59">
        <f t="shared" si="16"/>
        <v>9.8076500372511737E-3</v>
      </c>
      <c r="BZ48" s="59">
        <f t="shared" si="16"/>
        <v>0.17827560249921234</v>
      </c>
      <c r="CA48" s="59">
        <f t="shared" si="32"/>
        <v>0.18004707438001222</v>
      </c>
      <c r="CB48" s="59">
        <f t="shared" si="32"/>
        <v>0.26424866917409423</v>
      </c>
      <c r="CC48" s="59">
        <f t="shared" si="32"/>
        <v>0.25478604252468162</v>
      </c>
      <c r="CD48" s="59">
        <f t="shared" si="32"/>
        <v>0.14968350448095316</v>
      </c>
      <c r="CE48" s="59">
        <f t="shared" si="32"/>
        <v>0.10510253804372845</v>
      </c>
      <c r="CF48" s="59">
        <f t="shared" si="32"/>
        <v>9.46262664941264E-3</v>
      </c>
      <c r="CG48" s="59">
        <f t="shared" si="32"/>
        <v>0</v>
      </c>
      <c r="CH48" s="59">
        <f t="shared" si="32"/>
        <v>2.3117247829314912E-2</v>
      </c>
      <c r="CI48" s="122">
        <f t="shared" si="6"/>
        <v>1</v>
      </c>
      <c r="CK48" s="123" t="str">
        <f t="shared" si="7"/>
        <v>行田市</v>
      </c>
      <c r="CL48" s="124">
        <f t="shared" si="17"/>
        <v>173.41832781079705</v>
      </c>
      <c r="CM48" s="65">
        <f t="shared" si="18"/>
        <v>0.44840704544700682</v>
      </c>
      <c r="CN48" s="66">
        <f t="shared" si="19"/>
        <v>164.45350372115843</v>
      </c>
      <c r="CO48" s="65">
        <f t="shared" si="20"/>
        <v>0.47285097757388322</v>
      </c>
      <c r="CP48" s="66">
        <f t="shared" si="8"/>
        <v>4.1644528911731822</v>
      </c>
      <c r="CQ48" s="65">
        <f t="shared" si="21"/>
        <v>0</v>
      </c>
      <c r="CR48" s="66">
        <f t="shared" si="9"/>
        <v>4.8003711984654505</v>
      </c>
      <c r="CS48" s="65">
        <f t="shared" si="22"/>
        <v>0</v>
      </c>
      <c r="CT48" s="66">
        <f t="shared" si="10"/>
        <v>87.257300614913603</v>
      </c>
      <c r="CU48" s="67">
        <f t="shared" si="23"/>
        <v>0.13171390724910498</v>
      </c>
      <c r="CV48" s="16"/>
      <c r="CW48" s="959">
        <f t="shared" si="24"/>
        <v>77.762</v>
      </c>
      <c r="CX48" s="962">
        <f>VLOOKUP($AX48&amp;"_"&amp;$CW$14,データシート1!$A:$BT,MATCH($CW$12&amp;"_"&amp;CX$20,データシート1!$A$1:$BT$1,0),0)</f>
        <v>77.762</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11.493</v>
      </c>
      <c r="DB48" s="962">
        <f>VLOOKUP($AX48&amp;"_"&amp;$CW$14,データシート1!$A:$BT,MATCH($CW$12&amp;"_"&amp;DB$20,データシート1!$A$1:$BT$1,0),0)</f>
        <v>0</v>
      </c>
      <c r="DC48" s="962">
        <f>VLOOKUP($AX48&amp;"_"&amp;$CW$14,データシート1!$A:$BT,MATCH($CW$12&amp;"_"&amp;DC$20,データシート1!$A$1:$BT$1,0),0)</f>
        <v>0</v>
      </c>
      <c r="DD48" s="961">
        <f t="shared" si="11"/>
        <v>89.254999999999995</v>
      </c>
      <c r="DE48" s="16"/>
      <c r="DF48" s="125">
        <f>VLOOKUP($AX48&amp;"_"&amp;$DF$14,データシート1!$A:$BT,MATCH($DF$12&amp;"_"&amp;DF$20,データシート1!$A$1:$BT$1,0),0)</f>
        <v>12</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1</v>
      </c>
      <c r="DJ48" s="64">
        <f>VLOOKUP($AX48&amp;"_"&amp;$DF$14,データシート1!$A:$BT,MATCH($DF$12&amp;"_"&amp;DJ$20,データシート1!$A$1:$BT$1,0),0)</f>
        <v>0</v>
      </c>
      <c r="DK48" s="64">
        <f>VLOOKUP($AX48&amp;"_"&amp;$DF$14,データシート1!$A:$BT,MATCH($DF$12&amp;"_"&amp;DK$20,データシート1!$A$1:$BT$1,0),0)</f>
        <v>0</v>
      </c>
      <c r="DL48" s="68">
        <f t="shared" si="12"/>
        <v>13</v>
      </c>
      <c r="DM48" s="16"/>
      <c r="DN48" s="126">
        <f t="shared" si="26"/>
        <v>0.87</v>
      </c>
      <c r="DO48" s="127">
        <f t="shared" si="27"/>
        <v>0</v>
      </c>
      <c r="DP48" s="127">
        <f t="shared" si="29"/>
        <v>0</v>
      </c>
      <c r="DQ48" s="127">
        <f t="shared" si="30"/>
        <v>0.13</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46225</v>
      </c>
      <c r="AY49" s="18" t="str">
        <f>IF(IFERROR(比較地域マスタ!$Z34,"")=0,"",IFERROR(比較地域マスタ!$Z34,""))</f>
        <v>姶良市</v>
      </c>
      <c r="BB49" s="110" t="str">
        <f t="shared" si="0"/>
        <v>46225</v>
      </c>
      <c r="BC49" s="1031" t="str">
        <f t="shared" si="0"/>
        <v>姶良市</v>
      </c>
      <c r="BD49" s="34">
        <f t="shared" si="14"/>
        <v>312.99407177106912</v>
      </c>
      <c r="BE49" s="34">
        <f t="shared" si="15"/>
        <v>31.565477305423734</v>
      </c>
      <c r="BF49" s="34">
        <f>VLOOKUP($AX49&amp;"_"&amp;$BC$14,データシート1!$A:$BT,MATCH($BC$12&amp;"_"&amp;BF$20,データシート1!$A$1:$BT$1,0),0)</f>
        <v>18.088379806953427</v>
      </c>
      <c r="BG49" s="34">
        <f>VLOOKUP($AX49&amp;"_"&amp;$BC$14,データシート1!$A:$BT,MATCH($BC$12&amp;"_"&amp;BG$20,データシート1!$A$1:$BT$1,0),0)</f>
        <v>3.9843254231639769</v>
      </c>
      <c r="BH49" s="34">
        <f>VLOOKUP($AX49&amp;"_"&amp;$BC$14,データシート1!$A:$BT,MATCH($BC$12&amp;"_"&amp;BH$20,データシート1!$A$1:$BT$1,0),0)</f>
        <v>9.4927720753063287</v>
      </c>
      <c r="BI49" s="34">
        <f>VLOOKUP($AX49&amp;"_"&amp;$BC$14,データシート1!$A:$BT,MATCH($BC$12&amp;"_"&amp;BI$20,データシート1!$A$1:$BT$1,0),0)</f>
        <v>75.511950358195278</v>
      </c>
      <c r="BJ49" s="34">
        <f>VLOOKUP($AX49&amp;"_"&amp;$BC$14,データシート1!$A:$BT,MATCH($BC$12&amp;"_"&amp;BJ$20,データシート1!$A$1:$BT$1,0),0)</f>
        <v>69.171367671901123</v>
      </c>
      <c r="BK49" s="34">
        <f t="shared" si="1"/>
        <v>125.15956408834897</v>
      </c>
      <c r="BL49" s="34">
        <f t="shared" si="2"/>
        <v>117.50763504303079</v>
      </c>
      <c r="BM49" s="34">
        <f>VLOOKUP($AX49&amp;"_"&amp;$BC$14,データシート1!$A:$BT,MATCH($BC$12&amp;"_"&amp;BM$20,データシート1!$A$1:$BT$1,0),0)</f>
        <v>65.642175321059653</v>
      </c>
      <c r="BN49" s="34">
        <f>VLOOKUP($AX49&amp;"_"&amp;$BC$14,データシート1!$A:$BT,MATCH($BC$12&amp;"_"&amp;BN$20,データシート1!$A$1:$BT$1,0),0)</f>
        <v>51.865459721971135</v>
      </c>
      <c r="BO49" s="34">
        <f>VLOOKUP($AX49&amp;"_"&amp;$BC$14,データシート1!$A:$BT,MATCH($BC$12&amp;"_"&amp;BO$20,データシート1!$A$1:$BT$1,0),0)</f>
        <v>4.5485892146898497</v>
      </c>
      <c r="BP49" s="34">
        <f>VLOOKUP($AX49&amp;"_"&amp;$BC$14,データシート1!$A:$BT,MATCH($BC$12&amp;"_"&amp;BP$20,データシート1!$A$1:$BT$1,0),0)</f>
        <v>3.1033398306283262</v>
      </c>
      <c r="BQ49" s="34">
        <f>VLOOKUP($AX49&amp;"_"&amp;$BC$14,データシート1!$A:$BT,MATCH($BC$12&amp;"_"&amp;BQ$20,データシート1!$A$1:$BT$1,0),0)</f>
        <v>11.585712347199999</v>
      </c>
      <c r="BR49" s="35">
        <f t="shared" si="3"/>
        <v>312.99407177106912</v>
      </c>
      <c r="BT49" s="121" t="str">
        <f t="shared" si="4"/>
        <v>姶良市</v>
      </c>
      <c r="BU49" s="33">
        <f t="shared" si="25"/>
        <v>312.99407177106912</v>
      </c>
      <c r="BV49" s="59">
        <f t="shared" si="16"/>
        <v>0.10085008040826866</v>
      </c>
      <c r="BW49" s="59">
        <f t="shared" si="16"/>
        <v>5.7791445392562174E-2</v>
      </c>
      <c r="BX49" s="59">
        <f t="shared" si="16"/>
        <v>1.2729715296583004E-2</v>
      </c>
      <c r="BY49" s="59">
        <f t="shared" si="16"/>
        <v>3.0328919719123482E-2</v>
      </c>
      <c r="BZ49" s="59">
        <f t="shared" si="16"/>
        <v>0.24125680697692706</v>
      </c>
      <c r="CA49" s="59">
        <f t="shared" si="32"/>
        <v>0.22099897062106216</v>
      </c>
      <c r="CB49" s="59">
        <f t="shared" si="32"/>
        <v>0.39987838549189353</v>
      </c>
      <c r="CC49" s="59">
        <f t="shared" si="32"/>
        <v>0.37543086480238036</v>
      </c>
      <c r="CD49" s="59">
        <f t="shared" si="32"/>
        <v>0.20972338213827837</v>
      </c>
      <c r="CE49" s="59">
        <f t="shared" si="32"/>
        <v>0.16570748266410201</v>
      </c>
      <c r="CF49" s="59">
        <f t="shared" si="32"/>
        <v>1.4532509158885251E-2</v>
      </c>
      <c r="CG49" s="59">
        <f t="shared" si="32"/>
        <v>9.9150115306278989E-3</v>
      </c>
      <c r="CH49" s="59">
        <f t="shared" si="32"/>
        <v>3.7015756501848539E-2</v>
      </c>
      <c r="CI49" s="122">
        <f t="shared" si="6"/>
        <v>1</v>
      </c>
      <c r="CK49" s="123" t="str">
        <f t="shared" si="7"/>
        <v>姶良市</v>
      </c>
      <c r="CL49" s="124">
        <f t="shared" si="17"/>
        <v>31.565477305423734</v>
      </c>
      <c r="CM49" s="65">
        <f t="shared" si="18"/>
        <v>0.5527240989003569</v>
      </c>
      <c r="CN49" s="66">
        <f t="shared" si="19"/>
        <v>18.088379806953427</v>
      </c>
      <c r="CO49" s="65">
        <f t="shared" si="20"/>
        <v>0.96454188745490232</v>
      </c>
      <c r="CP49" s="66">
        <f t="shared" si="8"/>
        <v>3.9843254231639769</v>
      </c>
      <c r="CQ49" s="65">
        <f t="shared" si="21"/>
        <v>0</v>
      </c>
      <c r="CR49" s="66">
        <f t="shared" si="9"/>
        <v>9.4927720753063287</v>
      </c>
      <c r="CS49" s="65">
        <f t="shared" si="22"/>
        <v>0</v>
      </c>
      <c r="CT49" s="66">
        <f t="shared" si="10"/>
        <v>75.511950358195278</v>
      </c>
      <c r="CU49" s="67">
        <f t="shared" si="23"/>
        <v>0.1643051191387149</v>
      </c>
      <c r="CV49" s="16"/>
      <c r="CW49" s="959">
        <f t="shared" si="24"/>
        <v>17.446999999999999</v>
      </c>
      <c r="CX49" s="962">
        <f>VLOOKUP($AX49&amp;"_"&amp;$CW$14,データシート1!$A:$BT,MATCH($CW$12&amp;"_"&amp;CX$20,データシート1!$A$1:$BT$1,0),0)</f>
        <v>17.446999999999999</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12.407</v>
      </c>
      <c r="DB49" s="962">
        <f>VLOOKUP($AX49&amp;"_"&amp;$CW$14,データシート1!$A:$BT,MATCH($CW$12&amp;"_"&amp;DB$20,データシート1!$A$1:$BT$1,0),0)</f>
        <v>0</v>
      </c>
      <c r="DC49" s="962">
        <f>VLOOKUP($AX49&amp;"_"&amp;$CW$14,データシート1!$A:$BT,MATCH($CW$12&amp;"_"&amp;DC$20,データシート1!$A$1:$BT$1,0),0)</f>
        <v>0</v>
      </c>
      <c r="DD49" s="961">
        <f t="shared" si="11"/>
        <v>29.853999999999999</v>
      </c>
      <c r="DE49" s="16"/>
      <c r="DF49" s="125">
        <f>VLOOKUP($AX49&amp;"_"&amp;$DF$14,データシート1!$A:$BT,MATCH($DF$12&amp;"_"&amp;DF$20,データシート1!$A$1:$BT$1,0),0)</f>
        <v>3</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3</v>
      </c>
      <c r="DJ49" s="64">
        <f>VLOOKUP($AX49&amp;"_"&amp;$DF$14,データシート1!$A:$BT,MATCH($DF$12&amp;"_"&amp;DJ$20,データシート1!$A$1:$BT$1,0),0)</f>
        <v>0</v>
      </c>
      <c r="DK49" s="64">
        <f>VLOOKUP($AX49&amp;"_"&amp;$DF$14,データシート1!$A:$BT,MATCH($DF$12&amp;"_"&amp;DK$20,データシート1!$A$1:$BT$1,0),0)</f>
        <v>0</v>
      </c>
      <c r="DL49" s="68">
        <f t="shared" si="12"/>
        <v>6</v>
      </c>
      <c r="DM49" s="16"/>
      <c r="DN49" s="126">
        <f t="shared" si="26"/>
        <v>0.57999999999999996</v>
      </c>
      <c r="DO49" s="127">
        <f t="shared" si="27"/>
        <v>0</v>
      </c>
      <c r="DP49" s="127">
        <f t="shared" si="29"/>
        <v>0</v>
      </c>
      <c r="DQ49" s="127">
        <f t="shared" si="30"/>
        <v>0.42</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知多市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愛知県</v>
      </c>
      <c r="AY4" s="1038" t="str">
        <f>年度マスタ!$J4</f>
        <v>知多市</v>
      </c>
      <c r="AZ4" s="1038" t="str">
        <f>年度マスタ!$K4</f>
        <v>23224</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1614</v>
      </c>
      <c r="BY11" s="22" t="s">
        <v>1615</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24216</v>
      </c>
      <c r="AY13" s="18" t="str">
        <f>IF(IFERROR(比較地域マスタ!$Z6,"")=0,"",IFERROR(比較地域マスタ!$Z6,""))</f>
        <v>伊賀市</v>
      </c>
      <c r="BC13" s="844" t="str">
        <f t="shared" ref="BC13:BC59" si="0">AX13</f>
        <v>24216</v>
      </c>
      <c r="BD13" s="1031" t="str">
        <f>AY13</f>
        <v>伊賀市</v>
      </c>
      <c r="BE13" s="34">
        <f>VLOOKUP($BC13&amp;"_"&amp;$AZ$7,データシート1!$A:$BT,MATCH("cb_"&amp;BE$12,データシート1!$A$1:$BT$1,0),0)</f>
        <v>15095.199999999924</v>
      </c>
      <c r="BF13" s="34">
        <f>VLOOKUP($BC13&amp;"_"&amp;$AZ$7,データシート1!$A:$BT,MATCH("cb_"&amp;BF$12,データシート1!$A$1:$BT$1,0),0)</f>
        <v>270157.00000000093</v>
      </c>
      <c r="BG13" s="34">
        <f>VLOOKUP($BC13&amp;"_"&amp;$AZ$7,データシート1!$A:$BT,MATCH("cb_"&amp;BG$12,データシート1!$A$1:$BT$1,0),0)</f>
        <v>133019.5</v>
      </c>
      <c r="BH13" s="34">
        <f>VLOOKUP($BC13&amp;"_"&amp;$AZ$7,データシート1!$A:$BT,MATCH("cb_"&amp;BH$12,データシート1!$A$1:$BT$1,0),0)</f>
        <v>1055</v>
      </c>
      <c r="BI13" s="34">
        <f>VLOOKUP($BC13&amp;"_"&amp;$AZ$7,データシート1!$A:$BT,MATCH("cb_"&amp;BI$12,データシート1!$A$1:$BT$1,0),0)</f>
        <v>0</v>
      </c>
      <c r="BJ13" s="34">
        <f>VLOOKUP($BC13&amp;"_"&amp;$AZ$7,データシート1!$A:$BT,MATCH("cb_"&amp;BJ$12,データシート1!$A$1:$BT$1,0),0)</f>
        <v>3115.7</v>
      </c>
      <c r="BK13" s="34">
        <f>SUM(BE13:BJ13)</f>
        <v>422442.4000000009</v>
      </c>
      <c r="BL13" s="36"/>
      <c r="BM13" s="844" t="str">
        <f>AX13</f>
        <v>24216</v>
      </c>
      <c r="BN13" s="1031" t="str">
        <f>AY13</f>
        <v>伊賀市</v>
      </c>
      <c r="BO13" s="34">
        <f>BE13*VLOOKUP(BO$12,別紙!$B$4:$E$10,MATCH("設備利用率",別紙!$B$4:$E$4,0),0)/100*8760/10^3</f>
        <v>18116.051423999907</v>
      </c>
      <c r="BP13" s="34">
        <f>BF13*VLOOKUP(BP$12,別紙!$B$4:$E$10,MATCH("設備利用率",別紙!$B$4:$E$4,0),0)/100*8760/10^3</f>
        <v>357352.87332000124</v>
      </c>
      <c r="BQ13" s="34">
        <f>BG13*VLOOKUP(BQ$12,別紙!$B$4:$E$10,MATCH("設備利用率",別紙!$B$4:$E$4,0),0)/100*8760/10^3</f>
        <v>288982.20336000004</v>
      </c>
      <c r="BR13" s="34">
        <f>BH13*VLOOKUP(BR$12,別紙!$B$4:$E$10,MATCH("設備利用率",別紙!$B$4:$E$4,0),0)/100*8760/10^3</f>
        <v>5545.08</v>
      </c>
      <c r="BS13" s="34">
        <f>BI13*VLOOKUP(BS$12,別紙!$B$4:$E$10,MATCH("設備利用率",別紙!$B$4:$E$4,0),0)/100*8760/10^3</f>
        <v>0</v>
      </c>
      <c r="BT13" s="34">
        <f>BJ13*VLOOKUP(BT$12,別紙!$B$4:$E$10,MATCH("設備利用率",別紙!$B$4:$E$4,0),0)/100*8760/10^3</f>
        <v>21834.825599999996</v>
      </c>
      <c r="BU13" s="34">
        <f>SUM(BO13:BT13)</f>
        <v>691831.03370400111</v>
      </c>
      <c r="BV13" s="36"/>
      <c r="BW13" s="33" t="str">
        <f>AX13</f>
        <v>24216</v>
      </c>
      <c r="BX13" s="33" t="str">
        <f>AY13</f>
        <v>伊賀市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1162732.8493034404</v>
      </c>
      <c r="BZ13" s="36"/>
      <c r="CA13" s="33" t="str">
        <f>AX13</f>
        <v>24216</v>
      </c>
      <c r="CB13" s="33" t="str">
        <f>AY13</f>
        <v>伊賀市</v>
      </c>
      <c r="CC13" s="223">
        <f>BO13/$BY13</f>
        <v>1.5580579352215523E-2</v>
      </c>
      <c r="CD13" s="223">
        <f t="shared" ref="CD13:CH28" si="1">BP13/$BY13</f>
        <v>0.30733876103533242</v>
      </c>
      <c r="CE13" s="223">
        <f t="shared" si="1"/>
        <v>0.24853705950865748</v>
      </c>
      <c r="CF13" s="223">
        <f t="shared" si="1"/>
        <v>4.7690060561391178E-3</v>
      </c>
      <c r="CG13" s="223">
        <f t="shared" si="1"/>
        <v>0</v>
      </c>
      <c r="CH13" s="223">
        <f t="shared" si="1"/>
        <v>1.8778884257962272E-2</v>
      </c>
      <c r="CI13" s="223">
        <f>BU13/BY13</f>
        <v>0.59500429021030676</v>
      </c>
      <c r="CK13" s="18" t="str">
        <f>AX13</f>
        <v>24216</v>
      </c>
      <c r="CL13" s="18" t="str">
        <f>AY13</f>
        <v>伊賀市</v>
      </c>
      <c r="CM13" s="18">
        <f>VLOOKUP($CK13&amp;"_"&amp;$AZ$7,データシート1!$A:$BT,MATCH("ca_太陽光発電（10kW未満）",データシート1!$A$1:$BT$1,0),0)</f>
        <v>3165</v>
      </c>
      <c r="CN13" s="18">
        <f>VLOOKUP($CK13&amp;"_"&amp;$AZ$5,データシート1!$A:$BT,MATCH("ab_家庭",データシート1!$A$1:$BT$1,0),0)</f>
        <v>40451</v>
      </c>
      <c r="CO13" s="223">
        <f>CM13/CN13</f>
        <v>7.8242812291414304E-2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25207</v>
      </c>
      <c r="AY14" s="18" t="str">
        <f>IF(IFERROR(比較地域マスタ!$Z7,"")=0,"",IFERROR(比較地域マスタ!$Z7,""))</f>
        <v>守山市</v>
      </c>
      <c r="BC14" s="844" t="str">
        <f t="shared" si="0"/>
        <v>25207</v>
      </c>
      <c r="BD14" s="1031" t="str">
        <f t="shared" ref="BD14:BD60" si="2">AY14</f>
        <v>守山市</v>
      </c>
      <c r="BE14" s="34">
        <f>VLOOKUP($BC14&amp;"_"&amp;$AZ$7,データシート1!$A:$BT,MATCH("cb_"&amp;BE$12,データシート1!$A$1:$BT$1,0),0)</f>
        <v>19680.999999999905</v>
      </c>
      <c r="BF14" s="34">
        <f>VLOOKUP($BC14&amp;"_"&amp;$AZ$7,データシート1!$A:$BT,MATCH("cb_"&amp;BF$12,データシート1!$A$1:$BT$1,0),0)</f>
        <v>11219.199999999997</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1419.943</v>
      </c>
      <c r="BK14" s="34">
        <f t="shared" ref="BK14:BK60" si="3">SUM(BE14:BJ14)</f>
        <v>32320.142999999902</v>
      </c>
      <c r="BL14" s="36"/>
      <c r="BM14" s="844" t="str">
        <f t="shared" ref="BM14:BM60" si="4">AX14</f>
        <v>25207</v>
      </c>
      <c r="BN14" s="1031" t="str">
        <f t="shared" ref="BN14:BN60" si="5">AY14</f>
        <v>守山市</v>
      </c>
      <c r="BO14" s="34">
        <f>BE14*VLOOKUP(BO$12,別紙!$B$4:$E$10,MATCH("設備利用率",別紙!$B$4:$E$4,0),0)/100*8760/10^3</f>
        <v>23619.561719999885</v>
      </c>
      <c r="BP14" s="34">
        <f>BF14*VLOOKUP(BP$12,別紙!$B$4:$E$10,MATCH("設備利用率",別紙!$B$4:$E$4,0),0)/100*8760/10^3</f>
        <v>14840.308991999997</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9950.9605439999996</v>
      </c>
      <c r="BU14" s="34">
        <f t="shared" ref="BU14:BU60" si="6">SUM(BO14:BT14)</f>
        <v>48410.831255999881</v>
      </c>
      <c r="BV14" s="36"/>
      <c r="BW14" s="33" t="str">
        <f t="shared" ref="BW14:BW60" si="7">AX14</f>
        <v>25207</v>
      </c>
      <c r="BX14" s="33" t="str">
        <f t="shared" ref="BX14:BX60" si="8">AY14</f>
        <v>守山市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508609.63208633673</v>
      </c>
      <c r="BZ14" s="36"/>
      <c r="CA14" s="33" t="str">
        <f t="shared" ref="CA14:CA60" si="9">AX14</f>
        <v>25207</v>
      </c>
      <c r="CB14" s="33" t="str">
        <f t="shared" ref="CB14:CB60" si="10">AY14</f>
        <v>守山市</v>
      </c>
      <c r="CC14" s="223">
        <f t="shared" ref="CC14:CC60" si="11">BO14/$BY14</f>
        <v>4.6439469939079825E-2</v>
      </c>
      <c r="CD14" s="223">
        <f t="shared" si="1"/>
        <v>2.9178191005004104E-2</v>
      </c>
      <c r="CE14" s="223">
        <f t="shared" si="1"/>
        <v>0</v>
      </c>
      <c r="CF14" s="223">
        <f t="shared" si="1"/>
        <v>0</v>
      </c>
      <c r="CG14" s="223">
        <f t="shared" si="1"/>
        <v>0</v>
      </c>
      <c r="CH14" s="223">
        <f t="shared" si="1"/>
        <v>1.9565025741216831E-2</v>
      </c>
      <c r="CI14" s="223">
        <f t="shared" ref="CI14:CI60" si="12">BU14/BY14</f>
        <v>9.5182686685300763E-2</v>
      </c>
      <c r="CK14" s="18" t="str">
        <f t="shared" ref="CK14:CK60" si="13">AX14</f>
        <v>25207</v>
      </c>
      <c r="CL14" s="18" t="str">
        <f t="shared" ref="CL14:CL60" si="14">AY14</f>
        <v>守山市</v>
      </c>
      <c r="CM14" s="18">
        <f>VLOOKUP($CK14&amp;"_"&amp;$AZ$7,データシート1!$A:$BT,MATCH("ca_太陽光発電（10kW未満）",データシート1!$A$1:$BT$1,0),0)</f>
        <v>4354</v>
      </c>
      <c r="CN14" s="18">
        <f>VLOOKUP($CK14&amp;"_"&amp;$AZ$5,データシート1!$A:$BT,MATCH("ab_家庭",データシート1!$A$1:$BT$1,0),0)</f>
        <v>34469</v>
      </c>
      <c r="CO14" s="223">
        <f t="shared" ref="CO14:CO60" si="15">CM14/CN14</f>
        <v>0.12631640024369722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13220</v>
      </c>
      <c r="AY15" s="18" t="str">
        <f>IF(IFERROR(比較地域マスタ!$Z8,"")=0,"",IFERROR(比較地域マスタ!$Z8,""))</f>
        <v>東大和市</v>
      </c>
      <c r="BC15" s="844" t="str">
        <f t="shared" si="0"/>
        <v>13220</v>
      </c>
      <c r="BD15" s="1031" t="str">
        <f t="shared" si="2"/>
        <v>東大和市</v>
      </c>
      <c r="BE15" s="34">
        <f>VLOOKUP($BC15&amp;"_"&amp;$AZ$7,データシート1!$A:$BT,MATCH("cb_"&amp;BE$12,データシート1!$A$1:$BT$1,0),0)</f>
        <v>6701.3000000000047</v>
      </c>
      <c r="BF15" s="34">
        <f>VLOOKUP($BC15&amp;"_"&amp;$AZ$7,データシート1!$A:$BT,MATCH("cb_"&amp;BF$12,データシート1!$A$1:$BT$1,0),0)</f>
        <v>908.99999999999989</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7610.3000000000047</v>
      </c>
      <c r="BL15" s="36"/>
      <c r="BM15" s="844" t="str">
        <f t="shared" si="4"/>
        <v>13220</v>
      </c>
      <c r="BN15" s="1031" t="str">
        <f t="shared" si="5"/>
        <v>東大和市</v>
      </c>
      <c r="BO15" s="34">
        <f>BE15*VLOOKUP(BO$12,別紙!$B$4:$E$10,MATCH("設備利用率",別紙!$B$4:$E$4,0),0)/100*8760/10^3</f>
        <v>8042.3641560000042</v>
      </c>
      <c r="BP15" s="34">
        <f>BF15*VLOOKUP(BP$12,別紙!$B$4:$E$10,MATCH("設備利用率",別紙!$B$4:$E$4,0),0)/100*8760/10^3</f>
        <v>1202.3888399999998</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9244.7529960000047</v>
      </c>
      <c r="BV15" s="36"/>
      <c r="BW15" s="33" t="str">
        <f t="shared" si="7"/>
        <v>13220</v>
      </c>
      <c r="BX15" s="33" t="str">
        <f t="shared" si="8"/>
        <v>東大和市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322616.56689227762</v>
      </c>
      <c r="BZ15" s="36"/>
      <c r="CA15" s="33" t="str">
        <f t="shared" si="9"/>
        <v>13220</v>
      </c>
      <c r="CB15" s="33" t="str">
        <f t="shared" si="10"/>
        <v>東大和市</v>
      </c>
      <c r="CC15" s="223">
        <f t="shared" si="11"/>
        <v>2.492855290560874E-2</v>
      </c>
      <c r="CD15" s="223">
        <f t="shared" si="1"/>
        <v>3.7269903761683759E-3</v>
      </c>
      <c r="CE15" s="223">
        <f t="shared" si="1"/>
        <v>0</v>
      </c>
      <c r="CF15" s="223">
        <f t="shared" si="1"/>
        <v>0</v>
      </c>
      <c r="CG15" s="223">
        <f t="shared" si="1"/>
        <v>0</v>
      </c>
      <c r="CH15" s="223">
        <f t="shared" si="1"/>
        <v>0</v>
      </c>
      <c r="CI15" s="223">
        <f t="shared" si="12"/>
        <v>2.8655543281777121E-2</v>
      </c>
      <c r="CK15" s="18" t="str">
        <f t="shared" si="13"/>
        <v>13220</v>
      </c>
      <c r="CL15" s="18" t="str">
        <f t="shared" si="14"/>
        <v>東大和市</v>
      </c>
      <c r="CM15" s="18">
        <f>VLOOKUP($CK15&amp;"_"&amp;$AZ$7,データシート1!$A:$BT,MATCH("ca_太陽光発電（10kW未満）",データシート1!$A$1:$BT$1,0),0)</f>
        <v>1651</v>
      </c>
      <c r="CN15" s="18">
        <f>VLOOKUP($CK15&amp;"_"&amp;$AZ$5,データシート1!$A:$BT,MATCH("ab_家庭",データシート1!$A$1:$BT$1,0),0)</f>
        <v>40282</v>
      </c>
      <c r="CO15" s="223">
        <f t="shared" si="15"/>
        <v>4.0986048359068564E-2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21205</v>
      </c>
      <c r="AY16" s="18" t="str">
        <f>IF(IFERROR(比較地域マスタ!$Z9,"")=0,"",IFERROR(比較地域マスタ!$Z9,""))</f>
        <v>関市</v>
      </c>
      <c r="BC16" s="844" t="str">
        <f t="shared" si="0"/>
        <v>21205</v>
      </c>
      <c r="BD16" s="1031" t="str">
        <f t="shared" si="2"/>
        <v>関市</v>
      </c>
      <c r="BE16" s="34">
        <f>VLOOKUP($BC16&amp;"_"&amp;$AZ$7,データシート1!$A:$BT,MATCH("cb_"&amp;BE$12,データシート1!$A$1:$BT$1,0),0)</f>
        <v>16421.699999999928</v>
      </c>
      <c r="BF16" s="34">
        <f>VLOOKUP($BC16&amp;"_"&amp;$AZ$7,データシート1!$A:$BT,MATCH("cb_"&amp;BF$12,データシート1!$A$1:$BT$1,0),0)</f>
        <v>75041.099999999962</v>
      </c>
      <c r="BG16" s="34">
        <f>VLOOKUP($BC16&amp;"_"&amp;$AZ$7,データシート1!$A:$BT,MATCH("cb_"&amp;BG$12,データシート1!$A$1:$BT$1,0),0)</f>
        <v>0</v>
      </c>
      <c r="BH16" s="34">
        <f>VLOOKUP($BC16&amp;"_"&amp;$AZ$7,データシート1!$A:$BT,MATCH("cb_"&amp;BH$12,データシート1!$A$1:$BT$1,0),0)</f>
        <v>11652</v>
      </c>
      <c r="BI16" s="34">
        <f>VLOOKUP($BC16&amp;"_"&amp;$AZ$7,データシート1!$A:$BT,MATCH("cb_"&amp;BI$12,データシート1!$A$1:$BT$1,0),0)</f>
        <v>0</v>
      </c>
      <c r="BJ16" s="34">
        <f>VLOOKUP($BC16&amp;"_"&amp;$AZ$7,データシート1!$A:$BT,MATCH("cb_"&amp;BJ$12,データシート1!$A$1:$BT$1,0),0)</f>
        <v>1151.5</v>
      </c>
      <c r="BK16" s="34">
        <f t="shared" si="3"/>
        <v>104266.29999999989</v>
      </c>
      <c r="BL16" s="36"/>
      <c r="BM16" s="844" t="str">
        <f t="shared" si="4"/>
        <v>21205</v>
      </c>
      <c r="BN16" s="1031" t="str">
        <f t="shared" si="5"/>
        <v>関市</v>
      </c>
      <c r="BO16" s="34">
        <f>BE16*VLOOKUP(BO$12,別紙!$B$4:$E$10,MATCH("設備利用率",別紙!$B$4:$E$4,0),0)/100*8760/10^3</f>
        <v>19708.010603999912</v>
      </c>
      <c r="BP16" s="34">
        <f>BF16*VLOOKUP(BP$12,別紙!$B$4:$E$10,MATCH("設備利用率",別紙!$B$4:$E$4,0),0)/100*8760/10^3</f>
        <v>99261.365435999949</v>
      </c>
      <c r="BQ16" s="34">
        <f>BG16*VLOOKUP(BQ$12,別紙!$B$4:$E$10,MATCH("設備利用率",別紙!$B$4:$E$4,0),0)/100*8760/10^3</f>
        <v>0</v>
      </c>
      <c r="BR16" s="34">
        <f>BH16*VLOOKUP(BR$12,別紙!$B$4:$E$10,MATCH("設備利用率",別紙!$B$4:$E$4,0),0)/100*8760/10^3</f>
        <v>61242.911999999997</v>
      </c>
      <c r="BS16" s="34">
        <f>BI16*VLOOKUP(BS$12,別紙!$B$4:$E$10,MATCH("設備利用率",別紙!$B$4:$E$4,0),0)/100*8760/10^3</f>
        <v>0</v>
      </c>
      <c r="BT16" s="34">
        <f>BJ16*VLOOKUP(BT$12,別紙!$B$4:$E$10,MATCH("設備利用率",別紙!$B$4:$E$4,0),0)/100*8760/10^3</f>
        <v>8069.7120000000004</v>
      </c>
      <c r="BU16" s="34">
        <f t="shared" si="6"/>
        <v>188282.00003999984</v>
      </c>
      <c r="BV16" s="36"/>
      <c r="BW16" s="33" t="str">
        <f t="shared" si="7"/>
        <v>21205</v>
      </c>
      <c r="BX16" s="33" t="str">
        <f t="shared" si="8"/>
        <v>関市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729018.17733443668</v>
      </c>
      <c r="BZ16" s="36"/>
      <c r="CA16" s="33" t="str">
        <f t="shared" si="9"/>
        <v>21205</v>
      </c>
      <c r="CB16" s="33" t="str">
        <f t="shared" si="10"/>
        <v>関市</v>
      </c>
      <c r="CC16" s="223">
        <f t="shared" si="11"/>
        <v>2.7033634025505064E-2</v>
      </c>
      <c r="CD16" s="223">
        <f t="shared" si="1"/>
        <v>0.13615760007375488</v>
      </c>
      <c r="CE16" s="223">
        <f t="shared" si="1"/>
        <v>0</v>
      </c>
      <c r="CF16" s="223">
        <f t="shared" si="1"/>
        <v>8.4007386789623009E-2</v>
      </c>
      <c r="CG16" s="223">
        <f t="shared" si="1"/>
        <v>0</v>
      </c>
      <c r="CH16" s="223">
        <f t="shared" si="1"/>
        <v>1.106928777757763E-2</v>
      </c>
      <c r="CI16" s="223">
        <f t="shared" si="12"/>
        <v>0.25826790866646054</v>
      </c>
      <c r="CK16" s="18" t="str">
        <f t="shared" si="13"/>
        <v>21205</v>
      </c>
      <c r="CL16" s="18" t="str">
        <f t="shared" si="14"/>
        <v>関市</v>
      </c>
      <c r="CM16" s="18">
        <f>VLOOKUP($CK16&amp;"_"&amp;$AZ$7,データシート1!$A:$BT,MATCH("ca_太陽光発電（10kW未満）",データシート1!$A$1:$BT$1,0),0)</f>
        <v>3320</v>
      </c>
      <c r="CN16" s="18">
        <f>VLOOKUP($CK16&amp;"_"&amp;$AZ$5,データシート1!$A:$BT,MATCH("ab_家庭",データシート1!$A$1:$BT$1,0),0)</f>
        <v>35938</v>
      </c>
      <c r="CO16" s="223">
        <f t="shared" si="15"/>
        <v>9.2381323390283265E-2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11229</v>
      </c>
      <c r="AY17" s="18" t="str">
        <f>IF(IFERROR(比較地域マスタ!$Z10,"")=0,"",IFERROR(比較地域マスタ!$Z10,""))</f>
        <v>和光市</v>
      </c>
      <c r="BC17" s="844" t="str">
        <f t="shared" si="0"/>
        <v>11229</v>
      </c>
      <c r="BD17" s="1031" t="str">
        <f t="shared" si="2"/>
        <v>和光市</v>
      </c>
      <c r="BE17" s="34">
        <f>VLOOKUP($BC17&amp;"_"&amp;$AZ$7,データシート1!$A:$BT,MATCH("cb_"&amp;BE$12,データシート1!$A$1:$BT$1,0),0)</f>
        <v>4076.7000000000012</v>
      </c>
      <c r="BF17" s="34">
        <f>VLOOKUP($BC17&amp;"_"&amp;$AZ$7,データシート1!$A:$BT,MATCH("cb_"&amp;BF$12,データシート1!$A$1:$BT$1,0),0)</f>
        <v>2892.0000000000005</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6968.7000000000016</v>
      </c>
      <c r="BL17" s="36"/>
      <c r="BM17" s="844" t="str">
        <f t="shared" si="4"/>
        <v>11229</v>
      </c>
      <c r="BN17" s="1031" t="str">
        <f t="shared" si="5"/>
        <v>和光市</v>
      </c>
      <c r="BO17" s="34">
        <f>BE17*VLOOKUP(BO$12,別紙!$B$4:$E$10,MATCH("設備利用率",別紙!$B$4:$E$4,0),0)/100*8760/10^3</f>
        <v>4892.5292040000022</v>
      </c>
      <c r="BP17" s="34">
        <f>BF17*VLOOKUP(BP$12,別紙!$B$4:$E$10,MATCH("設備利用率",別紙!$B$4:$E$4,0),0)/100*8760/10^3</f>
        <v>3825.4219200000002</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8717.9511240000029</v>
      </c>
      <c r="BV17" s="36"/>
      <c r="BW17" s="33" t="str">
        <f t="shared" si="7"/>
        <v>11229</v>
      </c>
      <c r="BX17" s="33" t="str">
        <f t="shared" si="8"/>
        <v>和光市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385033.26443341584</v>
      </c>
      <c r="BZ17" s="36"/>
      <c r="CA17" s="33" t="str">
        <f t="shared" si="9"/>
        <v>11229</v>
      </c>
      <c r="CB17" s="33" t="str">
        <f t="shared" si="10"/>
        <v>和光市</v>
      </c>
      <c r="CC17" s="223">
        <f t="shared" si="11"/>
        <v>1.2706770183089133E-2</v>
      </c>
      <c r="CD17" s="223">
        <f t="shared" si="1"/>
        <v>9.9353024098558992E-3</v>
      </c>
      <c r="CE17" s="223">
        <f t="shared" si="1"/>
        <v>0</v>
      </c>
      <c r="CF17" s="223">
        <f t="shared" si="1"/>
        <v>0</v>
      </c>
      <c r="CG17" s="223">
        <f t="shared" si="1"/>
        <v>0</v>
      </c>
      <c r="CH17" s="223">
        <f t="shared" si="1"/>
        <v>0</v>
      </c>
      <c r="CI17" s="223">
        <f t="shared" si="12"/>
        <v>2.2642072592945036E-2</v>
      </c>
      <c r="CK17" s="18" t="str">
        <f t="shared" si="13"/>
        <v>11229</v>
      </c>
      <c r="CL17" s="18" t="str">
        <f t="shared" si="14"/>
        <v>和光市</v>
      </c>
      <c r="CM17" s="18">
        <f>VLOOKUP($CK17&amp;"_"&amp;$AZ$7,データシート1!$A:$BT,MATCH("ca_太陽光発電（10kW未満）",データシート1!$A$1:$BT$1,0),0)</f>
        <v>1170</v>
      </c>
      <c r="CN17" s="18">
        <f>VLOOKUP($CK17&amp;"_"&amp;$AZ$5,データシート1!$A:$BT,MATCH("ab_家庭",データシート1!$A$1:$BT$1,0),0)</f>
        <v>42950</v>
      </c>
      <c r="CO17" s="223">
        <f t="shared" si="15"/>
        <v>2.7240977881257275E-2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22215</v>
      </c>
      <c r="AY18" s="18" t="str">
        <f>IF(IFERROR(比較地域マスタ!$Z11,"")=0,"",IFERROR(比較地域マスタ!$Z11,""))</f>
        <v>御殿場市</v>
      </c>
      <c r="BC18" s="844" t="str">
        <f t="shared" si="0"/>
        <v>22215</v>
      </c>
      <c r="BD18" s="1031" t="str">
        <f t="shared" si="2"/>
        <v>御殿場市</v>
      </c>
      <c r="BE18" s="34">
        <f>VLOOKUP($BC18&amp;"_"&amp;$AZ$7,データシート1!$A:$BT,MATCH("cb_"&amp;BE$12,データシート1!$A$1:$BT$1,0),0)</f>
        <v>17205.699999999913</v>
      </c>
      <c r="BF18" s="34">
        <f>VLOOKUP($BC18&amp;"_"&amp;$AZ$7,データシート1!$A:$BT,MATCH("cb_"&amp;BF$12,データシート1!$A$1:$BT$1,0),0)</f>
        <v>44219.300000000039</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1456.45</v>
      </c>
      <c r="BK18" s="34">
        <f t="shared" si="3"/>
        <v>62881.449999999953</v>
      </c>
      <c r="BL18" s="36"/>
      <c r="BM18" s="844" t="str">
        <f t="shared" si="4"/>
        <v>22215</v>
      </c>
      <c r="BN18" s="1031" t="str">
        <f t="shared" si="5"/>
        <v>御殿場市</v>
      </c>
      <c r="BO18" s="34">
        <f>BE18*VLOOKUP(BO$12,別紙!$B$4:$E$10,MATCH("設備利用率",別紙!$B$4:$E$4,0),0)/100*8760/10^3</f>
        <v>20648.904683999895</v>
      </c>
      <c r="BP18" s="34">
        <f>BF18*VLOOKUP(BP$12,別紙!$B$4:$E$10,MATCH("設備利用率",別紙!$B$4:$E$4,0),0)/100*8760/10^3</f>
        <v>58491.521268000062</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10206.801600000001</v>
      </c>
      <c r="BU18" s="34">
        <f t="shared" si="6"/>
        <v>89347.227551999968</v>
      </c>
      <c r="BV18" s="36"/>
      <c r="BW18" s="33" t="str">
        <f t="shared" si="7"/>
        <v>22215</v>
      </c>
      <c r="BX18" s="33" t="str">
        <f t="shared" si="8"/>
        <v>御殿場市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676145.13519576681</v>
      </c>
      <c r="BZ18" s="36"/>
      <c r="CA18" s="33" t="str">
        <f t="shared" si="9"/>
        <v>22215</v>
      </c>
      <c r="CB18" s="33" t="str">
        <f t="shared" si="10"/>
        <v>御殿場市</v>
      </c>
      <c r="CC18" s="223">
        <f t="shared" si="11"/>
        <v>3.0539160320988395E-2</v>
      </c>
      <c r="CD18" s="223">
        <f t="shared" si="1"/>
        <v>8.6507346164762092E-2</v>
      </c>
      <c r="CE18" s="223">
        <f t="shared" si="1"/>
        <v>0</v>
      </c>
      <c r="CF18" s="223">
        <f t="shared" si="1"/>
        <v>0</v>
      </c>
      <c r="CG18" s="223">
        <f t="shared" si="1"/>
        <v>0</v>
      </c>
      <c r="CH18" s="223">
        <f t="shared" si="1"/>
        <v>1.5095577959079433E-2</v>
      </c>
      <c r="CI18" s="223">
        <f t="shared" si="12"/>
        <v>0.13214208444482994</v>
      </c>
      <c r="CK18" s="18" t="str">
        <f t="shared" si="13"/>
        <v>22215</v>
      </c>
      <c r="CL18" s="18" t="str">
        <f t="shared" si="14"/>
        <v>御殿場市</v>
      </c>
      <c r="CM18" s="18">
        <f>VLOOKUP($CK18&amp;"_"&amp;$AZ$7,データシート1!$A:$BT,MATCH("ca_太陽光発電（10kW未満）",データシート1!$A$1:$BT$1,0),0)</f>
        <v>3600</v>
      </c>
      <c r="CN18" s="18">
        <f>VLOOKUP($CK18&amp;"_"&amp;$AZ$5,データシート1!$A:$BT,MATCH("ab_家庭",データシート1!$A$1:$BT$1,0),0)</f>
        <v>37746</v>
      </c>
      <c r="CO18" s="223">
        <f t="shared" si="15"/>
        <v>9.5374344301382932E-2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14218</v>
      </c>
      <c r="AY19" s="18" t="str">
        <f>IF(IFERROR(比較地域マスタ!$Z12,"")=0,"",IFERROR(比較地域マスタ!$Z12,""))</f>
        <v>綾瀬市</v>
      </c>
      <c r="BC19" s="844" t="str">
        <f t="shared" si="0"/>
        <v>14218</v>
      </c>
      <c r="BD19" s="1031" t="str">
        <f t="shared" si="2"/>
        <v>綾瀬市</v>
      </c>
      <c r="BE19" s="34">
        <f>VLOOKUP($BC19&amp;"_"&amp;$AZ$7,データシート1!$A:$BT,MATCH("cb_"&amp;BE$12,データシート1!$A$1:$BT$1,0),0)</f>
        <v>9716.0999999999694</v>
      </c>
      <c r="BF19" s="34">
        <f>VLOOKUP($BC19&amp;"_"&amp;$AZ$7,データシート1!$A:$BT,MATCH("cb_"&amp;BF$12,データシート1!$A$1:$BT$1,0),0)</f>
        <v>8473.8999999999978</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18189.999999999967</v>
      </c>
      <c r="BL19" s="36"/>
      <c r="BM19" s="844" t="str">
        <f t="shared" si="4"/>
        <v>14218</v>
      </c>
      <c r="BN19" s="1031" t="str">
        <f t="shared" si="5"/>
        <v>綾瀬市</v>
      </c>
      <c r="BO19" s="34">
        <f>BE19*VLOOKUP(BO$12,別紙!$B$4:$E$10,MATCH("設備利用率",別紙!$B$4:$E$4,0),0)/100*8760/10^3</f>
        <v>11660.485931999963</v>
      </c>
      <c r="BP19" s="34">
        <f>BF19*VLOOKUP(BP$12,別紙!$B$4:$E$10,MATCH("設備利用率",別紙!$B$4:$E$4,0),0)/100*8760/10^3</f>
        <v>11208.935963999998</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22869.421895999963</v>
      </c>
      <c r="BV19" s="36"/>
      <c r="BW19" s="33" t="str">
        <f t="shared" si="7"/>
        <v>14218</v>
      </c>
      <c r="BX19" s="33" t="str">
        <f t="shared" si="8"/>
        <v>綾瀬市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544109.3986270827</v>
      </c>
      <c r="BZ19" s="36"/>
      <c r="CA19" s="33" t="str">
        <f t="shared" si="9"/>
        <v>14218</v>
      </c>
      <c r="CB19" s="33" t="str">
        <f t="shared" si="10"/>
        <v>綾瀬市</v>
      </c>
      <c r="CC19" s="223">
        <f t="shared" si="11"/>
        <v>2.1430407122946488E-2</v>
      </c>
      <c r="CD19" s="223">
        <f t="shared" si="1"/>
        <v>2.0600518925574171E-2</v>
      </c>
      <c r="CE19" s="223">
        <f t="shared" si="1"/>
        <v>0</v>
      </c>
      <c r="CF19" s="223">
        <f t="shared" si="1"/>
        <v>0</v>
      </c>
      <c r="CG19" s="223">
        <f t="shared" si="1"/>
        <v>0</v>
      </c>
      <c r="CH19" s="223">
        <f t="shared" si="1"/>
        <v>0</v>
      </c>
      <c r="CI19" s="223">
        <f t="shared" si="12"/>
        <v>4.2030926048520663E-2</v>
      </c>
      <c r="CK19" s="18" t="str">
        <f t="shared" si="13"/>
        <v>14218</v>
      </c>
      <c r="CL19" s="18" t="str">
        <f t="shared" si="14"/>
        <v>綾瀬市</v>
      </c>
      <c r="CM19" s="18">
        <f>VLOOKUP($CK19&amp;"_"&amp;$AZ$7,データシート1!$A:$BT,MATCH("ca_太陽光発電（10kW未満）",データシート1!$A$1:$BT$1,0),0)</f>
        <v>2544</v>
      </c>
      <c r="CN19" s="18">
        <f>VLOOKUP($CK19&amp;"_"&amp;$AZ$5,データシート1!$A:$BT,MATCH("ab_家庭",データシート1!$A$1:$BT$1,0),0)</f>
        <v>38733</v>
      </c>
      <c r="CO19" s="223">
        <f t="shared" si="15"/>
        <v>6.5680427542405703E-2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08219</v>
      </c>
      <c r="AY20" s="18" t="str">
        <f>IF(IFERROR(比較地域マスタ!$Z13,"")=0,"",IFERROR(比較地域マスタ!$Z13,""))</f>
        <v>牛久市</v>
      </c>
      <c r="BC20" s="844" t="str">
        <f t="shared" si="0"/>
        <v>08219</v>
      </c>
      <c r="BD20" s="1031" t="str">
        <f t="shared" si="2"/>
        <v>牛久市</v>
      </c>
      <c r="BE20" s="34">
        <f>VLOOKUP($BC20&amp;"_"&amp;$AZ$7,データシート1!$A:$BT,MATCH("cb_"&amp;BE$12,データシート1!$A$1:$BT$1,0),0)</f>
        <v>14691.699999999941</v>
      </c>
      <c r="BF20" s="34">
        <f>VLOOKUP($BC20&amp;"_"&amp;$AZ$7,データシート1!$A:$BT,MATCH("cb_"&amp;BF$12,データシート1!$A$1:$BT$1,0),0)</f>
        <v>79555.699999999866</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94247.399999999805</v>
      </c>
      <c r="BL20" s="36"/>
      <c r="BM20" s="844" t="str">
        <f t="shared" si="4"/>
        <v>08219</v>
      </c>
      <c r="BN20" s="1031" t="str">
        <f t="shared" si="5"/>
        <v>牛久市</v>
      </c>
      <c r="BO20" s="34">
        <f>BE20*VLOOKUP(BO$12,別紙!$B$4:$E$10,MATCH("設備利用率",別紙!$B$4:$E$4,0),0)/100*8760/10^3</f>
        <v>17631.803003999925</v>
      </c>
      <c r="BP20" s="34">
        <f>BF20*VLOOKUP(BP$12,別紙!$B$4:$E$10,MATCH("設備利用率",別紙!$B$4:$E$4,0),0)/100*8760/10^3</f>
        <v>105233.09773199983</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122864.90073599976</v>
      </c>
      <c r="BV20" s="36"/>
      <c r="BW20" s="33" t="str">
        <f t="shared" si="7"/>
        <v>08219</v>
      </c>
      <c r="BX20" s="33" t="str">
        <f t="shared" si="8"/>
        <v>牛久市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498258.61737865763</v>
      </c>
      <c r="BZ20" s="36"/>
      <c r="CA20" s="33" t="str">
        <f t="shared" si="9"/>
        <v>08219</v>
      </c>
      <c r="CB20" s="33" t="str">
        <f t="shared" si="10"/>
        <v>牛久市</v>
      </c>
      <c r="CC20" s="223">
        <f t="shared" si="11"/>
        <v>3.5386850099574742E-2</v>
      </c>
      <c r="CD20" s="223">
        <f t="shared" si="1"/>
        <v>0.21120176161855858</v>
      </c>
      <c r="CE20" s="223">
        <f t="shared" si="1"/>
        <v>0</v>
      </c>
      <c r="CF20" s="223">
        <f t="shared" si="1"/>
        <v>0</v>
      </c>
      <c r="CG20" s="223">
        <f t="shared" si="1"/>
        <v>0</v>
      </c>
      <c r="CH20" s="223">
        <f t="shared" si="1"/>
        <v>0</v>
      </c>
      <c r="CI20" s="223">
        <f t="shared" si="12"/>
        <v>0.24658861171813332</v>
      </c>
      <c r="CK20" s="18" t="str">
        <f t="shared" si="13"/>
        <v>08219</v>
      </c>
      <c r="CL20" s="18" t="str">
        <f t="shared" si="14"/>
        <v>牛久市</v>
      </c>
      <c r="CM20" s="18">
        <f>VLOOKUP($CK20&amp;"_"&amp;$AZ$7,データシート1!$A:$BT,MATCH("ca_太陽光発電（10kW未満）",データシート1!$A$1:$BT$1,0),0)</f>
        <v>3263</v>
      </c>
      <c r="CN20" s="18">
        <f>VLOOKUP($CK20&amp;"_"&amp;$AZ$5,データシート1!$A:$BT,MATCH("ab_家庭",データシート1!$A$1:$BT$1,0),0)</f>
        <v>37922</v>
      </c>
      <c r="CO20" s="223">
        <f t="shared" si="15"/>
        <v>8.6045039818574975E-2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23226</v>
      </c>
      <c r="AY21" s="18" t="str">
        <f>IF(IFERROR(比較地域マスタ!$Z14,"")=0,"",IFERROR(比較地域マスタ!$Z14,""))</f>
        <v>尾張旭市</v>
      </c>
      <c r="BC21" s="844" t="str">
        <f t="shared" si="0"/>
        <v>23226</v>
      </c>
      <c r="BD21" s="1031" t="str">
        <f t="shared" si="2"/>
        <v>尾張旭市</v>
      </c>
      <c r="BE21" s="34">
        <f>VLOOKUP($BC21&amp;"_"&amp;$AZ$7,データシート1!$A:$BT,MATCH("cb_"&amp;BE$12,データシート1!$A$1:$BT$1,0),0)</f>
        <v>14543.09999999996</v>
      </c>
      <c r="BF21" s="34">
        <f>VLOOKUP($BC21&amp;"_"&amp;$AZ$7,データシート1!$A:$BT,MATCH("cb_"&amp;BF$12,データシート1!$A$1:$BT$1,0),0)</f>
        <v>5932.5999999999958</v>
      </c>
      <c r="BG21" s="34">
        <f>VLOOKUP($BC21&amp;"_"&amp;$AZ$7,データシート1!$A:$BT,MATCH("cb_"&amp;BG$12,データシート1!$A$1:$BT$1,0),0)</f>
        <v>0</v>
      </c>
      <c r="BH21" s="34">
        <f>VLOOKUP($BC21&amp;"_"&amp;$AZ$7,データシート1!$A:$BT,MATCH("cb_"&amp;BH$12,データシート1!$A$1:$BT$1,0),0)</f>
        <v>49.9</v>
      </c>
      <c r="BI21" s="34">
        <f>VLOOKUP($BC21&amp;"_"&amp;$AZ$7,データシート1!$A:$BT,MATCH("cb_"&amp;BI$12,データシート1!$A$1:$BT$1,0),0)</f>
        <v>0</v>
      </c>
      <c r="BJ21" s="34">
        <f>VLOOKUP($BC21&amp;"_"&amp;$AZ$7,データシート1!$A:$BT,MATCH("cb_"&amp;BJ$12,データシート1!$A$1:$BT$1,0),0)</f>
        <v>0</v>
      </c>
      <c r="BK21" s="34">
        <f t="shared" si="3"/>
        <v>20525.599999999959</v>
      </c>
      <c r="BL21" s="36"/>
      <c r="BM21" s="844" t="str">
        <f t="shared" si="4"/>
        <v>23226</v>
      </c>
      <c r="BN21" s="1031" t="str">
        <f t="shared" si="5"/>
        <v>尾張旭市</v>
      </c>
      <c r="BO21" s="34">
        <f>BE21*VLOOKUP(BO$12,別紙!$B$4:$E$10,MATCH("設備利用率",別紙!$B$4:$E$4,0),0)/100*8760/10^3</f>
        <v>17453.465171999953</v>
      </c>
      <c r="BP21" s="34">
        <f>BF21*VLOOKUP(BP$12,別紙!$B$4:$E$10,MATCH("設備利用率",別紙!$B$4:$E$4,0),0)/100*8760/10^3</f>
        <v>7847.4059759999955</v>
      </c>
      <c r="BQ21" s="34">
        <f>BG21*VLOOKUP(BQ$12,別紙!$B$4:$E$10,MATCH("設備利用率",別紙!$B$4:$E$4,0),0)/100*8760/10^3</f>
        <v>0</v>
      </c>
      <c r="BR21" s="34">
        <f>BH21*VLOOKUP(BR$12,別紙!$B$4:$E$10,MATCH("設備利用率",別紙!$B$4:$E$4,0),0)/100*8760/10^3</f>
        <v>262.27440000000001</v>
      </c>
      <c r="BS21" s="34">
        <f>BI21*VLOOKUP(BS$12,別紙!$B$4:$E$10,MATCH("設備利用率",別紙!$B$4:$E$4,0),0)/100*8760/10^3</f>
        <v>0</v>
      </c>
      <c r="BT21" s="34">
        <f>BJ21*VLOOKUP(BT$12,別紙!$B$4:$E$10,MATCH("設備利用率",別紙!$B$4:$E$4,0),0)/100*8760/10^3</f>
        <v>0</v>
      </c>
      <c r="BU21" s="34">
        <f t="shared" si="6"/>
        <v>25563.145547999946</v>
      </c>
      <c r="BV21" s="36"/>
      <c r="BW21" s="33" t="str">
        <f t="shared" si="7"/>
        <v>23226</v>
      </c>
      <c r="BX21" s="33" t="str">
        <f t="shared" si="8"/>
        <v>尾張旭市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346513.35679541697</v>
      </c>
      <c r="BZ21" s="36"/>
      <c r="CA21" s="33" t="str">
        <f t="shared" si="9"/>
        <v>23226</v>
      </c>
      <c r="CB21" s="33" t="str">
        <f t="shared" si="10"/>
        <v>尾張旭市</v>
      </c>
      <c r="CC21" s="223">
        <f t="shared" si="11"/>
        <v>5.036880925286974E-2</v>
      </c>
      <c r="CD21" s="223">
        <f t="shared" si="1"/>
        <v>2.2646763312599055E-2</v>
      </c>
      <c r="CE21" s="223">
        <f t="shared" si="1"/>
        <v>0</v>
      </c>
      <c r="CF21" s="223">
        <f t="shared" si="1"/>
        <v>7.5689549870612343E-4</v>
      </c>
      <c r="CG21" s="223">
        <f t="shared" si="1"/>
        <v>0</v>
      </c>
      <c r="CH21" s="223">
        <f t="shared" si="1"/>
        <v>0</v>
      </c>
      <c r="CI21" s="223">
        <f t="shared" si="12"/>
        <v>7.3772468064174909E-2</v>
      </c>
      <c r="CK21" s="18" t="str">
        <f t="shared" si="13"/>
        <v>23226</v>
      </c>
      <c r="CL21" s="18" t="str">
        <f t="shared" si="14"/>
        <v>尾張旭市</v>
      </c>
      <c r="CM21" s="18">
        <f>VLOOKUP($CK21&amp;"_"&amp;$AZ$7,データシート1!$A:$BT,MATCH("ca_太陽光発電（10kW未満）",データシート1!$A$1:$BT$1,0),0)</f>
        <v>3154</v>
      </c>
      <c r="CN21" s="18">
        <f>VLOOKUP($CK21&amp;"_"&amp;$AZ$5,データシート1!$A:$BT,MATCH("ab_家庭",データシート1!$A$1:$BT$1,0),0)</f>
        <v>36843</v>
      </c>
      <c r="CO21" s="223">
        <f t="shared" si="15"/>
        <v>8.5606492413755661E-2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23224</v>
      </c>
      <c r="AY22" s="18" t="str">
        <f>IF(IFERROR(比較地域マスタ!$Z15,"")=0,"",IFERROR(比較地域マスタ!$Z15,""))</f>
        <v>知多市</v>
      </c>
      <c r="BC22" s="844" t="str">
        <f t="shared" si="0"/>
        <v>23224</v>
      </c>
      <c r="BD22" s="1031" t="str">
        <f t="shared" si="2"/>
        <v>知多市</v>
      </c>
      <c r="BE22" s="34">
        <f>VLOOKUP($BC22&amp;"_"&amp;$AZ$7,データシート1!$A:$BT,MATCH("cb_"&amp;BE$12,データシート1!$A$1:$BT$1,0),0)</f>
        <v>14850.699999999957</v>
      </c>
      <c r="BF22" s="34">
        <f>VLOOKUP($BC22&amp;"_"&amp;$AZ$7,データシート1!$A:$BT,MATCH("cb_"&amp;BF$12,データシート1!$A$1:$BT$1,0),0)</f>
        <v>35307.599999999969</v>
      </c>
      <c r="BG22" s="34">
        <f>VLOOKUP($BC22&amp;"_"&amp;$AZ$7,データシート1!$A:$BT,MATCH("cb_"&amp;BG$12,データシート1!$A$1:$BT$1,0),0)</f>
        <v>1700</v>
      </c>
      <c r="BH22" s="34">
        <f>VLOOKUP($BC22&amp;"_"&amp;$AZ$7,データシート1!$A:$BT,MATCH("cb_"&amp;BH$12,データシート1!$A$1:$BT$1,0),0)</f>
        <v>33.799999999999997</v>
      </c>
      <c r="BI22" s="34">
        <f>VLOOKUP($BC22&amp;"_"&amp;$AZ$7,データシート1!$A:$BT,MATCH("cb_"&amp;BI$12,データシート1!$A$1:$BT$1,0),0)</f>
        <v>0</v>
      </c>
      <c r="BJ22" s="34">
        <f>VLOOKUP($BC22&amp;"_"&amp;$AZ$7,データシート1!$A:$BT,MATCH("cb_"&amp;BJ$12,データシート1!$A$1:$BT$1,0),0)</f>
        <v>125</v>
      </c>
      <c r="BK22" s="34">
        <f t="shared" si="3"/>
        <v>52017.099999999933</v>
      </c>
      <c r="BL22" s="36"/>
      <c r="BM22" s="844" t="str">
        <f t="shared" si="4"/>
        <v>23224</v>
      </c>
      <c r="BN22" s="1031" t="str">
        <f t="shared" si="5"/>
        <v>知多市</v>
      </c>
      <c r="BO22" s="34">
        <f>BE22*VLOOKUP(BO$12,別紙!$B$4:$E$10,MATCH("設備利用率",別紙!$B$4:$E$4,0),0)/100*8760/10^3</f>
        <v>17822.622083999951</v>
      </c>
      <c r="BP22" s="34">
        <f>BF22*VLOOKUP(BP$12,別紙!$B$4:$E$10,MATCH("設備利用率",別紙!$B$4:$E$4,0),0)/100*8760/10^3</f>
        <v>46703.48097599997</v>
      </c>
      <c r="BQ22" s="34">
        <f>BG22*VLOOKUP(BQ$12,別紙!$B$4:$E$10,MATCH("設備利用率",別紙!$B$4:$E$4,0),0)/100*8760/10^3</f>
        <v>3693.2159999999999</v>
      </c>
      <c r="BR22" s="34">
        <f>BH22*VLOOKUP(BR$12,別紙!$B$4:$E$10,MATCH("設備利用率",別紙!$B$4:$E$4,0),0)/100*8760/10^3</f>
        <v>177.65279999999998</v>
      </c>
      <c r="BS22" s="34">
        <f>BI22*VLOOKUP(BS$12,別紙!$B$4:$E$10,MATCH("設備利用率",別紙!$B$4:$E$4,0),0)/100*8760/10^3</f>
        <v>0</v>
      </c>
      <c r="BT22" s="34">
        <f>BJ22*VLOOKUP(BT$12,別紙!$B$4:$E$10,MATCH("設備利用率",別紙!$B$4:$E$4,0),0)/100*8760/10^3</f>
        <v>876</v>
      </c>
      <c r="BU22" s="34">
        <f t="shared" si="6"/>
        <v>69272.971859999918</v>
      </c>
      <c r="BV22" s="36"/>
      <c r="BW22" s="33" t="str">
        <f t="shared" si="7"/>
        <v>23224</v>
      </c>
      <c r="BX22" s="33" t="str">
        <f t="shared" si="8"/>
        <v>知多市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771810.92584479658</v>
      </c>
      <c r="BZ22" s="36"/>
      <c r="CA22" s="33" t="str">
        <f t="shared" si="9"/>
        <v>23224</v>
      </c>
      <c r="CB22" s="33" t="str">
        <f t="shared" si="10"/>
        <v>知多市</v>
      </c>
      <c r="CC22" s="223">
        <f t="shared" si="11"/>
        <v>2.3091953595360093E-2</v>
      </c>
      <c r="CD22" s="223">
        <f t="shared" si="1"/>
        <v>6.0511557185952004E-2</v>
      </c>
      <c r="CE22" s="223">
        <f t="shared" si="1"/>
        <v>4.7851304980653627E-3</v>
      </c>
      <c r="CF22" s="223">
        <f t="shared" si="1"/>
        <v>2.3017658088416874E-4</v>
      </c>
      <c r="CG22" s="223">
        <f t="shared" si="1"/>
        <v>0</v>
      </c>
      <c r="CH22" s="223">
        <f t="shared" si="1"/>
        <v>1.1349930023874198E-3</v>
      </c>
      <c r="CI22" s="223">
        <f t="shared" si="12"/>
        <v>8.9753810862649039E-2</v>
      </c>
      <c r="CK22" s="18" t="str">
        <f t="shared" si="13"/>
        <v>23224</v>
      </c>
      <c r="CL22" s="18" t="str">
        <f t="shared" si="14"/>
        <v>知多市</v>
      </c>
      <c r="CM22" s="18">
        <f>VLOOKUP($CK22&amp;"_"&amp;$AZ$7,データシート1!$A:$BT,MATCH("ca_太陽光発電（10kW未満）",データシート1!$A$1:$BT$1,0),0)</f>
        <v>3252</v>
      </c>
      <c r="CN22" s="18">
        <f>VLOOKUP($CK22&amp;"_"&amp;$AZ$5,データシート1!$A:$BT,MATCH("ab_家庭",データシート1!$A$1:$BT$1,0),0)</f>
        <v>36656</v>
      </c>
      <c r="CO22" s="223">
        <f t="shared" si="15"/>
        <v>8.87167175905718E-2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21203</v>
      </c>
      <c r="AY23" s="18" t="str">
        <f>IF(IFERROR(比較地域マスタ!$Z16,"")=0,"",IFERROR(比較地域マスタ!$Z16,""))</f>
        <v>高山市</v>
      </c>
      <c r="BC23" s="844" t="str">
        <f t="shared" si="0"/>
        <v>21203</v>
      </c>
      <c r="BD23" s="1031" t="str">
        <f t="shared" si="2"/>
        <v>高山市</v>
      </c>
      <c r="BE23" s="34">
        <f>VLOOKUP($BC23&amp;"_"&amp;$AZ$7,データシート1!$A:$BT,MATCH("cb_"&amp;BE$12,データシート1!$A$1:$BT$1,0),0)</f>
        <v>6117.3000000000029</v>
      </c>
      <c r="BF23" s="34">
        <f>VLOOKUP($BC23&amp;"_"&amp;$AZ$7,データシート1!$A:$BT,MATCH("cb_"&amp;BF$12,データシート1!$A$1:$BT$1,0),0)</f>
        <v>65302.3</v>
      </c>
      <c r="BG23" s="34">
        <f>VLOOKUP($BC23&amp;"_"&amp;$AZ$7,データシート1!$A:$BT,MATCH("cb_"&amp;BG$12,データシート1!$A$1:$BT$1,0),0)</f>
        <v>0</v>
      </c>
      <c r="BH23" s="34">
        <f>VLOOKUP($BC23&amp;"_"&amp;$AZ$7,データシート1!$A:$BT,MATCH("cb_"&amp;BH$12,データシート1!$A$1:$BT$1,0),0)</f>
        <v>48021.4</v>
      </c>
      <c r="BI23" s="34">
        <f>VLOOKUP($BC23&amp;"_"&amp;$AZ$7,データシート1!$A:$BT,MATCH("cb_"&amp;BI$12,データシート1!$A$1:$BT$1,0),0)</f>
        <v>2426.8000000000002</v>
      </c>
      <c r="BJ23" s="34">
        <f>VLOOKUP($BC23&amp;"_"&amp;$AZ$7,データシート1!$A:$BT,MATCH("cb_"&amp;BJ$12,データシート1!$A$1:$BT$1,0),0)</f>
        <v>181.5</v>
      </c>
      <c r="BK23" s="34">
        <f t="shared" si="3"/>
        <v>122049.3</v>
      </c>
      <c r="BL23" s="36"/>
      <c r="BM23" s="844" t="str">
        <f t="shared" si="4"/>
        <v>21203</v>
      </c>
      <c r="BN23" s="1031" t="str">
        <f t="shared" si="5"/>
        <v>高山市</v>
      </c>
      <c r="BO23" s="34">
        <f>BE23*VLOOKUP(BO$12,別紙!$B$4:$E$10,MATCH("設備利用率",別紙!$B$4:$E$4,0),0)/100*8760/10^3</f>
        <v>7341.4940760000036</v>
      </c>
      <c r="BP23" s="34">
        <f>BF23*VLOOKUP(BP$12,別紙!$B$4:$E$10,MATCH("設備利用率",別紙!$B$4:$E$4,0),0)/100*8760/10^3</f>
        <v>86379.270348000005</v>
      </c>
      <c r="BQ23" s="34">
        <f>BG23*VLOOKUP(BQ$12,別紙!$B$4:$E$10,MATCH("設備利用率",別紙!$B$4:$E$4,0),0)/100*8760/10^3</f>
        <v>0</v>
      </c>
      <c r="BR23" s="34">
        <f>BH23*VLOOKUP(BR$12,別紙!$B$4:$E$10,MATCH("設備利用率",別紙!$B$4:$E$4,0),0)/100*8760/10^3</f>
        <v>252400.47839999999</v>
      </c>
      <c r="BS23" s="34">
        <f>BI23*VLOOKUP(BS$12,別紙!$B$4:$E$10,MATCH("設備利用率",別紙!$B$4:$E$4,0),0)/100*8760/10^3</f>
        <v>17007.014400000004</v>
      </c>
      <c r="BT23" s="34">
        <f>BJ23*VLOOKUP(BT$12,別紙!$B$4:$E$10,MATCH("設備利用率",別紙!$B$4:$E$4,0),0)/100*8760/10^3</f>
        <v>1271.952</v>
      </c>
      <c r="BU23" s="34">
        <f t="shared" si="6"/>
        <v>364400.20922399999</v>
      </c>
      <c r="BV23" s="36"/>
      <c r="BW23" s="33" t="str">
        <f t="shared" si="7"/>
        <v>21203</v>
      </c>
      <c r="BX23" s="33" t="str">
        <f t="shared" si="8"/>
        <v>高山市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531947.63694370212</v>
      </c>
      <c r="BZ23" s="36"/>
      <c r="CA23" s="33" t="str">
        <f t="shared" si="9"/>
        <v>21203</v>
      </c>
      <c r="CB23" s="33" t="str">
        <f t="shared" si="10"/>
        <v>高山市</v>
      </c>
      <c r="CC23" s="223">
        <f t="shared" si="11"/>
        <v>1.3801159298649125E-2</v>
      </c>
      <c r="CD23" s="223">
        <f t="shared" si="1"/>
        <v>0.16238303236816864</v>
      </c>
      <c r="CE23" s="223">
        <f t="shared" si="1"/>
        <v>0</v>
      </c>
      <c r="CF23" s="223">
        <f t="shared" si="1"/>
        <v>0.47448369138391794</v>
      </c>
      <c r="CG23" s="223">
        <f t="shared" si="1"/>
        <v>3.1971219005151659E-2</v>
      </c>
      <c r="CH23" s="223">
        <f t="shared" si="1"/>
        <v>2.3911225685820936E-3</v>
      </c>
      <c r="CI23" s="223">
        <f t="shared" si="12"/>
        <v>0.6850302246244695</v>
      </c>
      <c r="CK23" s="18" t="str">
        <f t="shared" si="13"/>
        <v>21203</v>
      </c>
      <c r="CL23" s="18" t="str">
        <f t="shared" si="14"/>
        <v>高山市</v>
      </c>
      <c r="CM23" s="18">
        <f>VLOOKUP($CK23&amp;"_"&amp;$AZ$7,データシート1!$A:$BT,MATCH("ca_太陽光発電（10kW未満）",データシート1!$A$1:$BT$1,0),0)</f>
        <v>1200</v>
      </c>
      <c r="CN23" s="18">
        <f>VLOOKUP($CK23&amp;"_"&amp;$AZ$5,データシート1!$A:$BT,MATCH("ab_家庭",データシート1!$A$1:$BT$1,0),0)</f>
        <v>35965</v>
      </c>
      <c r="CO23" s="223">
        <f t="shared" si="15"/>
        <v>3.3365772278604197E-2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29203</v>
      </c>
      <c r="AY24" s="18" t="str">
        <f>IF(IFERROR(比較地域マスタ!$Z17,"")=0,"",IFERROR(比較地域マスタ!$Z17,""))</f>
        <v>大和郡山市</v>
      </c>
      <c r="BC24" s="844" t="str">
        <f t="shared" si="0"/>
        <v>29203</v>
      </c>
      <c r="BD24" s="1031" t="str">
        <f t="shared" si="2"/>
        <v>大和郡山市</v>
      </c>
      <c r="BE24" s="34">
        <f>VLOOKUP($BC24&amp;"_"&amp;$AZ$7,データシート1!$A:$BT,MATCH("cb_"&amp;BE$12,データシート1!$A$1:$BT$1,0),0)</f>
        <v>11479.999999999969</v>
      </c>
      <c r="BF24" s="34">
        <f>VLOOKUP($BC24&amp;"_"&amp;$AZ$7,データシート1!$A:$BT,MATCH("cb_"&amp;BF$12,データシート1!$A$1:$BT$1,0),0)</f>
        <v>19218.999999999993</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30698.999999999964</v>
      </c>
      <c r="BL24" s="36"/>
      <c r="BM24" s="844" t="str">
        <f t="shared" si="4"/>
        <v>29203</v>
      </c>
      <c r="BN24" s="1031" t="str">
        <f t="shared" si="5"/>
        <v>大和郡山市</v>
      </c>
      <c r="BO24" s="34">
        <f>BE24*VLOOKUP(BO$12,別紙!$B$4:$E$10,MATCH("設備利用率",別紙!$B$4:$E$4,0),0)/100*8760/10^3</f>
        <v>13777.377599999962</v>
      </c>
      <c r="BP24" s="34">
        <f>BF24*VLOOKUP(BP$12,別紙!$B$4:$E$10,MATCH("設備利用率",別紙!$B$4:$E$4,0),0)/100*8760/10^3</f>
        <v>25422.124439999989</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39199.502039999948</v>
      </c>
      <c r="BV24" s="36"/>
      <c r="BW24" s="33" t="str">
        <f t="shared" si="7"/>
        <v>29203</v>
      </c>
      <c r="BX24" s="33" t="str">
        <f t="shared" si="8"/>
        <v>大和郡山市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643181.30045765976</v>
      </c>
      <c r="BZ24" s="36"/>
      <c r="CA24" s="33" t="str">
        <f t="shared" si="9"/>
        <v>29203</v>
      </c>
      <c r="CB24" s="33" t="str">
        <f t="shared" si="10"/>
        <v>大和郡山市</v>
      </c>
      <c r="CC24" s="223">
        <f t="shared" si="11"/>
        <v>2.1420674995054397E-2</v>
      </c>
      <c r="CD24" s="223">
        <f t="shared" si="1"/>
        <v>3.9525596316171994E-2</v>
      </c>
      <c r="CE24" s="223">
        <f t="shared" si="1"/>
        <v>0</v>
      </c>
      <c r="CF24" s="223">
        <f t="shared" si="1"/>
        <v>0</v>
      </c>
      <c r="CG24" s="223">
        <f t="shared" si="1"/>
        <v>0</v>
      </c>
      <c r="CH24" s="223">
        <f t="shared" si="1"/>
        <v>0</v>
      </c>
      <c r="CI24" s="223">
        <f t="shared" si="12"/>
        <v>6.0946271311226388E-2</v>
      </c>
      <c r="CK24" s="18" t="str">
        <f t="shared" si="13"/>
        <v>29203</v>
      </c>
      <c r="CL24" s="18" t="str">
        <f t="shared" si="14"/>
        <v>大和郡山市</v>
      </c>
      <c r="CM24" s="18">
        <f>VLOOKUP($CK24&amp;"_"&amp;$AZ$7,データシート1!$A:$BT,MATCH("ca_太陽光発電（10kW未満）",データシート1!$A$1:$BT$1,0),0)</f>
        <v>2686</v>
      </c>
      <c r="CN24" s="18">
        <f>VLOOKUP($CK24&amp;"_"&amp;$AZ$5,データシート1!$A:$BT,MATCH("ab_家庭",データシート1!$A$1:$BT$1,0),0)</f>
        <v>38966</v>
      </c>
      <c r="CO24" s="223">
        <f t="shared" si="15"/>
        <v>6.893188933942411E-2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27208</v>
      </c>
      <c r="AY25" s="18" t="str">
        <f>IF(IFERROR(比較地域マスタ!$Z18,"")=0,"",IFERROR(比較地域マスタ!$Z18,""))</f>
        <v>貝塚市</v>
      </c>
      <c r="BC25" s="844" t="str">
        <f t="shared" si="0"/>
        <v>27208</v>
      </c>
      <c r="BD25" s="1031" t="str">
        <f t="shared" si="2"/>
        <v>貝塚市</v>
      </c>
      <c r="BE25" s="34">
        <f>VLOOKUP($BC25&amp;"_"&amp;$AZ$7,データシート1!$A:$BT,MATCH("cb_"&amp;BE$12,データシート1!$A$1:$BT$1,0),0)</f>
        <v>10282.799999999985</v>
      </c>
      <c r="BF25" s="34">
        <f>VLOOKUP($BC25&amp;"_"&amp;$AZ$7,データシート1!$A:$BT,MATCH("cb_"&amp;BF$12,データシート1!$A$1:$BT$1,0),0)</f>
        <v>16601.600000000006</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26884.399999999991</v>
      </c>
      <c r="BL25" s="36"/>
      <c r="BM25" s="844" t="str">
        <f t="shared" si="4"/>
        <v>27208</v>
      </c>
      <c r="BN25" s="1031" t="str">
        <f t="shared" si="5"/>
        <v>貝塚市</v>
      </c>
      <c r="BO25" s="34">
        <f>BE25*VLOOKUP(BO$12,別紙!$B$4:$E$10,MATCH("設備利用率",別紙!$B$4:$E$4,0),0)/100*8760/10^3</f>
        <v>12340.593935999979</v>
      </c>
      <c r="BP25" s="34">
        <f>BF25*VLOOKUP(BP$12,別紙!$B$4:$E$10,MATCH("設備利用率",別紙!$B$4:$E$4,0),0)/100*8760/10^3</f>
        <v>21959.932416000007</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34300.526351999986</v>
      </c>
      <c r="BV25" s="36"/>
      <c r="BW25" s="33" t="str">
        <f t="shared" si="7"/>
        <v>27208</v>
      </c>
      <c r="BX25" s="33" t="str">
        <f t="shared" si="8"/>
        <v>貝塚市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469324.89781865501</v>
      </c>
      <c r="BZ25" s="36"/>
      <c r="CA25" s="33" t="str">
        <f t="shared" si="9"/>
        <v>27208</v>
      </c>
      <c r="CB25" s="33" t="str">
        <f t="shared" si="10"/>
        <v>貝塚市</v>
      </c>
      <c r="CC25" s="223">
        <f t="shared" si="11"/>
        <v>2.6294351723842122E-2</v>
      </c>
      <c r="CD25" s="223">
        <f t="shared" si="1"/>
        <v>4.6790469710995868E-2</v>
      </c>
      <c r="CE25" s="223">
        <f t="shared" si="1"/>
        <v>0</v>
      </c>
      <c r="CF25" s="223">
        <f t="shared" si="1"/>
        <v>0</v>
      </c>
      <c r="CG25" s="223">
        <f t="shared" si="1"/>
        <v>0</v>
      </c>
      <c r="CH25" s="223">
        <f t="shared" si="1"/>
        <v>0</v>
      </c>
      <c r="CI25" s="223">
        <f t="shared" si="12"/>
        <v>7.3084821434837993E-2</v>
      </c>
      <c r="CK25" s="18" t="str">
        <f t="shared" si="13"/>
        <v>27208</v>
      </c>
      <c r="CL25" s="18" t="str">
        <f t="shared" si="14"/>
        <v>貝塚市</v>
      </c>
      <c r="CM25" s="18">
        <f>VLOOKUP($CK25&amp;"_"&amp;$AZ$7,データシート1!$A:$BT,MATCH("ca_太陽光発電（10kW未満）",データシート1!$A$1:$BT$1,0),0)</f>
        <v>2506</v>
      </c>
      <c r="CN25" s="18">
        <f>VLOOKUP($CK25&amp;"_"&amp;$AZ$5,データシート1!$A:$BT,MATCH("ab_家庭",データシート1!$A$1:$BT$1,0),0)</f>
        <v>38151</v>
      </c>
      <c r="CO25" s="223">
        <f t="shared" si="15"/>
        <v>6.5686351602841336E-2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05203</v>
      </c>
      <c r="AY26" s="18" t="str">
        <f>IF(IFERROR(比較地域マスタ!$Z19,"")=0,"",IFERROR(比較地域マスタ!$Z19,""))</f>
        <v>横手市</v>
      </c>
      <c r="BC26" s="844" t="str">
        <f t="shared" si="0"/>
        <v>05203</v>
      </c>
      <c r="BD26" s="1031" t="str">
        <f t="shared" si="2"/>
        <v>横手市</v>
      </c>
      <c r="BE26" s="34">
        <f>VLOOKUP($BC26&amp;"_"&amp;$AZ$7,データシート1!$A:$BT,MATCH("cb_"&amp;BE$12,データシート1!$A$1:$BT$1,0),0)</f>
        <v>3002.0000000000036</v>
      </c>
      <c r="BF26" s="34">
        <f>VLOOKUP($BC26&amp;"_"&amp;$AZ$7,データシート1!$A:$BT,MATCH("cb_"&amp;BF$12,データシート1!$A$1:$BT$1,0),0)</f>
        <v>1793.1</v>
      </c>
      <c r="BG26" s="34">
        <f>VLOOKUP($BC26&amp;"_"&amp;$AZ$7,データシート1!$A:$BT,MATCH("cb_"&amp;BG$12,データシート1!$A$1:$BT$1,0),0)</f>
        <v>0</v>
      </c>
      <c r="BH26" s="34">
        <f>VLOOKUP($BC26&amp;"_"&amp;$AZ$7,データシート1!$A:$BT,MATCH("cb_"&amp;BH$12,データシート1!$A$1:$BT$1,0),0)</f>
        <v>1000</v>
      </c>
      <c r="BI26" s="34">
        <f>VLOOKUP($BC26&amp;"_"&amp;$AZ$7,データシート1!$A:$BT,MATCH("cb_"&amp;BI$12,データシート1!$A$1:$BT$1,0),0)</f>
        <v>0</v>
      </c>
      <c r="BJ26" s="34">
        <f>VLOOKUP($BC26&amp;"_"&amp;$AZ$7,データシート1!$A:$BT,MATCH("cb_"&amp;BJ$12,データシート1!$A$1:$BT$1,0),0)</f>
        <v>940.07600000000002</v>
      </c>
      <c r="BK26" s="34">
        <f t="shared" si="3"/>
        <v>6735.176000000004</v>
      </c>
      <c r="BL26" s="36"/>
      <c r="BM26" s="844" t="str">
        <f t="shared" si="4"/>
        <v>05203</v>
      </c>
      <c r="BN26" s="1031" t="str">
        <f t="shared" si="5"/>
        <v>横手市</v>
      </c>
      <c r="BO26" s="34">
        <f>BE26*VLOOKUP(BO$12,別紙!$B$4:$E$10,MATCH("設備利用率",別紙!$B$4:$E$4,0),0)/100*8760/10^3</f>
        <v>3602.7602400000042</v>
      </c>
      <c r="BP26" s="34">
        <f>BF26*VLOOKUP(BP$12,別紙!$B$4:$E$10,MATCH("設備利用率",別紙!$B$4:$E$4,0),0)/100*8760/10^3</f>
        <v>2371.8409559999996</v>
      </c>
      <c r="BQ26" s="34">
        <f>BG26*VLOOKUP(BQ$12,別紙!$B$4:$E$10,MATCH("設備利用率",別紙!$B$4:$E$4,0),0)/100*8760/10^3</f>
        <v>0</v>
      </c>
      <c r="BR26" s="34">
        <f>BH26*VLOOKUP(BR$12,別紙!$B$4:$E$10,MATCH("設備利用率",別紙!$B$4:$E$4,0),0)/100*8760/10^3</f>
        <v>5256</v>
      </c>
      <c r="BS26" s="34">
        <f>BI26*VLOOKUP(BS$12,別紙!$B$4:$E$10,MATCH("設備利用率",別紙!$B$4:$E$4,0),0)/100*8760/10^3</f>
        <v>0</v>
      </c>
      <c r="BT26" s="34">
        <f>BJ26*VLOOKUP(BT$12,別紙!$B$4:$E$10,MATCH("設備利用率",別紙!$B$4:$E$4,0),0)/100*8760/10^3</f>
        <v>6588.052608</v>
      </c>
      <c r="BU26" s="34">
        <f t="shared" si="6"/>
        <v>17818.653804000001</v>
      </c>
      <c r="BV26" s="36"/>
      <c r="BW26" s="33" t="str">
        <f t="shared" si="7"/>
        <v>05203</v>
      </c>
      <c r="BX26" s="33" t="str">
        <f t="shared" si="8"/>
        <v>横手市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566750.83298712235</v>
      </c>
      <c r="BZ26" s="36"/>
      <c r="CA26" s="33" t="str">
        <f t="shared" si="9"/>
        <v>05203</v>
      </c>
      <c r="CB26" s="33" t="str">
        <f t="shared" si="10"/>
        <v>横手市</v>
      </c>
      <c r="CC26" s="223">
        <f t="shared" si="11"/>
        <v>6.3568680102528679E-3</v>
      </c>
      <c r="CD26" s="223">
        <f t="shared" si="1"/>
        <v>4.1849800969836282E-3</v>
      </c>
      <c r="CE26" s="223">
        <f t="shared" si="1"/>
        <v>0</v>
      </c>
      <c r="CF26" s="223">
        <f t="shared" si="1"/>
        <v>9.2739166739247234E-3</v>
      </c>
      <c r="CG26" s="223">
        <f t="shared" si="1"/>
        <v>0</v>
      </c>
      <c r="CH26" s="223">
        <f t="shared" si="1"/>
        <v>1.1624248654875277E-2</v>
      </c>
      <c r="CI26" s="223">
        <f t="shared" si="12"/>
        <v>3.1440013436036494E-2</v>
      </c>
      <c r="CK26" s="18" t="str">
        <f t="shared" si="13"/>
        <v>05203</v>
      </c>
      <c r="CL26" s="18" t="str">
        <f t="shared" si="14"/>
        <v>横手市</v>
      </c>
      <c r="CM26" s="18">
        <f>VLOOKUP($CK26&amp;"_"&amp;$AZ$7,データシート1!$A:$BT,MATCH("ca_太陽光発電（10kW未満）",データシート1!$A$1:$BT$1,0),0)</f>
        <v>627</v>
      </c>
      <c r="CN26" s="18">
        <f>VLOOKUP($CK26&amp;"_"&amp;$AZ$5,データシート1!$A:$BT,MATCH("ab_家庭",データシート1!$A$1:$BT$1,0),0)</f>
        <v>34037</v>
      </c>
      <c r="CO26" s="223">
        <f t="shared" si="15"/>
        <v>1.8421129946822577E-2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26209</v>
      </c>
      <c r="AY27" s="18" t="str">
        <f>IF(IFERROR(比較地域マスタ!$Z20,"")=0,"",IFERROR(比較地域マスタ!$Z20,""))</f>
        <v>長岡京市</v>
      </c>
      <c r="BC27" s="844" t="str">
        <f t="shared" si="0"/>
        <v>26209</v>
      </c>
      <c r="BD27" s="1031" t="str">
        <f t="shared" si="2"/>
        <v>長岡京市</v>
      </c>
      <c r="BE27" s="34">
        <f>VLOOKUP($BC27&amp;"_"&amp;$AZ$7,データシート1!$A:$BT,MATCH("cb_"&amp;BE$12,データシート1!$A$1:$BT$1,0),0)</f>
        <v>7729.5999999999922</v>
      </c>
      <c r="BF27" s="34">
        <f>VLOOKUP($BC27&amp;"_"&amp;$AZ$7,データシート1!$A:$BT,MATCH("cb_"&amp;BF$12,データシート1!$A$1:$BT$1,0),0)</f>
        <v>2571.8000000000002</v>
      </c>
      <c r="BG27" s="34">
        <f>VLOOKUP($BC27&amp;"_"&amp;$AZ$7,データシート1!$A:$BT,MATCH("cb_"&amp;BG$12,データシート1!$A$1:$BT$1,0),0)</f>
        <v>0</v>
      </c>
      <c r="BH27" s="34">
        <f>VLOOKUP($BC27&amp;"_"&amp;$AZ$7,データシート1!$A:$BT,MATCH("cb_"&amp;BH$12,データシート1!$A$1:$BT$1,0),0)</f>
        <v>40</v>
      </c>
      <c r="BI27" s="34">
        <f>VLOOKUP($BC27&amp;"_"&amp;$AZ$7,データシート1!$A:$BT,MATCH("cb_"&amp;BI$12,データシート1!$A$1:$BT$1,0),0)</f>
        <v>0</v>
      </c>
      <c r="BJ27" s="34">
        <f>VLOOKUP($BC27&amp;"_"&amp;$AZ$7,データシート1!$A:$BT,MATCH("cb_"&amp;BJ$12,データシート1!$A$1:$BT$1,0),0)</f>
        <v>1000</v>
      </c>
      <c r="BK27" s="34">
        <f t="shared" si="3"/>
        <v>11341.399999999992</v>
      </c>
      <c r="BL27" s="36"/>
      <c r="BM27" s="844" t="str">
        <f t="shared" si="4"/>
        <v>26209</v>
      </c>
      <c r="BN27" s="1031" t="str">
        <f t="shared" si="5"/>
        <v>長岡京市</v>
      </c>
      <c r="BO27" s="34">
        <f>BE27*VLOOKUP(BO$12,別紙!$B$4:$E$10,MATCH("設備利用率",別紙!$B$4:$E$4,0),0)/100*8760/10^3</f>
        <v>9276.4475519999924</v>
      </c>
      <c r="BP27" s="34">
        <f>BF27*VLOOKUP(BP$12,別紙!$B$4:$E$10,MATCH("設備利用率",別紙!$B$4:$E$4,0),0)/100*8760/10^3</f>
        <v>3401.8741679999994</v>
      </c>
      <c r="BQ27" s="34">
        <f>BG27*VLOOKUP(BQ$12,別紙!$B$4:$E$10,MATCH("設備利用率",別紙!$B$4:$E$4,0),0)/100*8760/10^3</f>
        <v>0</v>
      </c>
      <c r="BR27" s="34">
        <f>BH27*VLOOKUP(BR$12,別紙!$B$4:$E$10,MATCH("設備利用率",別紙!$B$4:$E$4,0),0)/100*8760/10^3</f>
        <v>210.24</v>
      </c>
      <c r="BS27" s="34">
        <f>BI27*VLOOKUP(BS$12,別紙!$B$4:$E$10,MATCH("設備利用率",別紙!$B$4:$E$4,0),0)/100*8760/10^3</f>
        <v>0</v>
      </c>
      <c r="BT27" s="34">
        <f>BJ27*VLOOKUP(BT$12,別紙!$B$4:$E$10,MATCH("設備利用率",別紙!$B$4:$E$4,0),0)/100*8760/10^3</f>
        <v>7008</v>
      </c>
      <c r="BU27" s="34">
        <f t="shared" si="6"/>
        <v>19896.561719999991</v>
      </c>
      <c r="BV27" s="36"/>
      <c r="BW27" s="33" t="str">
        <f t="shared" si="7"/>
        <v>26209</v>
      </c>
      <c r="BX27" s="33" t="str">
        <f t="shared" si="8"/>
        <v>長岡京市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478323.30590848898</v>
      </c>
      <c r="BZ27" s="36"/>
      <c r="CA27" s="33" t="str">
        <f t="shared" si="9"/>
        <v>26209</v>
      </c>
      <c r="CB27" s="33" t="str">
        <f t="shared" si="10"/>
        <v>長岡京市</v>
      </c>
      <c r="CC27" s="223">
        <f t="shared" si="11"/>
        <v>1.9393676698192766E-2</v>
      </c>
      <c r="CD27" s="223">
        <f t="shared" si="1"/>
        <v>7.1120811509252134E-3</v>
      </c>
      <c r="CE27" s="223">
        <f t="shared" si="1"/>
        <v>0</v>
      </c>
      <c r="CF27" s="223">
        <f t="shared" si="1"/>
        <v>4.3953534649683644E-4</v>
      </c>
      <c r="CG27" s="223">
        <f t="shared" si="1"/>
        <v>0</v>
      </c>
      <c r="CH27" s="223">
        <f t="shared" si="1"/>
        <v>1.4651178216561214E-2</v>
      </c>
      <c r="CI27" s="223">
        <f t="shared" si="12"/>
        <v>4.1596471412176025E-2</v>
      </c>
      <c r="CK27" s="18" t="str">
        <f t="shared" si="13"/>
        <v>26209</v>
      </c>
      <c r="CL27" s="18" t="str">
        <f t="shared" si="14"/>
        <v>長岡京市</v>
      </c>
      <c r="CM27" s="18">
        <f>VLOOKUP($CK27&amp;"_"&amp;$AZ$7,データシート1!$A:$BT,MATCH("ca_太陽光発電（10kW未満）",データシート1!$A$1:$BT$1,0),0)</f>
        <v>1846</v>
      </c>
      <c r="CN27" s="18">
        <f>VLOOKUP($CK27&amp;"_"&amp;$AZ$5,データシート1!$A:$BT,MATCH("ab_家庭",データシート1!$A$1:$BT$1,0),0)</f>
        <v>37318</v>
      </c>
      <c r="CO27" s="223">
        <f t="shared" si="15"/>
        <v>4.9466745270378906E-2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44203</v>
      </c>
      <c r="AY28" s="18" t="str">
        <f>IF(IFERROR(比較地域マスタ!$Z21,"")=0,"",IFERROR(比較地域マスタ!$Z21,""))</f>
        <v>中津市</v>
      </c>
      <c r="BC28" s="844" t="str">
        <f t="shared" si="0"/>
        <v>44203</v>
      </c>
      <c r="BD28" s="1031" t="str">
        <f t="shared" si="2"/>
        <v>中津市</v>
      </c>
      <c r="BE28" s="34">
        <f>VLOOKUP($BC28&amp;"_"&amp;$AZ$7,データシート1!$A:$BT,MATCH("cb_"&amp;BE$12,データシート1!$A$1:$BT$1,0),0)</f>
        <v>21019.18799999994</v>
      </c>
      <c r="BF28" s="34">
        <f>VLOOKUP($BC28&amp;"_"&amp;$AZ$7,データシート1!$A:$BT,MATCH("cb_"&amp;BF$12,データシート1!$A$1:$BT$1,0),0)</f>
        <v>55988.14000000005</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49</v>
      </c>
      <c r="BK28" s="34">
        <f t="shared" si="3"/>
        <v>77056.327999999994</v>
      </c>
      <c r="BL28" s="36"/>
      <c r="BM28" s="844" t="str">
        <f t="shared" si="4"/>
        <v>44203</v>
      </c>
      <c r="BN28" s="1031" t="str">
        <f t="shared" si="5"/>
        <v>中津市</v>
      </c>
      <c r="BO28" s="34">
        <f>BE28*VLOOKUP(BO$12,別紙!$B$4:$E$10,MATCH("設備利用率",別紙!$B$4:$E$4,0),0)/100*8760/10^3</f>
        <v>25225.547902559923</v>
      </c>
      <c r="BP28" s="34">
        <f>BF28*VLOOKUP(BP$12,別紙!$B$4:$E$10,MATCH("設備利用率",別紙!$B$4:$E$4,0),0)/100*8760/10^3</f>
        <v>74058.872066400058</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343.392</v>
      </c>
      <c r="BU28" s="34">
        <f t="shared" si="6"/>
        <v>99627.811968959984</v>
      </c>
      <c r="BV28" s="36"/>
      <c r="BW28" s="33" t="str">
        <f t="shared" si="7"/>
        <v>44203</v>
      </c>
      <c r="BX28" s="33" t="str">
        <f t="shared" si="8"/>
        <v>中津市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1334300.8767160121</v>
      </c>
      <c r="BZ28" s="36"/>
      <c r="CA28" s="33" t="str">
        <f t="shared" si="9"/>
        <v>44203</v>
      </c>
      <c r="CB28" s="33" t="str">
        <f t="shared" si="10"/>
        <v>中津市</v>
      </c>
      <c r="CC28" s="223">
        <f t="shared" si="11"/>
        <v>1.8905442050405577E-2</v>
      </c>
      <c r="CD28" s="223">
        <f t="shared" si="1"/>
        <v>5.5503877242945469E-2</v>
      </c>
      <c r="CE28" s="223">
        <f t="shared" si="1"/>
        <v>0</v>
      </c>
      <c r="CF28" s="223">
        <f t="shared" si="1"/>
        <v>0</v>
      </c>
      <c r="CG28" s="223">
        <f t="shared" si="1"/>
        <v>0</v>
      </c>
      <c r="CH28" s="223">
        <f t="shared" si="1"/>
        <v>2.5735724677417439E-4</v>
      </c>
      <c r="CI28" s="223">
        <f t="shared" si="12"/>
        <v>7.4666676540125224E-2</v>
      </c>
      <c r="CK28" s="18" t="str">
        <f t="shared" si="13"/>
        <v>44203</v>
      </c>
      <c r="CL28" s="18" t="str">
        <f t="shared" si="14"/>
        <v>中津市</v>
      </c>
      <c r="CM28" s="18">
        <f>VLOOKUP($CK28&amp;"_"&amp;$AZ$7,データシート1!$A:$BT,MATCH("ca_太陽光発電（10kW未満）",データシート1!$A$1:$BT$1,0),0)</f>
        <v>4192</v>
      </c>
      <c r="CN28" s="18">
        <f>VLOOKUP($CK28&amp;"_"&amp;$AZ$5,データシート1!$A:$BT,MATCH("ab_家庭",データシート1!$A$1:$BT$1,0),0)</f>
        <v>41142</v>
      </c>
      <c r="CO28" s="223">
        <f t="shared" si="15"/>
        <v>0.1018910116182976</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38213</v>
      </c>
      <c r="AY29" s="18" t="str">
        <f>IF(IFERROR(比較地域マスタ!$Z22,"")=0,"",IFERROR(比較地域マスタ!$Z22,""))</f>
        <v>四国中央市</v>
      </c>
      <c r="BC29" s="844" t="str">
        <f t="shared" si="0"/>
        <v>38213</v>
      </c>
      <c r="BD29" s="1031" t="str">
        <f t="shared" si="2"/>
        <v>四国中央市</v>
      </c>
      <c r="BE29" s="34">
        <f>VLOOKUP($BC29&amp;"_"&amp;$AZ$7,データシート1!$A:$BT,MATCH("cb_"&amp;BE$12,データシート1!$A$1:$BT$1,0),0)</f>
        <v>14127.344999999932</v>
      </c>
      <c r="BF29" s="34">
        <f>VLOOKUP($BC29&amp;"_"&amp;$AZ$7,データシート1!$A:$BT,MATCH("cb_"&amp;BF$12,データシート1!$A$1:$BT$1,0),0)</f>
        <v>57595.722999999962</v>
      </c>
      <c r="BG29" s="34">
        <f>VLOOKUP($BC29&amp;"_"&amp;$AZ$7,データシート1!$A:$BT,MATCH("cb_"&amp;BG$12,データシート1!$A$1:$BT$1,0),0)</f>
        <v>0</v>
      </c>
      <c r="BH29" s="34">
        <f>VLOOKUP($BC29&amp;"_"&amp;$AZ$7,データシート1!$A:$BT,MATCH("cb_"&amp;BH$12,データシート1!$A$1:$BT$1,0),0)</f>
        <v>6500</v>
      </c>
      <c r="BI29" s="34">
        <f>VLOOKUP($BC29&amp;"_"&amp;$AZ$7,データシート1!$A:$BT,MATCH("cb_"&amp;BI$12,データシート1!$A$1:$BT$1,0),0)</f>
        <v>0</v>
      </c>
      <c r="BJ29" s="34">
        <f>VLOOKUP($BC29&amp;"_"&amp;$AZ$7,データシート1!$A:$BT,MATCH("cb_"&amp;BJ$12,データシート1!$A$1:$BT$1,0),0)</f>
        <v>71416</v>
      </c>
      <c r="BK29" s="34">
        <f t="shared" si="3"/>
        <v>149639.06799999991</v>
      </c>
      <c r="BL29" s="36"/>
      <c r="BM29" s="844" t="str">
        <f t="shared" si="4"/>
        <v>38213</v>
      </c>
      <c r="BN29" s="1031" t="str">
        <f t="shared" si="5"/>
        <v>四国中央市</v>
      </c>
      <c r="BO29" s="34">
        <f>BE29*VLOOKUP(BO$12,別紙!$B$4:$E$10,MATCH("設備利用率",別紙!$B$4:$E$4,0),0)/100*8760/10^3</f>
        <v>16954.509281399918</v>
      </c>
      <c r="BP29" s="34">
        <f>BF29*VLOOKUP(BP$12,別紙!$B$4:$E$10,MATCH("設備利用率",別紙!$B$4:$E$4,0),0)/100*8760/10^3</f>
        <v>76185.318555479957</v>
      </c>
      <c r="BQ29" s="34">
        <f>BG29*VLOOKUP(BQ$12,別紙!$B$4:$E$10,MATCH("設備利用率",別紙!$B$4:$E$4,0),0)/100*8760/10^3</f>
        <v>0</v>
      </c>
      <c r="BR29" s="34">
        <f>BH29*VLOOKUP(BR$12,別紙!$B$4:$E$10,MATCH("設備利用率",別紙!$B$4:$E$4,0),0)/100*8760/10^3</f>
        <v>34164</v>
      </c>
      <c r="BS29" s="34">
        <f>BI29*VLOOKUP(BS$12,別紙!$B$4:$E$10,MATCH("設備利用率",別紙!$B$4:$E$4,0),0)/100*8760/10^3</f>
        <v>0</v>
      </c>
      <c r="BT29" s="34">
        <f>BJ29*VLOOKUP(BT$12,別紙!$B$4:$E$10,MATCH("設備利用率",別紙!$B$4:$E$4,0),0)/100*8760/10^3</f>
        <v>500483.32799999998</v>
      </c>
      <c r="BU29" s="34">
        <f t="shared" si="6"/>
        <v>627787.15583687986</v>
      </c>
      <c r="BV29" s="36"/>
      <c r="BW29" s="33" t="str">
        <f t="shared" si="7"/>
        <v>38213</v>
      </c>
      <c r="BX29" s="33" t="str">
        <f t="shared" si="8"/>
        <v>四国中央市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1013807.8684455963</v>
      </c>
      <c r="BZ29" s="36"/>
      <c r="CA29" s="33" t="str">
        <f t="shared" si="9"/>
        <v>38213</v>
      </c>
      <c r="CB29" s="33" t="str">
        <f t="shared" si="10"/>
        <v>四国中央市</v>
      </c>
      <c r="CC29" s="223">
        <f t="shared" si="11"/>
        <v>1.6723592121449138E-2</v>
      </c>
      <c r="CD29" s="223">
        <f t="shared" ref="CD29:CD60" si="16">BP29/$BY29</f>
        <v>7.5147689149710192E-2</v>
      </c>
      <c r="CE29" s="223">
        <f t="shared" ref="CE29:CE60" si="17">BQ29/$BY29</f>
        <v>0</v>
      </c>
      <c r="CF29" s="223">
        <f t="shared" ref="CF29:CF60" si="18">BR29/$BY29</f>
        <v>3.3698692881898196E-2</v>
      </c>
      <c r="CG29" s="223">
        <f t="shared" ref="CG29:CG60" si="19">BS29/$BY29</f>
        <v>0</v>
      </c>
      <c r="CH29" s="223">
        <f t="shared" ref="CH29:CH60" si="20">BT29/$BY29</f>
        <v>0.493666841200747</v>
      </c>
      <c r="CI29" s="223">
        <f t="shared" si="12"/>
        <v>0.61923681535380448</v>
      </c>
      <c r="CK29" s="18" t="str">
        <f t="shared" si="13"/>
        <v>38213</v>
      </c>
      <c r="CL29" s="18" t="str">
        <f t="shared" si="14"/>
        <v>四国中央市</v>
      </c>
      <c r="CM29" s="18">
        <f>VLOOKUP($CK29&amp;"_"&amp;$AZ$7,データシート1!$A:$BT,MATCH("ca_太陽光発電（10kW未満）",データシート1!$A$1:$BT$1,0),0)</f>
        <v>2858</v>
      </c>
      <c r="CN29" s="18">
        <f>VLOOKUP($CK29&amp;"_"&amp;$AZ$5,データシート1!$A:$BT,MATCH("ab_家庭",データシート1!$A$1:$BT$1,0),0)</f>
        <v>38862</v>
      </c>
      <c r="CO29" s="223">
        <f t="shared" si="15"/>
        <v>7.3542277803509859E-2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13219</v>
      </c>
      <c r="AY30" s="18" t="str">
        <f>IF(IFERROR(比較地域マスタ!$Z23,"")=0,"",IFERROR(比較地域マスタ!$Z23,""))</f>
        <v>狛江市</v>
      </c>
      <c r="BC30" s="844" t="str">
        <f t="shared" si="0"/>
        <v>13219</v>
      </c>
      <c r="BD30" s="1031" t="str">
        <f t="shared" si="2"/>
        <v>狛江市</v>
      </c>
      <c r="BE30" s="34">
        <f>VLOOKUP($BC30&amp;"_"&amp;$AZ$7,データシート1!$A:$BT,MATCH("cb_"&amp;BE$12,データシート1!$A$1:$BT$1,0),0)</f>
        <v>3963.6999999999994</v>
      </c>
      <c r="BF30" s="34">
        <f>VLOOKUP($BC30&amp;"_"&amp;$AZ$7,データシート1!$A:$BT,MATCH("cb_"&amp;BF$12,データシート1!$A$1:$BT$1,0),0)</f>
        <v>775.09999999999991</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4738.7999999999993</v>
      </c>
      <c r="BL30" s="36"/>
      <c r="BM30" s="844" t="str">
        <f t="shared" si="4"/>
        <v>13219</v>
      </c>
      <c r="BN30" s="1031" t="str">
        <f t="shared" si="5"/>
        <v>狛江市</v>
      </c>
      <c r="BO30" s="34">
        <f>BE30*VLOOKUP(BO$12,別紙!$B$4:$E$10,MATCH("設備利用率",別紙!$B$4:$E$4,0),0)/100*8760/10^3</f>
        <v>4756.9156439999988</v>
      </c>
      <c r="BP30" s="34">
        <f>BF30*VLOOKUP(BP$12,別紙!$B$4:$E$10,MATCH("設備利用率",別紙!$B$4:$E$4,0),0)/100*8760/10^3</f>
        <v>1025.2712759999999</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5782.1869199999983</v>
      </c>
      <c r="BV30" s="36"/>
      <c r="BW30" s="33" t="str">
        <f t="shared" si="7"/>
        <v>13219</v>
      </c>
      <c r="BX30" s="33" t="str">
        <f t="shared" si="8"/>
        <v>狛江市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263766.45614095649</v>
      </c>
      <c r="BZ30" s="36"/>
      <c r="CA30" s="33" t="str">
        <f t="shared" si="9"/>
        <v>13219</v>
      </c>
      <c r="CB30" s="33" t="str">
        <f t="shared" si="10"/>
        <v>狛江市</v>
      </c>
      <c r="CC30" s="223">
        <f t="shared" si="11"/>
        <v>1.803457389387644E-2</v>
      </c>
      <c r="CD30" s="223">
        <f t="shared" si="16"/>
        <v>3.8870419347488833E-3</v>
      </c>
      <c r="CE30" s="223">
        <f t="shared" si="17"/>
        <v>0</v>
      </c>
      <c r="CF30" s="223">
        <f t="shared" si="18"/>
        <v>0</v>
      </c>
      <c r="CG30" s="223">
        <f t="shared" si="19"/>
        <v>0</v>
      </c>
      <c r="CH30" s="223">
        <f t="shared" si="20"/>
        <v>0</v>
      </c>
      <c r="CI30" s="223">
        <f t="shared" si="12"/>
        <v>2.192161582862532E-2</v>
      </c>
      <c r="CK30" s="18" t="str">
        <f t="shared" si="13"/>
        <v>13219</v>
      </c>
      <c r="CL30" s="18" t="str">
        <f t="shared" si="14"/>
        <v>狛江市</v>
      </c>
      <c r="CM30" s="18">
        <f>VLOOKUP($CK30&amp;"_"&amp;$AZ$7,データシート1!$A:$BT,MATCH("ca_太陽光発電（10kW未満）",データシート1!$A$1:$BT$1,0),0)</f>
        <v>1001</v>
      </c>
      <c r="CN30" s="18">
        <f>VLOOKUP($CK30&amp;"_"&amp;$AZ$5,データシート1!$A:$BT,MATCH("ab_家庭",データシート1!$A$1:$BT$1,0),0)</f>
        <v>43227</v>
      </c>
      <c r="CO30" s="223">
        <f t="shared" si="15"/>
        <v>2.3156823281745207E-2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25204</v>
      </c>
      <c r="AY31" s="18" t="str">
        <f>IF(IFERROR(比較地域マスタ!$Z24,"")=0,"",IFERROR(比較地域マスタ!$Z24,""))</f>
        <v>近江八幡市</v>
      </c>
      <c r="BC31" s="844" t="str">
        <f t="shared" si="0"/>
        <v>25204</v>
      </c>
      <c r="BD31" s="1031" t="str">
        <f t="shared" si="2"/>
        <v>近江八幡市</v>
      </c>
      <c r="BE31" s="34">
        <f>VLOOKUP($BC31&amp;"_"&amp;$AZ$7,データシート1!$A:$BT,MATCH("cb_"&amp;BE$12,データシート1!$A$1:$BT$1,0),0)</f>
        <v>18384.199999999928</v>
      </c>
      <c r="BF31" s="34">
        <f>VLOOKUP($BC31&amp;"_"&amp;$AZ$7,データシート1!$A:$BT,MATCH("cb_"&amp;BF$12,データシート1!$A$1:$BT$1,0),0)</f>
        <v>28939.500000000004</v>
      </c>
      <c r="BG31" s="34">
        <f>VLOOKUP($BC31&amp;"_"&amp;$AZ$7,データシート1!$A:$BT,MATCH("cb_"&amp;BG$12,データシート1!$A$1:$BT$1,0),0)</f>
        <v>0</v>
      </c>
      <c r="BH31" s="34">
        <f>VLOOKUP($BC31&amp;"_"&amp;$AZ$7,データシート1!$A:$BT,MATCH("cb_"&amp;BH$12,データシート1!$A$1:$BT$1,0),0)</f>
        <v>35.1</v>
      </c>
      <c r="BI31" s="34">
        <f>VLOOKUP($BC31&amp;"_"&amp;$AZ$7,データシート1!$A:$BT,MATCH("cb_"&amp;BI$12,データシート1!$A$1:$BT$1,0),0)</f>
        <v>0</v>
      </c>
      <c r="BJ31" s="34">
        <f>VLOOKUP($BC31&amp;"_"&amp;$AZ$7,データシート1!$A:$BT,MATCH("cb_"&amp;BJ$12,データシート1!$A$1:$BT$1,0),0)</f>
        <v>495</v>
      </c>
      <c r="BK31" s="34">
        <f t="shared" si="3"/>
        <v>47853.79999999993</v>
      </c>
      <c r="BL31" s="36"/>
      <c r="BM31" s="844" t="str">
        <f t="shared" si="4"/>
        <v>25204</v>
      </c>
      <c r="BN31" s="1031" t="str">
        <f t="shared" si="5"/>
        <v>近江八幡市</v>
      </c>
      <c r="BO31" s="34">
        <f>BE31*VLOOKUP(BO$12,別紙!$B$4:$E$10,MATCH("設備利用率",別紙!$B$4:$E$4,0),0)/100*8760/10^3</f>
        <v>22063.246103999914</v>
      </c>
      <c r="BP31" s="34">
        <f>BF31*VLOOKUP(BP$12,別紙!$B$4:$E$10,MATCH("設備利用率",別紙!$B$4:$E$4,0),0)/100*8760/10^3</f>
        <v>38280.013020000006</v>
      </c>
      <c r="BQ31" s="34">
        <f>BG31*VLOOKUP(BQ$12,別紙!$B$4:$E$10,MATCH("設備利用率",別紙!$B$4:$E$4,0),0)/100*8760/10^3</f>
        <v>0</v>
      </c>
      <c r="BR31" s="34">
        <f>BH31*VLOOKUP(BR$12,別紙!$B$4:$E$10,MATCH("設備利用率",別紙!$B$4:$E$4,0),0)/100*8760/10^3</f>
        <v>184.48559999999998</v>
      </c>
      <c r="BS31" s="34">
        <f>BI31*VLOOKUP(BS$12,別紙!$B$4:$E$10,MATCH("設備利用率",別紙!$B$4:$E$4,0),0)/100*8760/10^3</f>
        <v>0</v>
      </c>
      <c r="BT31" s="34">
        <f>BJ31*VLOOKUP(BT$12,別紙!$B$4:$E$10,MATCH("設備利用率",別紙!$B$4:$E$4,0),0)/100*8760/10^3</f>
        <v>3468.96</v>
      </c>
      <c r="BU31" s="34">
        <f t="shared" si="6"/>
        <v>63996.704723999916</v>
      </c>
      <c r="BV31" s="36"/>
      <c r="BW31" s="33" t="str">
        <f t="shared" si="7"/>
        <v>25204</v>
      </c>
      <c r="BX31" s="33" t="str">
        <f t="shared" si="8"/>
        <v>近江八幡市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503712.5350165891</v>
      </c>
      <c r="BZ31" s="36"/>
      <c r="CA31" s="33" t="str">
        <f t="shared" si="9"/>
        <v>25204</v>
      </c>
      <c r="CB31" s="33" t="str">
        <f t="shared" si="10"/>
        <v>近江八幡市</v>
      </c>
      <c r="CC31" s="223">
        <f t="shared" si="11"/>
        <v>4.3801264749691586E-2</v>
      </c>
      <c r="CD31" s="223">
        <f t="shared" si="16"/>
        <v>7.599575225726575E-2</v>
      </c>
      <c r="CE31" s="223">
        <f t="shared" si="17"/>
        <v>0</v>
      </c>
      <c r="CF31" s="223">
        <f t="shared" si="18"/>
        <v>3.6625175506883938E-4</v>
      </c>
      <c r="CG31" s="223">
        <f t="shared" si="19"/>
        <v>0</v>
      </c>
      <c r="CH31" s="223">
        <f t="shared" si="20"/>
        <v>6.8867851380465537E-3</v>
      </c>
      <c r="CI31" s="223">
        <f t="shared" si="12"/>
        <v>0.12705005390007273</v>
      </c>
      <c r="CK31" s="18" t="str">
        <f t="shared" si="13"/>
        <v>25204</v>
      </c>
      <c r="CL31" s="18" t="str">
        <f t="shared" si="14"/>
        <v>近江八幡市</v>
      </c>
      <c r="CM31" s="18">
        <f>VLOOKUP($CK31&amp;"_"&amp;$AZ$7,データシート1!$A:$BT,MATCH("ca_太陽光発電（10kW未満）",データシート1!$A$1:$BT$1,0),0)</f>
        <v>3978</v>
      </c>
      <c r="CN31" s="18">
        <f>VLOOKUP($CK31&amp;"_"&amp;$AZ$5,データシート1!$A:$BT,MATCH("ab_家庭",データシート1!$A$1:$BT$1,0),0)</f>
        <v>35163</v>
      </c>
      <c r="CO31" s="223">
        <f t="shared" si="15"/>
        <v>0.1131302789864346</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12225</v>
      </c>
      <c r="AY32" s="18" t="str">
        <f>IF(IFERROR(比較地域マスタ!$Z25,"")=0,"",IFERROR(比較地域マスタ!$Z25,""))</f>
        <v>君津市</v>
      </c>
      <c r="AZ32" s="22"/>
      <c r="BA32" s="22"/>
      <c r="BB32" s="22"/>
      <c r="BC32" s="844" t="str">
        <f t="shared" si="0"/>
        <v>12225</v>
      </c>
      <c r="BD32" s="1031" t="str">
        <f t="shared" si="2"/>
        <v>君津市</v>
      </c>
      <c r="BE32" s="34">
        <f>VLOOKUP($BC32&amp;"_"&amp;$AZ$7,データシート1!$A:$BT,MATCH("cb_"&amp;BE$12,データシート1!$A$1:$BT$1,0),0)</f>
        <v>12545.199999999968</v>
      </c>
      <c r="BF32" s="34">
        <f>VLOOKUP($BC32&amp;"_"&amp;$AZ$7,データシート1!$A:$BT,MATCH("cb_"&amp;BF$12,データシート1!$A$1:$BT$1,0),0)</f>
        <v>135225.40000000008</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147770.60000000003</v>
      </c>
      <c r="BL32" s="36"/>
      <c r="BM32" s="844" t="str">
        <f t="shared" si="4"/>
        <v>12225</v>
      </c>
      <c r="BN32" s="1031" t="str">
        <f t="shared" si="5"/>
        <v>君津市</v>
      </c>
      <c r="BO32" s="34">
        <f>BE32*VLOOKUP(BO$12,別紙!$B$4:$E$10,MATCH("設備利用率",別紙!$B$4:$E$4,0),0)/100*8760/10^3</f>
        <v>15055.745423999961</v>
      </c>
      <c r="BP32" s="34">
        <f>BF32*VLOOKUP(BP$12,別紙!$B$4:$E$10,MATCH("設備利用率",別紙!$B$4:$E$4,0),0)/100*8760/10^3</f>
        <v>178870.75010400009</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193926.49552800006</v>
      </c>
      <c r="BV32" s="36"/>
      <c r="BW32" s="33" t="str">
        <f t="shared" si="7"/>
        <v>12225</v>
      </c>
      <c r="BX32" s="33" t="str">
        <f t="shared" si="8"/>
        <v>君津市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1138310.8179914453</v>
      </c>
      <c r="BZ32" s="36"/>
      <c r="CA32" s="33" t="str">
        <f t="shared" si="9"/>
        <v>12225</v>
      </c>
      <c r="CB32" s="33" t="str">
        <f t="shared" si="10"/>
        <v>君津市</v>
      </c>
      <c r="CC32" s="223">
        <f t="shared" si="11"/>
        <v>1.3226392287623069E-2</v>
      </c>
      <c r="CD32" s="223">
        <f t="shared" si="16"/>
        <v>0.15713700272094255</v>
      </c>
      <c r="CE32" s="223">
        <f t="shared" si="17"/>
        <v>0</v>
      </c>
      <c r="CF32" s="223">
        <f t="shared" si="18"/>
        <v>0</v>
      </c>
      <c r="CG32" s="223">
        <f t="shared" si="19"/>
        <v>0</v>
      </c>
      <c r="CH32" s="223">
        <f t="shared" si="20"/>
        <v>0</v>
      </c>
      <c r="CI32" s="223">
        <f t="shared" si="12"/>
        <v>0.17036339500856562</v>
      </c>
      <c r="CJ32" s="22"/>
      <c r="CK32" s="18" t="str">
        <f t="shared" si="13"/>
        <v>12225</v>
      </c>
      <c r="CL32" s="18" t="str">
        <f t="shared" si="14"/>
        <v>君津市</v>
      </c>
      <c r="CM32" s="18">
        <f>VLOOKUP($CK32&amp;"_"&amp;$AZ$7,データシート1!$A:$BT,MATCH("ca_太陽光発電（10kW未満）",データシート1!$A$1:$BT$1,0),0)</f>
        <v>2732</v>
      </c>
      <c r="CN32" s="18">
        <f>VLOOKUP($CK32&amp;"_"&amp;$AZ$5,データシート1!$A:$BT,MATCH("ab_家庭",データシート1!$A$1:$BT$1,0),0)</f>
        <v>39153</v>
      </c>
      <c r="CO32" s="223">
        <f t="shared" si="15"/>
        <v>6.9777539396725666E-2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18209</v>
      </c>
      <c r="AY33" s="18" t="str">
        <f>IF(IFERROR(比較地域マスタ!$Z26,"")=0,"",IFERROR(比較地域マスタ!$Z26,""))</f>
        <v>越前市</v>
      </c>
      <c r="BC33" s="844" t="str">
        <f t="shared" si="0"/>
        <v>18209</v>
      </c>
      <c r="BD33" s="1031" t="str">
        <f t="shared" si="2"/>
        <v>越前市</v>
      </c>
      <c r="BE33" s="34">
        <f>VLOOKUP($BC33&amp;"_"&amp;$AZ$7,データシート1!$A:$BT,MATCH("cb_"&amp;BE$12,データシート1!$A$1:$BT$1,0),0)</f>
        <v>8504.1739999999845</v>
      </c>
      <c r="BF33" s="34">
        <f>VLOOKUP($BC33&amp;"_"&amp;$AZ$7,データシート1!$A:$BT,MATCH("cb_"&amp;BF$12,データシート1!$A$1:$BT$1,0),0)</f>
        <v>10675.924999999997</v>
      </c>
      <c r="BG33" s="34">
        <f>VLOOKUP($BC33&amp;"_"&amp;$AZ$7,データシート1!$A:$BT,MATCH("cb_"&amp;BG$12,データシート1!$A$1:$BT$1,0),0)</f>
        <v>0</v>
      </c>
      <c r="BH33" s="34">
        <f>VLOOKUP($BC33&amp;"_"&amp;$AZ$7,データシート1!$A:$BT,MATCH("cb_"&amp;BH$12,データシート1!$A$1:$BT$1,0),0)</f>
        <v>340</v>
      </c>
      <c r="BI33" s="34">
        <f>VLOOKUP($BC33&amp;"_"&amp;$AZ$7,データシート1!$A:$BT,MATCH("cb_"&amp;BI$12,データシート1!$A$1:$BT$1,0),0)</f>
        <v>0</v>
      </c>
      <c r="BJ33" s="34">
        <f>VLOOKUP($BC33&amp;"_"&amp;$AZ$7,データシート1!$A:$BT,MATCH("cb_"&amp;BJ$12,データシート1!$A$1:$BT$1,0),0)</f>
        <v>25</v>
      </c>
      <c r="BK33" s="34">
        <f t="shared" si="3"/>
        <v>19545.09899999998</v>
      </c>
      <c r="BL33" s="36"/>
      <c r="BM33" s="844" t="str">
        <f t="shared" si="4"/>
        <v>18209</v>
      </c>
      <c r="BN33" s="1031" t="str">
        <f t="shared" si="5"/>
        <v>越前市</v>
      </c>
      <c r="BO33" s="34">
        <f>BE33*VLOOKUP(BO$12,別紙!$B$4:$E$10,MATCH("設備利用率",別紙!$B$4:$E$4,0),0)/100*8760/10^3</f>
        <v>10206.029300879982</v>
      </c>
      <c r="BP33" s="34">
        <f>BF33*VLOOKUP(BP$12,別紙!$B$4:$E$10,MATCH("設備利用率",別紙!$B$4:$E$4,0),0)/100*8760/10^3</f>
        <v>14121.686552999998</v>
      </c>
      <c r="BQ33" s="34">
        <f>BG33*VLOOKUP(BQ$12,別紙!$B$4:$E$10,MATCH("設備利用率",別紙!$B$4:$E$4,0),0)/100*8760/10^3</f>
        <v>0</v>
      </c>
      <c r="BR33" s="34">
        <f>BH33*VLOOKUP(BR$12,別紙!$B$4:$E$10,MATCH("設備利用率",別紙!$B$4:$E$4,0),0)/100*8760/10^3</f>
        <v>1787.04</v>
      </c>
      <c r="BS33" s="34">
        <f>BI33*VLOOKUP(BS$12,別紙!$B$4:$E$10,MATCH("設備利用率",別紙!$B$4:$E$4,0),0)/100*8760/10^3</f>
        <v>0</v>
      </c>
      <c r="BT33" s="34">
        <f>BJ33*VLOOKUP(BT$12,別紙!$B$4:$E$10,MATCH("設備利用率",別紙!$B$4:$E$4,0),0)/100*8760/10^3</f>
        <v>175.2</v>
      </c>
      <c r="BU33" s="34">
        <f t="shared" si="6"/>
        <v>26289.955853879979</v>
      </c>
      <c r="BV33" s="36"/>
      <c r="BW33" s="33" t="str">
        <f t="shared" si="7"/>
        <v>18209</v>
      </c>
      <c r="BX33" s="33" t="str">
        <f t="shared" si="8"/>
        <v>越前市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1105240.9470180229</v>
      </c>
      <c r="BZ33" s="36"/>
      <c r="CA33" s="33" t="str">
        <f t="shared" si="9"/>
        <v>18209</v>
      </c>
      <c r="CB33" s="33" t="str">
        <f t="shared" si="10"/>
        <v>越前市</v>
      </c>
      <c r="CC33" s="223">
        <f t="shared" si="11"/>
        <v>9.2342120769377846E-3</v>
      </c>
      <c r="CD33" s="223">
        <f t="shared" si="16"/>
        <v>1.2777020785468347E-2</v>
      </c>
      <c r="CE33" s="223">
        <f t="shared" si="17"/>
        <v>0</v>
      </c>
      <c r="CF33" s="223">
        <f t="shared" si="18"/>
        <v>1.6168782063508357E-3</v>
      </c>
      <c r="CG33" s="223">
        <f t="shared" si="19"/>
        <v>0</v>
      </c>
      <c r="CH33" s="223">
        <f t="shared" si="20"/>
        <v>1.5851747121086625E-4</v>
      </c>
      <c r="CI33" s="223">
        <f t="shared" si="12"/>
        <v>2.3786628539967835E-2</v>
      </c>
      <c r="CK33" s="18" t="str">
        <f t="shared" si="13"/>
        <v>18209</v>
      </c>
      <c r="CL33" s="18" t="str">
        <f t="shared" si="14"/>
        <v>越前市</v>
      </c>
      <c r="CM33" s="18">
        <f>VLOOKUP($CK33&amp;"_"&amp;$AZ$7,データシート1!$A:$BT,MATCH("ca_太陽光発電（10kW未満）",データシート1!$A$1:$BT$1,0),0)</f>
        <v>1772</v>
      </c>
      <c r="CN33" s="18">
        <f>VLOOKUP($CK33&amp;"_"&amp;$AZ$5,データシート1!$A:$BT,MATCH("ab_家庭",データシート1!$A$1:$BT$1,0),0)</f>
        <v>31297</v>
      </c>
      <c r="CO33" s="223">
        <f t="shared" si="15"/>
        <v>5.6618845256733871E-2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26214</v>
      </c>
      <c r="AY34" s="18" t="str">
        <f>IF(IFERROR(比較地域マスタ!$Z27,"")=0,"",IFERROR(比較地域マスタ!$Z27,""))</f>
        <v>木津川市</v>
      </c>
      <c r="BC34" s="844" t="str">
        <f t="shared" si="0"/>
        <v>26214</v>
      </c>
      <c r="BD34" s="1031" t="str">
        <f t="shared" si="2"/>
        <v>木津川市</v>
      </c>
      <c r="BE34" s="34">
        <f>VLOOKUP($BC34&amp;"_"&amp;$AZ$7,データシート1!$A:$BT,MATCH("cb_"&amp;BE$12,データシート1!$A$1:$BT$1,0),0)</f>
        <v>18919.199999999946</v>
      </c>
      <c r="BF34" s="34">
        <f>VLOOKUP($BC34&amp;"_"&amp;$AZ$7,データシート1!$A:$BT,MATCH("cb_"&amp;BF$12,データシート1!$A$1:$BT$1,0),0)</f>
        <v>18197.900000000001</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37117.099999999948</v>
      </c>
      <c r="BL34" s="36"/>
      <c r="BM34" s="844" t="str">
        <f t="shared" si="4"/>
        <v>26214</v>
      </c>
      <c r="BN34" s="1031" t="str">
        <f t="shared" si="5"/>
        <v>木津川市</v>
      </c>
      <c r="BO34" s="34">
        <f>BE34*VLOOKUP(BO$12,別紙!$B$4:$E$10,MATCH("設備利用率",別紙!$B$4:$E$4,0),0)/100*8760/10^3</f>
        <v>22705.310303999933</v>
      </c>
      <c r="BP34" s="34">
        <f>BF34*VLOOKUP(BP$12,別紙!$B$4:$E$10,MATCH("設備利用率",別紙!$B$4:$E$4,0),0)/100*8760/10^3</f>
        <v>24071.454204000005</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46776.764507999935</v>
      </c>
      <c r="BV34" s="36"/>
      <c r="BW34" s="33" t="str">
        <f t="shared" si="7"/>
        <v>26214</v>
      </c>
      <c r="BX34" s="33" t="str">
        <f t="shared" si="8"/>
        <v>木津川市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302850.70472783141</v>
      </c>
      <c r="BZ34" s="36"/>
      <c r="CA34" s="33" t="str">
        <f t="shared" si="9"/>
        <v>26214</v>
      </c>
      <c r="CB34" s="33" t="str">
        <f t="shared" si="10"/>
        <v>木津川市</v>
      </c>
      <c r="CC34" s="223">
        <f t="shared" si="11"/>
        <v>7.4971957963264266E-2</v>
      </c>
      <c r="CD34" s="223">
        <f t="shared" si="16"/>
        <v>7.9482906356888802E-2</v>
      </c>
      <c r="CE34" s="223">
        <f t="shared" si="17"/>
        <v>0</v>
      </c>
      <c r="CF34" s="223">
        <f t="shared" si="18"/>
        <v>0</v>
      </c>
      <c r="CG34" s="223">
        <f t="shared" si="19"/>
        <v>0</v>
      </c>
      <c r="CH34" s="223">
        <f t="shared" si="20"/>
        <v>0</v>
      </c>
      <c r="CI34" s="223">
        <f t="shared" si="12"/>
        <v>0.15445486432015304</v>
      </c>
      <c r="CK34" s="18" t="str">
        <f t="shared" si="13"/>
        <v>26214</v>
      </c>
      <c r="CL34" s="18" t="str">
        <f t="shared" si="14"/>
        <v>木津川市</v>
      </c>
      <c r="CM34" s="18">
        <f>VLOOKUP($CK34&amp;"_"&amp;$AZ$7,データシート1!$A:$BT,MATCH("ca_太陽光発電（10kW未満）",データシート1!$A$1:$BT$1,0),0)</f>
        <v>4253</v>
      </c>
      <c r="CN34" s="18">
        <f>VLOOKUP($CK34&amp;"_"&amp;$AZ$5,データシート1!$A:$BT,MATCH("ab_家庭",データシート1!$A$1:$BT$1,0),0)</f>
        <v>33016</v>
      </c>
      <c r="CO34" s="223">
        <f t="shared" si="15"/>
        <v>0.12881633147564817</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04207</v>
      </c>
      <c r="AY35" s="18" t="str">
        <f>IF(IFERROR(比較地域マスタ!$Z28,"")=0,"",IFERROR(比較地域マスタ!$Z28,""))</f>
        <v>名取市</v>
      </c>
      <c r="BC35" s="844" t="str">
        <f t="shared" si="0"/>
        <v>04207</v>
      </c>
      <c r="BD35" s="1031" t="str">
        <f t="shared" si="2"/>
        <v>名取市</v>
      </c>
      <c r="BE35" s="34">
        <f>VLOOKUP($BC35&amp;"_"&amp;$AZ$7,データシート1!$A:$BT,MATCH("cb_"&amp;BE$12,データシート1!$A$1:$BT$1,0),0)</f>
        <v>17269.79999999993</v>
      </c>
      <c r="BF35" s="34">
        <f>VLOOKUP($BC35&amp;"_"&amp;$AZ$7,データシート1!$A:$BT,MATCH("cb_"&amp;BF$12,データシート1!$A$1:$BT$1,0),0)</f>
        <v>40419.799999999959</v>
      </c>
      <c r="BG35" s="34">
        <f>VLOOKUP($BC35&amp;"_"&amp;$AZ$7,データシート1!$A:$BT,MATCH("cb_"&amp;BG$12,データシート1!$A$1:$BT$1,0),0)</f>
        <v>0</v>
      </c>
      <c r="BH35" s="34">
        <f>VLOOKUP($BC35&amp;"_"&amp;$AZ$7,データシート1!$A:$BT,MATCH("cb_"&amp;BH$12,データシート1!$A$1:$BT$1,0),0)</f>
        <v>2.6</v>
      </c>
      <c r="BI35" s="34">
        <f>VLOOKUP($BC35&amp;"_"&amp;$AZ$7,データシート1!$A:$BT,MATCH("cb_"&amp;BI$12,データシート1!$A$1:$BT$1,0),0)</f>
        <v>0</v>
      </c>
      <c r="BJ35" s="34">
        <f>VLOOKUP($BC35&amp;"_"&amp;$AZ$7,データシート1!$A:$BT,MATCH("cb_"&amp;BJ$12,データシート1!$A$1:$BT$1,0),0)</f>
        <v>0</v>
      </c>
      <c r="BK35" s="34">
        <f t="shared" si="3"/>
        <v>57692.199999999888</v>
      </c>
      <c r="BL35" s="36"/>
      <c r="BM35" s="844" t="str">
        <f t="shared" si="4"/>
        <v>04207</v>
      </c>
      <c r="BN35" s="1031" t="str">
        <f t="shared" si="5"/>
        <v>名取市</v>
      </c>
      <c r="BO35" s="34">
        <f>BE35*VLOOKUP(BO$12,別紙!$B$4:$E$10,MATCH("設備利用率",別紙!$B$4:$E$4,0),0)/100*8760/10^3</f>
        <v>20725.832375999915</v>
      </c>
      <c r="BP35" s="34">
        <f>BF35*VLOOKUP(BP$12,別紙!$B$4:$E$10,MATCH("設備利用率",別紙!$B$4:$E$4,0),0)/100*8760/10^3</f>
        <v>53465.694647999939</v>
      </c>
      <c r="BQ35" s="34">
        <f>BG35*VLOOKUP(BQ$12,別紙!$B$4:$E$10,MATCH("設備利用率",別紙!$B$4:$E$4,0),0)/100*8760/10^3</f>
        <v>0</v>
      </c>
      <c r="BR35" s="34">
        <f>BH35*VLOOKUP(BR$12,別紙!$B$4:$E$10,MATCH("設備利用率",別紙!$B$4:$E$4,0),0)/100*8760/10^3</f>
        <v>13.6656</v>
      </c>
      <c r="BS35" s="34">
        <f>BI35*VLOOKUP(BS$12,別紙!$B$4:$E$10,MATCH("設備利用率",別紙!$B$4:$E$4,0),0)/100*8760/10^3</f>
        <v>0</v>
      </c>
      <c r="BT35" s="34">
        <f>BJ35*VLOOKUP(BT$12,別紙!$B$4:$E$10,MATCH("設備利用率",別紙!$B$4:$E$4,0),0)/100*8760/10^3</f>
        <v>0</v>
      </c>
      <c r="BU35" s="34">
        <f t="shared" si="6"/>
        <v>74205.192623999843</v>
      </c>
      <c r="BV35" s="36"/>
      <c r="BW35" s="33" t="str">
        <f t="shared" si="7"/>
        <v>04207</v>
      </c>
      <c r="BX35" s="33" t="str">
        <f t="shared" si="8"/>
        <v>名取市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363291.41885093035</v>
      </c>
      <c r="BZ35" s="36"/>
      <c r="CA35" s="33" t="str">
        <f t="shared" si="9"/>
        <v>04207</v>
      </c>
      <c r="CB35" s="33" t="str">
        <f t="shared" si="10"/>
        <v>名取市</v>
      </c>
      <c r="CC35" s="223">
        <f t="shared" si="11"/>
        <v>5.7050156707677047E-2</v>
      </c>
      <c r="CD35" s="223">
        <f t="shared" si="16"/>
        <v>0.14717026572526493</v>
      </c>
      <c r="CE35" s="223">
        <f t="shared" si="17"/>
        <v>0</v>
      </c>
      <c r="CF35" s="223">
        <f t="shared" si="18"/>
        <v>3.7616082546687998E-5</v>
      </c>
      <c r="CG35" s="223">
        <f t="shared" si="19"/>
        <v>0</v>
      </c>
      <c r="CH35" s="223">
        <f t="shared" si="20"/>
        <v>0</v>
      </c>
      <c r="CI35" s="223">
        <f t="shared" si="12"/>
        <v>0.20425803851548863</v>
      </c>
      <c r="CK35" s="18" t="str">
        <f t="shared" si="13"/>
        <v>04207</v>
      </c>
      <c r="CL35" s="18" t="str">
        <f t="shared" si="14"/>
        <v>名取市</v>
      </c>
      <c r="CM35" s="18">
        <f>VLOOKUP($CK35&amp;"_"&amp;$AZ$7,データシート1!$A:$BT,MATCH("ca_太陽光発電（10kW未満）",データシート1!$A$1:$BT$1,0),0)</f>
        <v>3903</v>
      </c>
      <c r="CN35" s="18">
        <f>VLOOKUP($CK35&amp;"_"&amp;$AZ$5,データシート1!$A:$BT,MATCH("ab_家庭",データシート1!$A$1:$BT$1,0),0)</f>
        <v>32883</v>
      </c>
      <c r="CO35" s="223">
        <f t="shared" si="15"/>
        <v>0.11869354985858954</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13228</v>
      </c>
      <c r="AY36" s="18" t="str">
        <f>IF(IFERROR(比較地域マスタ!$Z29,"")=0,"",IFERROR(比較地域マスタ!$Z29,""))</f>
        <v>あきる野市</v>
      </c>
      <c r="BC36" s="844" t="str">
        <f t="shared" si="0"/>
        <v>13228</v>
      </c>
      <c r="BD36" s="1031" t="str">
        <f t="shared" si="2"/>
        <v>あきる野市</v>
      </c>
      <c r="BE36" s="34">
        <f>VLOOKUP($BC36&amp;"_"&amp;$AZ$7,データシート1!$A:$BT,MATCH("cb_"&amp;BE$12,データシート1!$A$1:$BT$1,0),0)</f>
        <v>11807.499999999978</v>
      </c>
      <c r="BF36" s="34">
        <f>VLOOKUP($BC36&amp;"_"&amp;$AZ$7,データシート1!$A:$BT,MATCH("cb_"&amp;BF$12,データシート1!$A$1:$BT$1,0),0)</f>
        <v>2903.7</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1374.8209999999999</v>
      </c>
      <c r="BK36" s="34">
        <f t="shared" si="3"/>
        <v>16086.020999999979</v>
      </c>
      <c r="BL36" s="36"/>
      <c r="BM36" s="844" t="str">
        <f t="shared" si="4"/>
        <v>13228</v>
      </c>
      <c r="BN36" s="1031" t="str">
        <f t="shared" si="5"/>
        <v>あきる野市</v>
      </c>
      <c r="BO36" s="34">
        <f>BE36*VLOOKUP(BO$12,別紙!$B$4:$E$10,MATCH("設備利用率",別紙!$B$4:$E$4,0),0)/100*8760/10^3</f>
        <v>14170.416899999973</v>
      </c>
      <c r="BP36" s="34">
        <f>BF36*VLOOKUP(BP$12,別紙!$B$4:$E$10,MATCH("設備利用率",別紙!$B$4:$E$4,0),0)/100*8760/10^3</f>
        <v>3840.8982119999996</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9634.7455680000003</v>
      </c>
      <c r="BU36" s="34">
        <f t="shared" si="6"/>
        <v>27646.060679999973</v>
      </c>
      <c r="BV36" s="36"/>
      <c r="BW36" s="33" t="str">
        <f t="shared" si="7"/>
        <v>13228</v>
      </c>
      <c r="BX36" s="33" t="str">
        <f t="shared" si="8"/>
        <v>あきる野市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277343.23263388011</v>
      </c>
      <c r="BZ36" s="36"/>
      <c r="CA36" s="33" t="str">
        <f t="shared" si="9"/>
        <v>13228</v>
      </c>
      <c r="CB36" s="33" t="str">
        <f t="shared" si="10"/>
        <v>あきる野市</v>
      </c>
      <c r="CC36" s="223">
        <f t="shared" si="11"/>
        <v>5.1093429486005502E-2</v>
      </c>
      <c r="CD36" s="223">
        <f t="shared" si="16"/>
        <v>1.3848898260554843E-2</v>
      </c>
      <c r="CE36" s="223">
        <f t="shared" si="17"/>
        <v>0</v>
      </c>
      <c r="CF36" s="223">
        <f t="shared" si="18"/>
        <v>0</v>
      </c>
      <c r="CG36" s="223">
        <f t="shared" si="19"/>
        <v>0</v>
      </c>
      <c r="CH36" s="223">
        <f t="shared" si="20"/>
        <v>3.4739429105590601E-2</v>
      </c>
      <c r="CI36" s="223">
        <f t="shared" si="12"/>
        <v>9.9681756852150943E-2</v>
      </c>
      <c r="CK36" s="18" t="str">
        <f t="shared" si="13"/>
        <v>13228</v>
      </c>
      <c r="CL36" s="18" t="str">
        <f t="shared" si="14"/>
        <v>あきる野市</v>
      </c>
      <c r="CM36" s="18">
        <f>VLOOKUP($CK36&amp;"_"&amp;$AZ$7,データシート1!$A:$BT,MATCH("ca_太陽光発電（10kW未満）",データシート1!$A$1:$BT$1,0),0)</f>
        <v>2926</v>
      </c>
      <c r="CN36" s="18">
        <f>VLOOKUP($CK36&amp;"_"&amp;$AZ$5,データシート1!$A:$BT,MATCH("ab_家庭",データシート1!$A$1:$BT$1,0),0)</f>
        <v>36790</v>
      </c>
      <c r="CO36" s="223">
        <f t="shared" si="15"/>
        <v>7.9532481652622999E-2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09209</v>
      </c>
      <c r="AY37" s="18" t="str">
        <f>IF(IFERROR(比較地域マスタ!$Z30,"")=0,"",IFERROR(比較地域マスタ!$Z30,""))</f>
        <v>真岡市</v>
      </c>
      <c r="BC37" s="844" t="str">
        <f t="shared" si="0"/>
        <v>09209</v>
      </c>
      <c r="BD37" s="1031" t="str">
        <f t="shared" si="2"/>
        <v>真岡市</v>
      </c>
      <c r="BE37" s="34">
        <f>VLOOKUP($BC37&amp;"_"&amp;$AZ$7,データシート1!$A:$BT,MATCH("cb_"&amp;BE$12,データシート1!$A$1:$BT$1,0),0)</f>
        <v>19097.299999999916</v>
      </c>
      <c r="BF37" s="34">
        <f>VLOOKUP($BC37&amp;"_"&amp;$AZ$7,データシート1!$A:$BT,MATCH("cb_"&amp;BF$12,データシート1!$A$1:$BT$1,0),0)</f>
        <v>74763.399999999936</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1034</v>
      </c>
      <c r="BK37" s="34">
        <f t="shared" si="3"/>
        <v>94894.699999999852</v>
      </c>
      <c r="BL37" s="36"/>
      <c r="BM37" s="844" t="str">
        <f t="shared" si="4"/>
        <v>09209</v>
      </c>
      <c r="BN37" s="1031" t="str">
        <f t="shared" si="5"/>
        <v>真岡市</v>
      </c>
      <c r="BO37" s="34">
        <f>BE37*VLOOKUP(BO$12,別紙!$B$4:$E$10,MATCH("設備利用率",別紙!$B$4:$E$4,0),0)/100*8760/10^3</f>
        <v>22919.051675999897</v>
      </c>
      <c r="BP37" s="34">
        <f>BF37*VLOOKUP(BP$12,別紙!$B$4:$E$10,MATCH("設備利用率",別紙!$B$4:$E$4,0),0)/100*8760/10^3</f>
        <v>98894.034983999911</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7246.2719999999999</v>
      </c>
      <c r="BU37" s="34">
        <f t="shared" si="6"/>
        <v>129059.35865999981</v>
      </c>
      <c r="BV37" s="36"/>
      <c r="BW37" s="33" t="str">
        <f t="shared" si="7"/>
        <v>09209</v>
      </c>
      <c r="BX37" s="33" t="str">
        <f t="shared" si="8"/>
        <v>真岡市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760075.19909610855</v>
      </c>
      <c r="BZ37" s="36"/>
      <c r="CA37" s="33" t="str">
        <f t="shared" si="9"/>
        <v>09209</v>
      </c>
      <c r="CB37" s="33" t="str">
        <f t="shared" si="10"/>
        <v>真岡市</v>
      </c>
      <c r="CC37" s="223">
        <f t="shared" si="11"/>
        <v>3.0153663352330842E-2</v>
      </c>
      <c r="CD37" s="223">
        <f t="shared" si="16"/>
        <v>0.13011085627001906</v>
      </c>
      <c r="CE37" s="223">
        <f t="shared" si="17"/>
        <v>0</v>
      </c>
      <c r="CF37" s="223">
        <f t="shared" si="18"/>
        <v>0</v>
      </c>
      <c r="CG37" s="223">
        <f t="shared" si="19"/>
        <v>0</v>
      </c>
      <c r="CH37" s="223">
        <f t="shared" si="20"/>
        <v>9.5336251052755856E-3</v>
      </c>
      <c r="CI37" s="223">
        <f t="shared" si="12"/>
        <v>0.1697981447276255</v>
      </c>
      <c r="CK37" s="18" t="str">
        <f t="shared" si="13"/>
        <v>09209</v>
      </c>
      <c r="CL37" s="18" t="str">
        <f t="shared" si="14"/>
        <v>真岡市</v>
      </c>
      <c r="CM37" s="18">
        <f>VLOOKUP($CK37&amp;"_"&amp;$AZ$7,データシート1!$A:$BT,MATCH("ca_太陽光発電（10kW未満）",データシート1!$A$1:$BT$1,0),0)</f>
        <v>3908</v>
      </c>
      <c r="CN37" s="18">
        <f>VLOOKUP($CK37&amp;"_"&amp;$AZ$5,データシート1!$A:$BT,MATCH("ab_家庭",データシート1!$A$1:$BT$1,0),0)</f>
        <v>32726</v>
      </c>
      <c r="CO37" s="223">
        <f t="shared" si="15"/>
        <v>0.11941575505714111</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29210</v>
      </c>
      <c r="AY38" s="18" t="str">
        <f>IF(IFERROR(比較地域マスタ!$Z31,"")=0,"",IFERROR(比較地域マスタ!$Z31,""))</f>
        <v>香芝市</v>
      </c>
      <c r="BC38" s="844" t="str">
        <f t="shared" si="0"/>
        <v>29210</v>
      </c>
      <c r="BD38" s="1031" t="str">
        <f t="shared" si="2"/>
        <v>香芝市</v>
      </c>
      <c r="BE38" s="34">
        <f>VLOOKUP($BC38&amp;"_"&amp;$AZ$7,データシート1!$A:$BT,MATCH("cb_"&amp;BE$12,データシート1!$A$1:$BT$1,0),0)</f>
        <v>14728.999999999956</v>
      </c>
      <c r="BF38" s="34">
        <f>VLOOKUP($BC38&amp;"_"&amp;$AZ$7,データシート1!$A:$BT,MATCH("cb_"&amp;BF$12,データシート1!$A$1:$BT$1,0),0)</f>
        <v>10650.9</v>
      </c>
      <c r="BG38" s="34">
        <f>VLOOKUP($BC38&amp;"_"&amp;$AZ$7,データシート1!$A:$BT,MATCH("cb_"&amp;BG$12,データシート1!$A$1:$BT$1,0),0)</f>
        <v>0</v>
      </c>
      <c r="BH38" s="34">
        <f>VLOOKUP($BC38&amp;"_"&amp;$AZ$7,データシート1!$A:$BT,MATCH("cb_"&amp;BH$12,データシート1!$A$1:$BT$1,0),0)</f>
        <v>49.9</v>
      </c>
      <c r="BI38" s="34">
        <f>VLOOKUP($BC38&amp;"_"&amp;$AZ$7,データシート1!$A:$BT,MATCH("cb_"&amp;BI$12,データシート1!$A$1:$BT$1,0),0)</f>
        <v>0</v>
      </c>
      <c r="BJ38" s="34">
        <f>VLOOKUP($BC38&amp;"_"&amp;$AZ$7,データシート1!$A:$BT,MATCH("cb_"&amp;BJ$12,データシート1!$A$1:$BT$1,0),0)</f>
        <v>0</v>
      </c>
      <c r="BK38" s="34">
        <f t="shared" si="3"/>
        <v>25429.799999999959</v>
      </c>
      <c r="BL38" s="36"/>
      <c r="BM38" s="844" t="str">
        <f t="shared" si="4"/>
        <v>29210</v>
      </c>
      <c r="BN38" s="1031" t="str">
        <f t="shared" si="5"/>
        <v>香芝市</v>
      </c>
      <c r="BO38" s="34">
        <f>BE38*VLOOKUP(BO$12,別紙!$B$4:$E$10,MATCH("設備利用率",別紙!$B$4:$E$4,0),0)/100*8760/10^3</f>
        <v>17676.567479999943</v>
      </c>
      <c r="BP38" s="34">
        <f>BF38*VLOOKUP(BP$12,別紙!$B$4:$E$10,MATCH("設備利用率",別紙!$B$4:$E$4,0),0)/100*8760/10^3</f>
        <v>14088.584483999999</v>
      </c>
      <c r="BQ38" s="34">
        <f>BG38*VLOOKUP(BQ$12,別紙!$B$4:$E$10,MATCH("設備利用率",別紙!$B$4:$E$4,0),0)/100*8760/10^3</f>
        <v>0</v>
      </c>
      <c r="BR38" s="34">
        <f>BH38*VLOOKUP(BR$12,別紙!$B$4:$E$10,MATCH("設備利用率",別紙!$B$4:$E$4,0),0)/100*8760/10^3</f>
        <v>262.27440000000001</v>
      </c>
      <c r="BS38" s="34">
        <f>BI38*VLOOKUP(BS$12,別紙!$B$4:$E$10,MATCH("設備利用率",別紙!$B$4:$E$4,0),0)/100*8760/10^3</f>
        <v>0</v>
      </c>
      <c r="BT38" s="34">
        <f>BJ38*VLOOKUP(BT$12,別紙!$B$4:$E$10,MATCH("設備利用率",別紙!$B$4:$E$4,0),0)/100*8760/10^3</f>
        <v>0</v>
      </c>
      <c r="BU38" s="34">
        <f t="shared" si="6"/>
        <v>32027.426363999941</v>
      </c>
      <c r="BV38" s="36"/>
      <c r="BW38" s="33" t="str">
        <f t="shared" si="7"/>
        <v>29210</v>
      </c>
      <c r="BX38" s="33" t="str">
        <f t="shared" si="8"/>
        <v>香芝市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297937.07630797214</v>
      </c>
      <c r="BZ38" s="36"/>
      <c r="CA38" s="33" t="str">
        <f t="shared" si="9"/>
        <v>29210</v>
      </c>
      <c r="CB38" s="33" t="str">
        <f t="shared" si="10"/>
        <v>香芝市</v>
      </c>
      <c r="CC38" s="223">
        <f t="shared" si="11"/>
        <v>5.9329868236096928E-2</v>
      </c>
      <c r="CD38" s="223">
        <f t="shared" si="16"/>
        <v>4.7287113972471442E-2</v>
      </c>
      <c r="CE38" s="223">
        <f t="shared" si="17"/>
        <v>0</v>
      </c>
      <c r="CF38" s="223">
        <f t="shared" si="18"/>
        <v>8.8030131479471102E-4</v>
      </c>
      <c r="CG38" s="223">
        <f t="shared" si="19"/>
        <v>0</v>
      </c>
      <c r="CH38" s="223">
        <f t="shared" si="20"/>
        <v>0</v>
      </c>
      <c r="CI38" s="223">
        <f t="shared" si="12"/>
        <v>0.10749728352336307</v>
      </c>
      <c r="CK38" s="18" t="str">
        <f t="shared" si="13"/>
        <v>29210</v>
      </c>
      <c r="CL38" s="18" t="str">
        <f t="shared" si="14"/>
        <v>香芝市</v>
      </c>
      <c r="CM38" s="18">
        <f>VLOOKUP($CK38&amp;"_"&amp;$AZ$7,データシート1!$A:$BT,MATCH("ca_太陽光発電（10kW未満）",データシート1!$A$1:$BT$1,0),0)</f>
        <v>3258</v>
      </c>
      <c r="CN38" s="18">
        <f>VLOOKUP($CK38&amp;"_"&amp;$AZ$5,データシート1!$A:$BT,MATCH("ab_家庭",データシート1!$A$1:$BT$1,0),0)</f>
        <v>32563</v>
      </c>
      <c r="CO38" s="223">
        <f t="shared" si="15"/>
        <v>0.10005220649203084</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11209</v>
      </c>
      <c r="AY39" s="18" t="str">
        <f>IF(IFERROR(比較地域マスタ!$Z32,"")=0,"",IFERROR(比較地域マスタ!$Z32,""))</f>
        <v>飯能市</v>
      </c>
      <c r="BC39" s="844" t="str">
        <f t="shared" si="0"/>
        <v>11209</v>
      </c>
      <c r="BD39" s="1031" t="str">
        <f t="shared" si="2"/>
        <v>飯能市</v>
      </c>
      <c r="BE39" s="34">
        <f>VLOOKUP($BC39&amp;"_"&amp;$AZ$7,データシート1!$A:$BT,MATCH("cb_"&amp;BE$12,データシート1!$A$1:$BT$1,0),0)</f>
        <v>10819.999999999964</v>
      </c>
      <c r="BF39" s="34">
        <f>VLOOKUP($BC39&amp;"_"&amp;$AZ$7,データシート1!$A:$BT,MATCH("cb_"&amp;BF$12,データシート1!$A$1:$BT$1,0),0)</f>
        <v>19710.100000000002</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415</v>
      </c>
      <c r="BK39" s="34">
        <f t="shared" si="3"/>
        <v>30945.099999999966</v>
      </c>
      <c r="BL39" s="36"/>
      <c r="BM39" s="844" t="str">
        <f t="shared" si="4"/>
        <v>11209</v>
      </c>
      <c r="BN39" s="1031" t="str">
        <f t="shared" si="5"/>
        <v>飯能市</v>
      </c>
      <c r="BO39" s="34">
        <f>BE39*VLOOKUP(BO$12,別紙!$B$4:$E$10,MATCH("設備利用率",別紙!$B$4:$E$4,0),0)/100*8760/10^3</f>
        <v>12985.298399999958</v>
      </c>
      <c r="BP39" s="34">
        <f>BF39*VLOOKUP(BP$12,別紙!$B$4:$E$10,MATCH("設備利用率",別紙!$B$4:$E$4,0),0)/100*8760/10^3</f>
        <v>26071.731876000002</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2908.32</v>
      </c>
      <c r="BU39" s="34">
        <f t="shared" si="6"/>
        <v>41965.350275999961</v>
      </c>
      <c r="BV39" s="36"/>
      <c r="BW39" s="33" t="str">
        <f t="shared" si="7"/>
        <v>11209</v>
      </c>
      <c r="BX39" s="33" t="str">
        <f t="shared" si="8"/>
        <v>飯能市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373841.35973265336</v>
      </c>
      <c r="BZ39" s="36"/>
      <c r="CA39" s="33" t="str">
        <f t="shared" si="9"/>
        <v>11209</v>
      </c>
      <c r="CB39" s="33" t="str">
        <f t="shared" si="10"/>
        <v>飯能市</v>
      </c>
      <c r="CC39" s="223">
        <f t="shared" si="11"/>
        <v>3.4734782714481313E-2</v>
      </c>
      <c r="CD39" s="223">
        <f t="shared" si="16"/>
        <v>6.9740094821623758E-2</v>
      </c>
      <c r="CE39" s="223">
        <f t="shared" si="17"/>
        <v>0</v>
      </c>
      <c r="CF39" s="223">
        <f t="shared" si="18"/>
        <v>0</v>
      </c>
      <c r="CG39" s="223">
        <f t="shared" si="19"/>
        <v>0</v>
      </c>
      <c r="CH39" s="223">
        <f t="shared" si="20"/>
        <v>7.7795565532926547E-3</v>
      </c>
      <c r="CI39" s="223">
        <f t="shared" si="12"/>
        <v>0.11225443408939773</v>
      </c>
      <c r="CK39" s="18" t="str">
        <f t="shared" si="13"/>
        <v>11209</v>
      </c>
      <c r="CL39" s="18" t="str">
        <f t="shared" si="14"/>
        <v>飯能市</v>
      </c>
      <c r="CM39" s="18">
        <f>VLOOKUP($CK39&amp;"_"&amp;$AZ$7,データシート1!$A:$BT,MATCH("ca_太陽光発電（10kW未満）",データシート1!$A$1:$BT$1,0),0)</f>
        <v>2396</v>
      </c>
      <c r="CN39" s="18">
        <f>VLOOKUP($CK39&amp;"_"&amp;$AZ$5,データシート1!$A:$BT,MATCH("ab_家庭",データシート1!$A$1:$BT$1,0),0)</f>
        <v>36065</v>
      </c>
      <c r="CO39" s="223">
        <f t="shared" si="15"/>
        <v>6.6435602384583389E-2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11206</v>
      </c>
      <c r="AY40" s="18" t="str">
        <f>IF(IFERROR(比較地域マスタ!$Z33,"")=0,"",IFERROR(比較地域マスタ!$Z33,""))</f>
        <v>行田市</v>
      </c>
      <c r="BC40" s="844" t="str">
        <f t="shared" si="0"/>
        <v>11206</v>
      </c>
      <c r="BD40" s="1031" t="str">
        <f t="shared" si="2"/>
        <v>行田市</v>
      </c>
      <c r="BE40" s="34">
        <f>VLOOKUP($BC40&amp;"_"&amp;$AZ$7,データシート1!$A:$BT,MATCH("cb_"&amp;BE$12,データシート1!$A$1:$BT$1,0),0)</f>
        <v>13756.199999999946</v>
      </c>
      <c r="BF40" s="34">
        <f>VLOOKUP($BC40&amp;"_"&amp;$AZ$7,データシート1!$A:$BT,MATCH("cb_"&amp;BF$12,データシート1!$A$1:$BT$1,0),0)</f>
        <v>31671.9</v>
      </c>
      <c r="BG40" s="34">
        <f>VLOOKUP($BC40&amp;"_"&amp;$AZ$7,データシート1!$A:$BT,MATCH("cb_"&amp;BG$12,データシート1!$A$1:$BT$1,0),0)</f>
        <v>0</v>
      </c>
      <c r="BH40" s="34">
        <f>VLOOKUP($BC40&amp;"_"&amp;$AZ$7,データシート1!$A:$BT,MATCH("cb_"&amp;BH$12,データシート1!$A$1:$BT$1,0),0)</f>
        <v>8.9</v>
      </c>
      <c r="BI40" s="34">
        <f>VLOOKUP($BC40&amp;"_"&amp;$AZ$7,データシート1!$A:$BT,MATCH("cb_"&amp;BI$12,データシート1!$A$1:$BT$1,0),0)</f>
        <v>0</v>
      </c>
      <c r="BJ40" s="34">
        <f>VLOOKUP($BC40&amp;"_"&amp;$AZ$7,データシート1!$A:$BT,MATCH("cb_"&amp;BJ$12,データシート1!$A$1:$BT$1,0),0)</f>
        <v>0</v>
      </c>
      <c r="BK40" s="34">
        <f t="shared" si="3"/>
        <v>45436.999999999949</v>
      </c>
      <c r="BL40" s="36"/>
      <c r="BM40" s="844" t="str">
        <f t="shared" si="4"/>
        <v>11206</v>
      </c>
      <c r="BN40" s="1031" t="str">
        <f t="shared" si="5"/>
        <v>行田市</v>
      </c>
      <c r="BO40" s="34">
        <f>BE40*VLOOKUP(BO$12,別紙!$B$4:$E$10,MATCH("設備利用率",別紙!$B$4:$E$4,0),0)/100*8760/10^3</f>
        <v>16509.090743999936</v>
      </c>
      <c r="BP40" s="34">
        <f>BF40*VLOOKUP(BP$12,別紙!$B$4:$E$10,MATCH("設備利用率",別紙!$B$4:$E$4,0),0)/100*8760/10^3</f>
        <v>41894.322443999998</v>
      </c>
      <c r="BQ40" s="34">
        <f>BG40*VLOOKUP(BQ$12,別紙!$B$4:$E$10,MATCH("設備利用率",別紙!$B$4:$E$4,0),0)/100*8760/10^3</f>
        <v>0</v>
      </c>
      <c r="BR40" s="34">
        <f>BH40*VLOOKUP(BR$12,別紙!$B$4:$E$10,MATCH("設備利用率",別紙!$B$4:$E$4,0),0)/100*8760/10^3</f>
        <v>46.778400000000005</v>
      </c>
      <c r="BS40" s="34">
        <f>BI40*VLOOKUP(BS$12,別紙!$B$4:$E$10,MATCH("設備利用率",別紙!$B$4:$E$4,0),0)/100*8760/10^3</f>
        <v>0</v>
      </c>
      <c r="BT40" s="34">
        <f>BJ40*VLOOKUP(BT$12,別紙!$B$4:$E$10,MATCH("設備利用率",別紙!$B$4:$E$4,0),0)/100*8760/10^3</f>
        <v>0</v>
      </c>
      <c r="BU40" s="34">
        <f t="shared" si="6"/>
        <v>58450.191587999936</v>
      </c>
      <c r="BV40" s="36"/>
      <c r="BW40" s="33" t="str">
        <f t="shared" si="7"/>
        <v>11206</v>
      </c>
      <c r="BX40" s="33" t="str">
        <f t="shared" si="8"/>
        <v>行田市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505478.28742561932</v>
      </c>
      <c r="BZ40" s="36"/>
      <c r="CA40" s="33" t="str">
        <f t="shared" si="9"/>
        <v>11206</v>
      </c>
      <c r="CB40" s="33" t="str">
        <f t="shared" si="10"/>
        <v>行田市</v>
      </c>
      <c r="CC40" s="223">
        <f t="shared" si="11"/>
        <v>3.2660336071169492E-2</v>
      </c>
      <c r="CD40" s="223">
        <f t="shared" si="16"/>
        <v>8.2880557852180167E-2</v>
      </c>
      <c r="CE40" s="223">
        <f t="shared" si="17"/>
        <v>0</v>
      </c>
      <c r="CF40" s="223">
        <f t="shared" si="18"/>
        <v>9.2542847365888892E-5</v>
      </c>
      <c r="CG40" s="223">
        <f t="shared" si="19"/>
        <v>0</v>
      </c>
      <c r="CH40" s="223">
        <f t="shared" si="20"/>
        <v>0</v>
      </c>
      <c r="CI40" s="223">
        <f t="shared" si="12"/>
        <v>0.11563343677071555</v>
      </c>
      <c r="CK40" s="18" t="str">
        <f t="shared" si="13"/>
        <v>11206</v>
      </c>
      <c r="CL40" s="18" t="str">
        <f t="shared" si="14"/>
        <v>行田市</v>
      </c>
      <c r="CM40" s="18">
        <f>VLOOKUP($CK40&amp;"_"&amp;$AZ$7,データシート1!$A:$BT,MATCH("ca_太陽光発電（10kW未満）",データシート1!$A$1:$BT$1,0),0)</f>
        <v>3074</v>
      </c>
      <c r="CN40" s="18">
        <f>VLOOKUP($CK40&amp;"_"&amp;$AZ$5,データシート1!$A:$BT,MATCH("ab_家庭",データシート1!$A$1:$BT$1,0),0)</f>
        <v>35632</v>
      </c>
      <c r="CO40" s="223">
        <f t="shared" si="15"/>
        <v>8.627076784912438E-2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46225</v>
      </c>
      <c r="AY41" s="18" t="str">
        <f>IF(IFERROR(比較地域マスタ!$Z34,"")=0,"",IFERROR(比較地域マスタ!$Z34,""))</f>
        <v>姶良市</v>
      </c>
      <c r="BC41" s="844" t="str">
        <f t="shared" si="0"/>
        <v>46225</v>
      </c>
      <c r="BD41" s="1031" t="str">
        <f t="shared" si="2"/>
        <v>姶良市</v>
      </c>
      <c r="BE41" s="34">
        <f>VLOOKUP($BC41&amp;"_"&amp;$AZ$7,データシート1!$A:$BT,MATCH("cb_"&amp;BE$12,データシート1!$A$1:$BT$1,0),0)</f>
        <v>21644.207999999915</v>
      </c>
      <c r="BF41" s="34">
        <f>VLOOKUP($BC41&amp;"_"&amp;$AZ$7,データシート1!$A:$BT,MATCH("cb_"&amp;BF$12,データシート1!$A$1:$BT$1,0),0)</f>
        <v>55474.299999999988</v>
      </c>
      <c r="BG41" s="34">
        <f>VLOOKUP($BC41&amp;"_"&amp;$AZ$7,データシート1!$A:$BT,MATCH("cb_"&amp;BG$12,データシート1!$A$1:$BT$1,0),0)</f>
        <v>0</v>
      </c>
      <c r="BH41" s="34">
        <f>VLOOKUP($BC41&amp;"_"&amp;$AZ$7,データシート1!$A:$BT,MATCH("cb_"&amp;BH$12,データシート1!$A$1:$BT$1,0),0)</f>
        <v>154.4</v>
      </c>
      <c r="BI41" s="34">
        <f>VLOOKUP($BC41&amp;"_"&amp;$AZ$7,データシート1!$A:$BT,MATCH("cb_"&amp;BI$12,データシート1!$A$1:$BT$1,0),0)</f>
        <v>0</v>
      </c>
      <c r="BJ41" s="34">
        <f>VLOOKUP($BC41&amp;"_"&amp;$AZ$7,データシート1!$A:$BT,MATCH("cb_"&amp;BJ$12,データシート1!$A$1:$BT$1,0),0)</f>
        <v>0</v>
      </c>
      <c r="BK41" s="34">
        <f t="shared" si="3"/>
        <v>77272.907999999894</v>
      </c>
      <c r="BL41" s="36"/>
      <c r="BM41" s="844" t="str">
        <f t="shared" si="4"/>
        <v>46225</v>
      </c>
      <c r="BN41" s="1031" t="str">
        <f t="shared" si="5"/>
        <v>姶良市</v>
      </c>
      <c r="BO41" s="34">
        <f>BE41*VLOOKUP(BO$12,別紙!$B$4:$E$10,MATCH("設備利用率",別紙!$B$4:$E$4,0),0)/100*8760/10^3</f>
        <v>25975.6469049599</v>
      </c>
      <c r="BP41" s="34">
        <f>BF41*VLOOKUP(BP$12,別紙!$B$4:$E$10,MATCH("設備利用率",別紙!$B$4:$E$4,0),0)/100*8760/10^3</f>
        <v>73379.185067999992</v>
      </c>
      <c r="BQ41" s="34">
        <f>BG41*VLOOKUP(BQ$12,別紙!$B$4:$E$10,MATCH("設備利用率",別紙!$B$4:$E$4,0),0)/100*8760/10^3</f>
        <v>0</v>
      </c>
      <c r="BR41" s="34">
        <f>BH41*VLOOKUP(BR$12,別紙!$B$4:$E$10,MATCH("設備利用率",別紙!$B$4:$E$4,0),0)/100*8760/10^3</f>
        <v>811.52639999999997</v>
      </c>
      <c r="BS41" s="34">
        <f>BI41*VLOOKUP(BS$12,別紙!$B$4:$E$10,MATCH("設備利用率",別紙!$B$4:$E$4,0),0)/100*8760/10^3</f>
        <v>0</v>
      </c>
      <c r="BT41" s="34">
        <f>BJ41*VLOOKUP(BT$12,別紙!$B$4:$E$10,MATCH("設備利用率",別紙!$B$4:$E$4,0),0)/100*8760/10^3</f>
        <v>0</v>
      </c>
      <c r="BU41" s="34">
        <f t="shared" si="6"/>
        <v>100166.35837295989</v>
      </c>
      <c r="BV41" s="36"/>
      <c r="BW41" s="33" t="str">
        <f t="shared" si="7"/>
        <v>46225</v>
      </c>
      <c r="BX41" s="33" t="str">
        <f t="shared" si="8"/>
        <v>姶良市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370023.14503510151</v>
      </c>
      <c r="BZ41" s="36"/>
      <c r="CA41" s="33" t="str">
        <f t="shared" si="9"/>
        <v>46225</v>
      </c>
      <c r="CB41" s="33" t="str">
        <f t="shared" si="10"/>
        <v>姶良市</v>
      </c>
      <c r="CC41" s="223">
        <f t="shared" si="11"/>
        <v>7.0200059789491745E-2</v>
      </c>
      <c r="CD41" s="223">
        <f t="shared" si="16"/>
        <v>0.19830971670985345</v>
      </c>
      <c r="CE41" s="223">
        <f t="shared" si="17"/>
        <v>0</v>
      </c>
      <c r="CF41" s="223">
        <f t="shared" si="18"/>
        <v>2.1931774022487596E-3</v>
      </c>
      <c r="CG41" s="223">
        <f t="shared" si="19"/>
        <v>0</v>
      </c>
      <c r="CH41" s="223">
        <f t="shared" si="20"/>
        <v>0</v>
      </c>
      <c r="CI41" s="223">
        <f t="shared" si="12"/>
        <v>0.27070295390159393</v>
      </c>
      <c r="CK41" s="18" t="str">
        <f t="shared" si="13"/>
        <v>46225</v>
      </c>
      <c r="CL41" s="18" t="str">
        <f t="shared" si="14"/>
        <v>姶良市</v>
      </c>
      <c r="CM41" s="18">
        <f>VLOOKUP($CK41&amp;"_"&amp;$AZ$7,データシート1!$A:$BT,MATCH("ca_太陽光発電（10kW未満）",データシート1!$A$1:$BT$1,0),0)</f>
        <v>4464</v>
      </c>
      <c r="CN41" s="18">
        <f>VLOOKUP($CK41&amp;"_"&amp;$AZ$5,データシート1!$A:$BT,MATCH("ab_家庭",データシート1!$A$1:$BT$1,0),0)</f>
        <v>37968</v>
      </c>
      <c r="CO41" s="223">
        <f t="shared" si="15"/>
        <v>0.11757269279393173</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23232</v>
      </c>
      <c r="AY72" s="18" t="str">
        <f>IF(IFERROR(比較地域マスタ!$AE7,"")=0,"",IFERROR(比較地域マスタ!$AE7,""))</f>
        <v>愛西市</v>
      </c>
      <c r="AZ72" s="16"/>
      <c r="BA72" s="22">
        <v>1</v>
      </c>
      <c r="BB72" s="22">
        <v>1</v>
      </c>
      <c r="BC72" s="18" t="str">
        <f>AX72</f>
        <v>23232</v>
      </c>
      <c r="BD72" s="18" t="str">
        <f>AY72</f>
        <v>愛西市</v>
      </c>
      <c r="BE72" s="33">
        <f>VLOOKUP(BC72&amp;"_"&amp;$AZ$9,データシート3!A:AB,MATCH("ea_"&amp;"太陽光（建物系）"&amp;"_年間発電",データシート3!$A$1:$AB$1,0),0)/10^3+VLOOKUP(BC72&amp;"_"&amp;$AZ$9,データシート3!A:AB,MATCH("ea_"&amp;"太陽光（土地系）"&amp;"_年間発電",データシート3!$A$1:$AB$1,0),0)/10^3</f>
        <v>555928.96699999995</v>
      </c>
      <c r="BF72" s="33">
        <f>VLOOKUP(BC72&amp;"_"&amp;$AZ$9,データシート3!A:AB,MATCH("ea_"&amp;"風力（陸上）"&amp;"_年間発電",データシート3!$A$1:$AB$1,0),0)/10^3</f>
        <v>0</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77.507999999999996</v>
      </c>
      <c r="BI72" s="33">
        <f>SUM(BE72:BH72)</f>
        <v>556006.47499999998</v>
      </c>
      <c r="BJ72" s="33">
        <f>(VLOOKUP($BC72&amp;"_"&amp;$AZ$8,データシート3!$A:$AN,MATCH("da_合計",データシート3!$A$1:$AN$1,0),0))/10^3</f>
        <v>230559.39311619135</v>
      </c>
      <c r="BK72" s="33">
        <f t="shared" ref="BK72:BK103" si="21">BI72-BJ72</f>
        <v>325447.0818838086</v>
      </c>
      <c r="BL72" s="33">
        <f t="shared" ref="BL72:BL103" si="22">IF(BK72&gt;0,0,BK72)</f>
        <v>0</v>
      </c>
      <c r="BM72" s="33">
        <f t="shared" ref="BM72:BM103" si="23">IF(BK72&gt;0,BK72,0)</f>
        <v>325447.0818838086</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23441</v>
      </c>
      <c r="AY73" s="18" t="str">
        <f>IF(IFERROR(比較地域マスタ!$AE8,"")=0,"",IFERROR(比較地域マスタ!$AE8,""))</f>
        <v>阿久比町</v>
      </c>
      <c r="AZ73" s="16"/>
      <c r="BA73" s="22">
        <v>2</v>
      </c>
      <c r="BB73" s="22">
        <v>1</v>
      </c>
      <c r="BC73" s="18" t="str">
        <f t="shared" ref="BC73:BC136" si="24">AX73</f>
        <v>23441</v>
      </c>
      <c r="BD73" s="18" t="str">
        <f t="shared" ref="BD73:BD136" si="25">AY73</f>
        <v>阿久比町</v>
      </c>
      <c r="BE73" s="33">
        <f>VLOOKUP(BC73&amp;"_"&amp;$AZ$9,データシート3!A:AB,MATCH("ea_"&amp;"太陽光（建物系）"&amp;"_年間発電",データシート3!$A$1:$AB$1,0),0)/10^3+VLOOKUP(BC73&amp;"_"&amp;$AZ$9,データシート3!A:AB,MATCH("ea_"&amp;"太陽光（土地系）"&amp;"_年間発電",データシート3!$A$1:$AB$1,0),0)/10^3</f>
        <v>384533.63899999997</v>
      </c>
      <c r="BF73" s="33">
        <f>VLOOKUP(BC73&amp;"_"&amp;$AZ$9,データシート3!A:AB,MATCH("ea_"&amp;"風力（陸上）"&amp;"_年間発電",データシート3!$A$1:$AB$1,0),0)/10^3</f>
        <v>2038.1170000000002</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386571.75599999999</v>
      </c>
      <c r="BJ73" s="33">
        <f>(VLOOKUP($BC73&amp;"_"&amp;$AZ$8,データシート3!$A:$AN,MATCH("da_合計",データシート3!$A$1:$AN$1,0),0))/10^3</f>
        <v>128475.69089047662</v>
      </c>
      <c r="BK73" s="33">
        <f t="shared" si="21"/>
        <v>258096.06510952336</v>
      </c>
      <c r="BL73" s="33">
        <f t="shared" si="22"/>
        <v>0</v>
      </c>
      <c r="BM73" s="33">
        <f t="shared" si="23"/>
        <v>258096.06510952336</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23237</v>
      </c>
      <c r="AY74" s="18" t="str">
        <f>IF(IFERROR(比較地域マスタ!$AE9,"")=0,"",IFERROR(比較地域マスタ!$AE9,""))</f>
        <v>あま市</v>
      </c>
      <c r="AZ74" s="16"/>
      <c r="BA74" s="22">
        <v>3</v>
      </c>
      <c r="BB74" s="22">
        <v>1</v>
      </c>
      <c r="BC74" s="18" t="str">
        <f t="shared" si="24"/>
        <v>23237</v>
      </c>
      <c r="BD74" s="18" t="str">
        <f t="shared" si="25"/>
        <v>あま市</v>
      </c>
      <c r="BE74" s="33">
        <f>VLOOKUP(BC74&amp;"_"&amp;$AZ$9,データシート3!A:AB,MATCH("ea_"&amp;"太陽光（建物系）"&amp;"_年間発電",データシート3!$A$1:$AB$1,0),0)/10^3+VLOOKUP(BC74&amp;"_"&amp;$AZ$9,データシート3!A:AB,MATCH("ea_"&amp;"太陽光（土地系）"&amp;"_年間発電",データシート3!$A$1:$AB$1,0),0)/10^3</f>
        <v>432932.40299999999</v>
      </c>
      <c r="BF74" s="33">
        <f>VLOOKUP(BC74&amp;"_"&amp;$AZ$9,データシート3!A:AB,MATCH("ea_"&amp;"風力（陸上）"&amp;"_年間発電",データシート3!$A$1:$AB$1,0),0)/10^3</f>
        <v>0</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432932.40299999999</v>
      </c>
      <c r="BJ74" s="33">
        <f>(VLOOKUP($BC74&amp;"_"&amp;$AZ$8,データシート3!$A:$AN,MATCH("da_合計",データシート3!$A$1:$AN$1,0),0))/10^3</f>
        <v>343062.10123151372</v>
      </c>
      <c r="BK74" s="33">
        <f t="shared" si="21"/>
        <v>89870.301768486272</v>
      </c>
      <c r="BL74" s="33">
        <f t="shared" si="22"/>
        <v>0</v>
      </c>
      <c r="BM74" s="33">
        <f t="shared" si="23"/>
        <v>89870.301768486272</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23212</v>
      </c>
      <c r="AY75" s="18" t="str">
        <f>IF(IFERROR(比較地域マスタ!$AE10,"")=0,"",IFERROR(比較地域マスタ!$AE10,""))</f>
        <v>安城市</v>
      </c>
      <c r="AZ75" s="16"/>
      <c r="BA75" s="22">
        <v>4</v>
      </c>
      <c r="BB75" s="22">
        <v>1</v>
      </c>
      <c r="BC75" s="18" t="str">
        <f t="shared" si="24"/>
        <v>23212</v>
      </c>
      <c r="BD75" s="18" t="str">
        <f t="shared" si="25"/>
        <v>安城市</v>
      </c>
      <c r="BE75" s="33">
        <f>VLOOKUP(BC75&amp;"_"&amp;$AZ$9,データシート3!A:AB,MATCH("ea_"&amp;"太陽光（建物系）"&amp;"_年間発電",データシート3!$A$1:$AB$1,0),0)/10^3+VLOOKUP(BC75&amp;"_"&amp;$AZ$9,データシート3!A:AB,MATCH("ea_"&amp;"太陽光（土地系）"&amp;"_年間発電",データシート3!$A$1:$AB$1,0),0)/10^3</f>
        <v>1700913.3789999997</v>
      </c>
      <c r="BF75" s="33">
        <f>VLOOKUP(BC75&amp;"_"&amp;$AZ$9,データシート3!A:AB,MATCH("ea_"&amp;"風力（陸上）"&amp;"_年間発電",データシート3!$A$1:$AB$1,0),0)/10^3</f>
        <v>0</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1700913.3789999997</v>
      </c>
      <c r="BJ75" s="33">
        <f>(VLOOKUP($BC75&amp;"_"&amp;$AZ$8,データシート3!$A:$AN,MATCH("da_合計",データシート3!$A$1:$AN$1,0),0))/10^3</f>
        <v>1789381.9808730874</v>
      </c>
      <c r="BK75" s="33">
        <f t="shared" si="21"/>
        <v>-88468.601873087697</v>
      </c>
      <c r="BL75" s="33">
        <f t="shared" si="22"/>
        <v>-88468.601873087697</v>
      </c>
      <c r="BM75" s="33">
        <f t="shared" si="23"/>
        <v>0</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23203</v>
      </c>
      <c r="AY76" s="18" t="str">
        <f>IF(IFERROR(比較地域マスタ!$AE11,"")=0,"",IFERROR(比較地域マスタ!$AE11,""))</f>
        <v>一宮市</v>
      </c>
      <c r="AZ76" s="16"/>
      <c r="BA76" s="22">
        <v>5</v>
      </c>
      <c r="BB76" s="22">
        <v>1</v>
      </c>
      <c r="BC76" s="18" t="str">
        <f t="shared" si="24"/>
        <v>23203</v>
      </c>
      <c r="BD76" s="18" t="str">
        <f t="shared" si="25"/>
        <v>一宮市</v>
      </c>
      <c r="BE76" s="33">
        <f>VLOOKUP(BC76&amp;"_"&amp;$AZ$9,データシート3!A:AB,MATCH("ea_"&amp;"太陽光（建物系）"&amp;"_年間発電",データシート3!$A$1:$AB$1,0),0)/10^3+VLOOKUP(BC76&amp;"_"&amp;$AZ$9,データシート3!A:AB,MATCH("ea_"&amp;"太陽光（土地系）"&amp;"_年間発電",データシート3!$A$1:$AB$1,0),0)/10^3</f>
        <v>1837053.04</v>
      </c>
      <c r="BF76" s="33">
        <f>VLOOKUP(BC76&amp;"_"&amp;$AZ$9,データシート3!A:AB,MATCH("ea_"&amp;"風力（陸上）"&amp;"_年間発電",データシート3!$A$1:$AB$1,0),0)/10^3</f>
        <v>0</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1837053.04</v>
      </c>
      <c r="BJ76" s="33">
        <f>(VLOOKUP($BC76&amp;"_"&amp;$AZ$8,データシート3!$A:$AN,MATCH("da_合計",データシート3!$A$1:$AN$1,0),0))/10^3</f>
        <v>1655516.4514661974</v>
      </c>
      <c r="BK76" s="33">
        <f t="shared" si="21"/>
        <v>181536.58853380266</v>
      </c>
      <c r="BL76" s="33">
        <f t="shared" si="22"/>
        <v>0</v>
      </c>
      <c r="BM76" s="33">
        <f t="shared" si="23"/>
        <v>181536.58853380266</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23220</v>
      </c>
      <c r="AY77" s="18" t="str">
        <f>IF(IFERROR(比較地域マスタ!$AE12,"")=0,"",IFERROR(比較地域マスタ!$AE12,""))</f>
        <v>稲沢市</v>
      </c>
      <c r="AZ77" s="16"/>
      <c r="BA77" s="22">
        <v>6</v>
      </c>
      <c r="BB77" s="22">
        <v>1</v>
      </c>
      <c r="BC77" s="18" t="str">
        <f t="shared" si="24"/>
        <v>23220</v>
      </c>
      <c r="BD77" s="18" t="str">
        <f t="shared" si="25"/>
        <v>稲沢市</v>
      </c>
      <c r="BE77" s="33">
        <f>VLOOKUP(BC77&amp;"_"&amp;$AZ$9,データシート3!A:AB,MATCH("ea_"&amp;"太陽光（建物系）"&amp;"_年間発電",データシート3!$A$1:$AB$1,0),0)/10^3+VLOOKUP(BC77&amp;"_"&amp;$AZ$9,データシート3!A:AB,MATCH("ea_"&amp;"太陽光（土地系）"&amp;"_年間発電",データシート3!$A$1:$AB$1,0),0)/10^3</f>
        <v>992912.89700000011</v>
      </c>
      <c r="BF77" s="33">
        <f>VLOOKUP(BC77&amp;"_"&amp;$AZ$9,データシート3!A:AB,MATCH("ea_"&amp;"風力（陸上）"&amp;"_年間発電",データシート3!$A$1:$AB$1,0),0)/10^3</f>
        <v>0</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4.415</v>
      </c>
      <c r="BI77" s="33">
        <f t="shared" si="26"/>
        <v>992917.31200000015</v>
      </c>
      <c r="BJ77" s="33">
        <f>(VLOOKUP($BC77&amp;"_"&amp;$AZ$8,データシート3!$A:$AN,MATCH("da_合計",データシート3!$A$1:$AN$1,0),0))/10^3</f>
        <v>802071.46592660749</v>
      </c>
      <c r="BK77" s="33">
        <f t="shared" si="21"/>
        <v>190845.84607339266</v>
      </c>
      <c r="BL77" s="33">
        <f t="shared" si="22"/>
        <v>0</v>
      </c>
      <c r="BM77" s="33">
        <f t="shared" si="23"/>
        <v>190845.84607339266</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23215</v>
      </c>
      <c r="AY78" s="18" t="str">
        <f>IF(IFERROR(比較地域マスタ!$AE13,"")=0,"",IFERROR(比較地域マスタ!$AE13,""))</f>
        <v>犬山市</v>
      </c>
      <c r="AZ78" s="16"/>
      <c r="BA78" s="22">
        <v>7</v>
      </c>
      <c r="BB78" s="22">
        <v>1</v>
      </c>
      <c r="BC78" s="18" t="str">
        <f t="shared" si="24"/>
        <v>23215</v>
      </c>
      <c r="BD78" s="18" t="str">
        <f t="shared" si="25"/>
        <v>犬山市</v>
      </c>
      <c r="BE78" s="33">
        <f>VLOOKUP(BC78&amp;"_"&amp;$AZ$9,データシート3!A:AB,MATCH("ea_"&amp;"太陽光（建物系）"&amp;"_年間発電",データシート3!$A$1:$AB$1,0),0)/10^3+VLOOKUP(BC78&amp;"_"&amp;$AZ$9,データシート3!A:AB,MATCH("ea_"&amp;"太陽光（土地系）"&amp;"_年間発電",データシート3!$A$1:$AB$1,0),0)/10^3</f>
        <v>681952.57300000009</v>
      </c>
      <c r="BF78" s="33">
        <f>VLOOKUP(BC78&amp;"_"&amp;$AZ$9,データシート3!A:AB,MATCH("ea_"&amp;"風力（陸上）"&amp;"_年間発電",データシート3!$A$1:$AB$1,0),0)/10^3</f>
        <v>0</v>
      </c>
      <c r="BG78" s="33">
        <f>VLOOKUP(BC78&amp;"_"&amp;$AZ$9,データシート3!A:AB,MATCH("ea_"&amp;"中小水（河川）"&amp;"_年間発電",データシート3!$A$1:$AB$1,0),0)/10^3+VLOOKUP(BC78&amp;"_"&amp;$AZ$9,データシート3!A:AB,MATCH("ea_"&amp;"中小水（農業用水路）"&amp;"_年間発電",データシート3!$A$1:$AB$1,0),0)/10^3</f>
        <v>2459.0529999999999</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684411.62600000005</v>
      </c>
      <c r="BJ78" s="33">
        <f>(VLOOKUP($BC78&amp;"_"&amp;$AZ$8,データシート3!$A:$AN,MATCH("da_合計",データシート3!$A$1:$AN$1,0),0))/10^3</f>
        <v>512311.0222888483</v>
      </c>
      <c r="BK78" s="33">
        <f t="shared" si="21"/>
        <v>172100.60371115175</v>
      </c>
      <c r="BL78" s="33">
        <f t="shared" si="22"/>
        <v>0</v>
      </c>
      <c r="BM78" s="33">
        <f t="shared" si="23"/>
        <v>172100.60371115175</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23228</v>
      </c>
      <c r="AY79" s="18" t="str">
        <f>IF(IFERROR(比較地域マスタ!$AE14,"")=0,"",IFERROR(比較地域マスタ!$AE14,""))</f>
        <v>岩倉市</v>
      </c>
      <c r="AZ79" s="16"/>
      <c r="BA79" s="22">
        <v>8</v>
      </c>
      <c r="BB79" s="22">
        <v>1</v>
      </c>
      <c r="BC79" s="18" t="str">
        <f t="shared" si="24"/>
        <v>23228</v>
      </c>
      <c r="BD79" s="18" t="str">
        <f t="shared" si="25"/>
        <v>岩倉市</v>
      </c>
      <c r="BE79" s="33">
        <f>VLOOKUP(BC79&amp;"_"&amp;$AZ$9,データシート3!A:AB,MATCH("ea_"&amp;"太陽光（建物系）"&amp;"_年間発電",データシート3!$A$1:$AB$1,0),0)/10^3+VLOOKUP(BC79&amp;"_"&amp;$AZ$9,データシート3!A:AB,MATCH("ea_"&amp;"太陽光（土地系）"&amp;"_年間発電",データシート3!$A$1:$AB$1,0),0)/10^3</f>
        <v>191968.769</v>
      </c>
      <c r="BF79" s="33">
        <f>VLOOKUP(BC79&amp;"_"&amp;$AZ$9,データシート3!A:AB,MATCH("ea_"&amp;"風力（陸上）"&amp;"_年間発電",データシート3!$A$1:$AB$1,0),0)/10^3</f>
        <v>0</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191968.769</v>
      </c>
      <c r="BJ79" s="33">
        <f>(VLOOKUP($BC79&amp;"_"&amp;$AZ$8,データシート3!$A:$AN,MATCH("da_合計",データシート3!$A$1:$AN$1,0),0))/10^3</f>
        <v>200183.49719148982</v>
      </c>
      <c r="BK79" s="33">
        <f t="shared" si="21"/>
        <v>-8214.7281914898194</v>
      </c>
      <c r="BL79" s="33">
        <f>IF(BK79&gt;0,0,BK79)</f>
        <v>-8214.7281914898194</v>
      </c>
      <c r="BM79" s="33">
        <f>IF(BK79&gt;0,BK79,0)</f>
        <v>0</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23361</v>
      </c>
      <c r="AY80" s="18" t="str">
        <f>IF(IFERROR(比較地域マスタ!$AE15,"")=0,"",IFERROR(比較地域マスタ!$AE15,""))</f>
        <v>大口町</v>
      </c>
      <c r="AZ80" s="16"/>
      <c r="BA80" s="22">
        <v>9</v>
      </c>
      <c r="BB80" s="22">
        <v>1</v>
      </c>
      <c r="BC80" s="18" t="str">
        <f t="shared" si="24"/>
        <v>23361</v>
      </c>
      <c r="BD80" s="18" t="str">
        <f t="shared" si="25"/>
        <v>大口町</v>
      </c>
      <c r="BE80" s="33">
        <f>VLOOKUP(BC80&amp;"_"&amp;$AZ$9,データシート3!A:AB,MATCH("ea_"&amp;"太陽光（建物系）"&amp;"_年間発電",データシート3!$A$1:$AB$1,0),0)/10^3+VLOOKUP(BC80&amp;"_"&amp;$AZ$9,データシート3!A:AB,MATCH("ea_"&amp;"太陽光（土地系）"&amp;"_年間発電",データシート3!$A$1:$AB$1,0),0)/10^3</f>
        <v>296731.09299999999</v>
      </c>
      <c r="BF80" s="33">
        <f>VLOOKUP(BC80&amp;"_"&amp;$AZ$9,データシート3!A:AB,MATCH("ea_"&amp;"風力（陸上）"&amp;"_年間発電",データシート3!$A$1:$AB$1,0),0)/10^3</f>
        <v>0</v>
      </c>
      <c r="BG80" s="33">
        <f>VLOOKUP(BC80&amp;"_"&amp;$AZ$9,データシート3!A:AB,MATCH("ea_"&amp;"中小水（河川）"&amp;"_年間発電",データシート3!$A$1:$AB$1,0),0)/10^3+VLOOKUP(BC80&amp;"_"&amp;$AZ$9,データシート3!A:AB,MATCH("ea_"&amp;"中小水（農業用水路）"&amp;"_年間発電",データシート3!$A$1:$AB$1,0),0)/10^3</f>
        <v>113.58599999999998</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296844.679</v>
      </c>
      <c r="BJ80" s="33">
        <f>(VLOOKUP($BC80&amp;"_"&amp;$AZ$8,データシート3!$A:$AN,MATCH("da_合計",データシート3!$A$1:$AN$1,0),0))/10^3</f>
        <v>353755.50260192074</v>
      </c>
      <c r="BK80" s="33">
        <f t="shared" si="21"/>
        <v>-56910.82360192074</v>
      </c>
      <c r="BL80" s="33">
        <f t="shared" si="22"/>
        <v>-56910.82360192074</v>
      </c>
      <c r="BM80" s="33">
        <f t="shared" si="23"/>
        <v>0</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23424</v>
      </c>
      <c r="AY81" s="18" t="str">
        <f>IF(IFERROR(比較地域マスタ!$AE16,"")=0,"",IFERROR(比較地域マスタ!$AE16,""))</f>
        <v>大治町</v>
      </c>
      <c r="AZ81" s="16"/>
      <c r="BA81" s="22">
        <v>10</v>
      </c>
      <c r="BB81" s="22">
        <v>1</v>
      </c>
      <c r="BC81" s="18" t="str">
        <f t="shared" si="24"/>
        <v>23424</v>
      </c>
      <c r="BD81" s="18" t="str">
        <f t="shared" si="25"/>
        <v>大治町</v>
      </c>
      <c r="BE81" s="33">
        <f>VLOOKUP(BC81&amp;"_"&amp;$AZ$9,データシート3!A:AB,MATCH("ea_"&amp;"太陽光（建物系）"&amp;"_年間発電",データシート3!$A$1:$AB$1,0),0)/10^3+VLOOKUP(BC81&amp;"_"&amp;$AZ$9,データシート3!A:AB,MATCH("ea_"&amp;"太陽光（土地系）"&amp;"_年間発電",データシート3!$A$1:$AB$1,0),0)/10^3</f>
        <v>119155.75199999999</v>
      </c>
      <c r="BF81" s="33">
        <f>VLOOKUP(BC81&amp;"_"&amp;$AZ$9,データシート3!A:AB,MATCH("ea_"&amp;"風力（陸上）"&amp;"_年間発電",データシート3!$A$1:$AB$1,0),0)/10^3</f>
        <v>0</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119155.75199999999</v>
      </c>
      <c r="BJ81" s="33">
        <f>(VLOOKUP($BC81&amp;"_"&amp;$AZ$8,データシート3!$A:$AN,MATCH("da_合計",データシート3!$A$1:$AN$1,0),0))/10^3</f>
        <v>136709.04924907317</v>
      </c>
      <c r="BK81" s="33">
        <f t="shared" si="21"/>
        <v>-17553.297249073177</v>
      </c>
      <c r="BL81" s="33">
        <f t="shared" si="22"/>
        <v>-17553.297249073177</v>
      </c>
      <c r="BM81" s="33">
        <f t="shared" si="23"/>
        <v>0</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23223</v>
      </c>
      <c r="AY82" s="18" t="str">
        <f>IF(IFERROR(比較地域マスタ!$AE17,"")=0,"",IFERROR(比較地域マスタ!$AE17,""))</f>
        <v>大府市</v>
      </c>
      <c r="AZ82" s="16"/>
      <c r="BA82" s="22">
        <v>11</v>
      </c>
      <c r="BB82" s="22">
        <v>1</v>
      </c>
      <c r="BC82" s="18" t="str">
        <f t="shared" si="24"/>
        <v>23223</v>
      </c>
      <c r="BD82" s="18" t="str">
        <f t="shared" si="25"/>
        <v>大府市</v>
      </c>
      <c r="BE82" s="33">
        <f>VLOOKUP(BC82&amp;"_"&amp;$AZ$9,データシート3!A:AB,MATCH("ea_"&amp;"太陽光（建物系）"&amp;"_年間発電",データシート3!$A$1:$AB$1,0),0)/10^3+VLOOKUP(BC82&amp;"_"&amp;$AZ$9,データシート3!A:AB,MATCH("ea_"&amp;"太陽光（土地系）"&amp;"_年間発電",データシート3!$A$1:$AB$1,0),0)/10^3</f>
        <v>592190.01800000004</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592190.01800000004</v>
      </c>
      <c r="BJ82" s="33">
        <f>(VLOOKUP($BC82&amp;"_"&amp;$AZ$8,データシート3!$A:$AN,MATCH("da_合計",データシート3!$A$1:$AN$1,0),0))/10^3</f>
        <v>889795.6280425546</v>
      </c>
      <c r="BK82" s="33">
        <f t="shared" si="21"/>
        <v>-297605.61004255456</v>
      </c>
      <c r="BL82" s="33">
        <f t="shared" si="22"/>
        <v>-297605.61004255456</v>
      </c>
      <c r="BM82" s="33">
        <f t="shared" si="23"/>
        <v>0</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23202</v>
      </c>
      <c r="AY83" s="18" t="str">
        <f>IF(IFERROR(比較地域マスタ!$AE18,"")=0,"",IFERROR(比較地域マスタ!$AE18,""))</f>
        <v>岡崎市</v>
      </c>
      <c r="AZ83" s="16"/>
      <c r="BA83" s="22">
        <v>12</v>
      </c>
      <c r="BB83" s="22">
        <v>1</v>
      </c>
      <c r="BC83" s="18" t="str">
        <f t="shared" si="24"/>
        <v>23202</v>
      </c>
      <c r="BD83" s="18" t="str">
        <f t="shared" si="25"/>
        <v>岡崎市</v>
      </c>
      <c r="BE83" s="33">
        <f>VLOOKUP(BC83&amp;"_"&amp;$AZ$9,データシート3!A:AB,MATCH("ea_"&amp;"太陽光（建物系）"&amp;"_年間発電",データシート3!$A$1:$AB$1,0),0)/10^3+VLOOKUP(BC83&amp;"_"&amp;$AZ$9,データシート3!A:AB,MATCH("ea_"&amp;"太陽光（土地系）"&amp;"_年間発電",データシート3!$A$1:$AB$1,0),0)/10^3</f>
        <v>2195444.5490000001</v>
      </c>
      <c r="BF83" s="33">
        <f>VLOOKUP(BC83&amp;"_"&amp;$AZ$9,データシート3!A:AB,MATCH("ea_"&amp;"風力（陸上）"&amp;"_年間発電",データシート3!$A$1:$AB$1,0),0)/10^3</f>
        <v>435955.038</v>
      </c>
      <c r="BG83" s="33">
        <f>VLOOKUP(BC83&amp;"_"&amp;$AZ$9,データシート3!A:AB,MATCH("ea_"&amp;"中小水（河川）"&amp;"_年間発電",データシート3!$A$1:$AB$1,0),0)/10^3+VLOOKUP(BC83&amp;"_"&amp;$AZ$9,データシート3!A:AB,MATCH("ea_"&amp;"中小水（農業用水路）"&amp;"_年間発電",データシート3!$A$1:$AB$1,0),0)/10^3</f>
        <v>8714.652</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2640114.2390000001</v>
      </c>
      <c r="BJ83" s="33">
        <f>(VLOOKUP($BC83&amp;"_"&amp;$AZ$8,データシート3!$A:$AN,MATCH("da_合計",データシート3!$A$1:$AN$1,0),0))/10^3</f>
        <v>2682794.2089524288</v>
      </c>
      <c r="BK83" s="33">
        <f t="shared" si="21"/>
        <v>-42679.969952428713</v>
      </c>
      <c r="BL83" s="33">
        <f t="shared" si="22"/>
        <v>-42679.969952428713</v>
      </c>
      <c r="BM83" s="33">
        <f t="shared" si="23"/>
        <v>0</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23226</v>
      </c>
      <c r="AY84" s="18" t="str">
        <f>IF(IFERROR(比較地域マスタ!$AE19,"")=0,"",IFERROR(比較地域マスタ!$AE19,""))</f>
        <v>尾張旭市</v>
      </c>
      <c r="AZ84" s="16"/>
      <c r="BA84" s="22">
        <v>13</v>
      </c>
      <c r="BB84" s="22">
        <v>1</v>
      </c>
      <c r="BC84" s="18" t="str">
        <f t="shared" si="24"/>
        <v>23226</v>
      </c>
      <c r="BD84" s="18" t="str">
        <f t="shared" si="25"/>
        <v>尾張旭市</v>
      </c>
      <c r="BE84" s="33">
        <f>VLOOKUP(BC84&amp;"_"&amp;$AZ$9,データシート3!A:AB,MATCH("ea_"&amp;"太陽光（建物系）"&amp;"_年間発電",データシート3!$A$1:$AB$1,0),0)/10^3+VLOOKUP(BC84&amp;"_"&amp;$AZ$9,データシート3!A:AB,MATCH("ea_"&amp;"太陽光（土地系）"&amp;"_年間発電",データシート3!$A$1:$AB$1,0),0)/10^3</f>
        <v>345001.56599999999</v>
      </c>
      <c r="BF84" s="33">
        <f>VLOOKUP(BC84&amp;"_"&amp;$AZ$9,データシート3!A:AB,MATCH("ea_"&amp;"風力（陸上）"&amp;"_年間発電",データシート3!$A$1:$AB$1,0),0)/10^3</f>
        <v>0</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345001.56599999999</v>
      </c>
      <c r="BJ84" s="33">
        <f>(VLOOKUP($BC84&amp;"_"&amp;$AZ$8,データシート3!$A:$AN,MATCH("da_合計",データシート3!$A$1:$AN$1,0),0))/10^3</f>
        <v>346513.35679541697</v>
      </c>
      <c r="BK84" s="33">
        <f t="shared" si="21"/>
        <v>-1511.7907954169787</v>
      </c>
      <c r="BL84" s="33">
        <f t="shared" si="22"/>
        <v>-1511.7907954169787</v>
      </c>
      <c r="BM84" s="33">
        <f t="shared" si="23"/>
        <v>0</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23206</v>
      </c>
      <c r="AY85" s="18" t="str">
        <f>IF(IFERROR(比較地域マスタ!$AE20,"")=0,"",IFERROR(比較地域マスタ!$AE20,""))</f>
        <v>春日井市</v>
      </c>
      <c r="AZ85" s="16"/>
      <c r="BA85" s="22">
        <v>14</v>
      </c>
      <c r="BB85" s="22">
        <v>1</v>
      </c>
      <c r="BC85" s="18" t="str">
        <f t="shared" si="24"/>
        <v>23206</v>
      </c>
      <c r="BD85" s="18" t="str">
        <f t="shared" si="25"/>
        <v>春日井市</v>
      </c>
      <c r="BE85" s="33">
        <f>VLOOKUP(BC85&amp;"_"&amp;$AZ$9,データシート3!A:AB,MATCH("ea_"&amp;"太陽光（建物系）"&amp;"_年間発電",データシート3!$A$1:$AB$1,0),0)/10^3+VLOOKUP(BC85&amp;"_"&amp;$AZ$9,データシート3!A:AB,MATCH("ea_"&amp;"太陽光（土地系）"&amp;"_年間発電",データシート3!$A$1:$AB$1,0),0)/10^3</f>
        <v>1350156.1030000001</v>
      </c>
      <c r="BF85" s="33">
        <f>VLOOKUP(BC85&amp;"_"&amp;$AZ$9,データシート3!A:AB,MATCH("ea_"&amp;"風力（陸上）"&amp;"_年間発電",データシート3!$A$1:$AB$1,0),0)/10^3</f>
        <v>4838.41</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1354994.513</v>
      </c>
      <c r="BJ85" s="33">
        <f>(VLOOKUP($BC85&amp;"_"&amp;$AZ$8,データシート3!$A:$AN,MATCH("da_合計",データシート3!$A$1:$AN$1,0),0))/10^3</f>
        <v>1509136.9429006446</v>
      </c>
      <c r="BK85" s="33">
        <f t="shared" si="21"/>
        <v>-154142.42990064458</v>
      </c>
      <c r="BL85" s="33">
        <f t="shared" si="22"/>
        <v>-154142.42990064458</v>
      </c>
      <c r="BM85" s="33">
        <f t="shared" si="23"/>
        <v>0</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23425</v>
      </c>
      <c r="AY86" s="18" t="str">
        <f>IF(IFERROR(比較地域マスタ!$AE21,"")=0,"",IFERROR(比較地域マスタ!$AE21,""))</f>
        <v>蟹江町</v>
      </c>
      <c r="AZ86" s="16"/>
      <c r="BA86" s="22">
        <v>15</v>
      </c>
      <c r="BB86" s="22">
        <v>1</v>
      </c>
      <c r="BC86" s="18" t="str">
        <f t="shared" si="24"/>
        <v>23425</v>
      </c>
      <c r="BD86" s="18" t="str">
        <f t="shared" si="25"/>
        <v>蟹江町</v>
      </c>
      <c r="BE86" s="33">
        <f>VLOOKUP(BC86&amp;"_"&amp;$AZ$9,データシート3!A:AB,MATCH("ea_"&amp;"太陽光（建物系）"&amp;"_年間発電",データシート3!$A$1:$AB$1,0),0)/10^3+VLOOKUP(BC86&amp;"_"&amp;$AZ$9,データシート3!A:AB,MATCH("ea_"&amp;"太陽光（土地系）"&amp;"_年間発電",データシート3!$A$1:$AB$1,0),0)/10^3</f>
        <v>158832.74400000001</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158832.74400000001</v>
      </c>
      <c r="BJ86" s="33">
        <f>(VLOOKUP($BC86&amp;"_"&amp;$AZ$8,データシート3!$A:$AN,MATCH("da_合計",データシート3!$A$1:$AN$1,0),0))/10^3</f>
        <v>177560.86332686144</v>
      </c>
      <c r="BK86" s="33">
        <f t="shared" si="21"/>
        <v>-18728.11932686143</v>
      </c>
      <c r="BL86" s="33">
        <f t="shared" si="22"/>
        <v>-18728.11932686143</v>
      </c>
      <c r="BM86" s="33">
        <f t="shared" si="23"/>
        <v>0</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23214</v>
      </c>
      <c r="AY87" s="18" t="str">
        <f>IF(IFERROR(比較地域マスタ!$AE22,"")=0,"",IFERROR(比較地域マスタ!$AE22,""))</f>
        <v>蒲郡市</v>
      </c>
      <c r="AZ87" s="16"/>
      <c r="BA87" s="22">
        <v>16</v>
      </c>
      <c r="BB87" s="22">
        <v>1</v>
      </c>
      <c r="BC87" s="18" t="str">
        <f t="shared" si="24"/>
        <v>23214</v>
      </c>
      <c r="BD87" s="18" t="str">
        <f t="shared" si="25"/>
        <v>蒲郡市</v>
      </c>
      <c r="BE87" s="33">
        <f>VLOOKUP(BC87&amp;"_"&amp;$AZ$9,データシート3!A:AB,MATCH("ea_"&amp;"太陽光（建物系）"&amp;"_年間発電",データシート3!$A$1:$AB$1,0),0)/10^3+VLOOKUP(BC87&amp;"_"&amp;$AZ$9,データシート3!A:AB,MATCH("ea_"&amp;"太陽光（土地系）"&amp;"_年間発電",データシート3!$A$1:$AB$1,0),0)/10^3</f>
        <v>679064.47100000002</v>
      </c>
      <c r="BF87" s="33">
        <f>VLOOKUP(BC87&amp;"_"&amp;$AZ$9,データシート3!A:AB,MATCH("ea_"&amp;"風力（陸上）"&amp;"_年間発電",データシート3!$A$1:$AB$1,0),0)/10^3</f>
        <v>56952.55599999999</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736017.027</v>
      </c>
      <c r="BJ87" s="33">
        <f>(VLOOKUP($BC87&amp;"_"&amp;$AZ$8,データシート3!$A:$AN,MATCH("da_合計",データシート3!$A$1:$AN$1,0),0))/10^3</f>
        <v>413779.85353353922</v>
      </c>
      <c r="BK87" s="33">
        <f t="shared" si="21"/>
        <v>322237.17346646078</v>
      </c>
      <c r="BL87" s="33">
        <f t="shared" si="22"/>
        <v>0</v>
      </c>
      <c r="BM87" s="33">
        <f t="shared" si="23"/>
        <v>322237.17346646078</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23210</v>
      </c>
      <c r="AY88" s="18" t="str">
        <f>IF(IFERROR(比較地域マスタ!$AE23,"")=0,"",IFERROR(比較地域マスタ!$AE23,""))</f>
        <v>刈谷市</v>
      </c>
      <c r="AZ88" s="16"/>
      <c r="BA88" s="22">
        <v>17</v>
      </c>
      <c r="BB88" s="22">
        <v>1</v>
      </c>
      <c r="BC88" s="18" t="str">
        <f t="shared" si="24"/>
        <v>23210</v>
      </c>
      <c r="BD88" s="18" t="str">
        <f t="shared" si="25"/>
        <v>刈谷市</v>
      </c>
      <c r="BE88" s="33">
        <f>VLOOKUP(BC88&amp;"_"&amp;$AZ$9,データシート3!A:AB,MATCH("ea_"&amp;"太陽光（建物系）"&amp;"_年間発電",データシート3!$A$1:$AB$1,0),0)/10^3+VLOOKUP(BC88&amp;"_"&amp;$AZ$9,データシート3!A:AB,MATCH("ea_"&amp;"太陽光（土地系）"&amp;"_年間発電",データシート3!$A$1:$AB$1,0),0)/10^3</f>
        <v>1023174.0449999999</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1023174.0449999999</v>
      </c>
      <c r="BJ88" s="33">
        <f>(VLOOKUP($BC88&amp;"_"&amp;$AZ$8,データシート3!$A:$AN,MATCH("da_合計",データシート3!$A$1:$AN$1,0),0))/10^3</f>
        <v>1406043.647968777</v>
      </c>
      <c r="BK88" s="33">
        <f t="shared" si="21"/>
        <v>-382869.60296877706</v>
      </c>
      <c r="BL88" s="33">
        <f t="shared" si="22"/>
        <v>-382869.60296877706</v>
      </c>
      <c r="BM88" s="33">
        <f t="shared" si="23"/>
        <v>0</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23234</v>
      </c>
      <c r="AY89" s="18" t="str">
        <f>IF(IFERROR(比較地域マスタ!$AE24,"")=0,"",IFERROR(比較地域マスタ!$AE24,""))</f>
        <v>北名古屋市</v>
      </c>
      <c r="AZ89" s="16"/>
      <c r="BA89" s="22">
        <v>18</v>
      </c>
      <c r="BB89" s="22">
        <v>1</v>
      </c>
      <c r="BC89" s="18" t="str">
        <f t="shared" si="24"/>
        <v>23234</v>
      </c>
      <c r="BD89" s="18" t="str">
        <f t="shared" si="25"/>
        <v>北名古屋市</v>
      </c>
      <c r="BE89" s="33">
        <f>VLOOKUP(BC89&amp;"_"&amp;$AZ$9,データシート3!A:AB,MATCH("ea_"&amp;"太陽光（建物系）"&amp;"_年間発電",データシート3!$A$1:$AB$1,0),0)/10^3+VLOOKUP(BC89&amp;"_"&amp;$AZ$9,データシート3!A:AB,MATCH("ea_"&amp;"太陽光（土地系）"&amp;"_年間発電",データシート3!$A$1:$AB$1,0),0)/10^3</f>
        <v>363975.51</v>
      </c>
      <c r="BF89" s="33">
        <f>VLOOKUP(BC89&amp;"_"&amp;$AZ$9,データシート3!A:AB,MATCH("ea_"&amp;"風力（陸上）"&amp;"_年間発電",データシート3!$A$1:$AB$1,0),0)/10^3</f>
        <v>0</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363975.51</v>
      </c>
      <c r="BJ89" s="33">
        <f>(VLOOKUP($BC89&amp;"_"&amp;$AZ$8,データシート3!$A:$AN,MATCH("da_合計",データシート3!$A$1:$AN$1,0),0))/10^3</f>
        <v>397081.07161389658</v>
      </c>
      <c r="BK89" s="33">
        <f t="shared" si="21"/>
        <v>-33105.561613896571</v>
      </c>
      <c r="BL89" s="33">
        <f t="shared" si="22"/>
        <v>-33105.561613896571</v>
      </c>
      <c r="BM89" s="33">
        <f t="shared" si="23"/>
        <v>0</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23233</v>
      </c>
      <c r="AY90" s="18" t="str">
        <f>IF(IFERROR(比較地域マスタ!$AE25,"")=0,"",IFERROR(比較地域マスタ!$AE25,""))</f>
        <v>清須市</v>
      </c>
      <c r="AZ90" s="16"/>
      <c r="BA90" s="22">
        <v>19</v>
      </c>
      <c r="BB90" s="22">
        <v>1</v>
      </c>
      <c r="BC90" s="18" t="str">
        <f t="shared" si="24"/>
        <v>23233</v>
      </c>
      <c r="BD90" s="18" t="str">
        <f t="shared" si="25"/>
        <v>清須市</v>
      </c>
      <c r="BE90" s="33">
        <f>VLOOKUP(BC90&amp;"_"&amp;$AZ$9,データシート3!A:AB,MATCH("ea_"&amp;"太陽光（建物系）"&amp;"_年間発電",データシート3!$A$1:$AB$1,0),0)/10^3+VLOOKUP(BC90&amp;"_"&amp;$AZ$9,データシート3!A:AB,MATCH("ea_"&amp;"太陽光（土地系）"&amp;"_年間発電",データシート3!$A$1:$AB$1,0),0)/10^3</f>
        <v>322540.34600000002</v>
      </c>
      <c r="BF90" s="33">
        <f>VLOOKUP(BC90&amp;"_"&amp;$AZ$9,データシート3!A:AB,MATCH("ea_"&amp;"風力（陸上）"&amp;"_年間発電",データシート3!$A$1:$AB$1,0),0)/10^3</f>
        <v>0</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322540.34600000002</v>
      </c>
      <c r="BJ90" s="33">
        <f>(VLOOKUP($BC90&amp;"_"&amp;$AZ$8,データシート3!$A:$AN,MATCH("da_合計",データシート3!$A$1:$AN$1,0),0))/10^3</f>
        <v>376140.00879485189</v>
      </c>
      <c r="BK90" s="33">
        <f t="shared" si="21"/>
        <v>-53599.662794851873</v>
      </c>
      <c r="BL90" s="33">
        <f t="shared" si="22"/>
        <v>-53599.662794851873</v>
      </c>
      <c r="BM90" s="33">
        <f t="shared" si="23"/>
        <v>0</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23501</v>
      </c>
      <c r="AY91" s="18" t="str">
        <f>IF(IFERROR(比較地域マスタ!$AE26,"")=0,"",IFERROR(比較地域マスタ!$AE26,""))</f>
        <v>幸田町</v>
      </c>
      <c r="BA91" s="22">
        <v>20</v>
      </c>
      <c r="BB91" s="22">
        <v>1</v>
      </c>
      <c r="BC91" s="18" t="str">
        <f t="shared" si="24"/>
        <v>23501</v>
      </c>
      <c r="BD91" s="18" t="str">
        <f t="shared" si="25"/>
        <v>幸田町</v>
      </c>
      <c r="BE91" s="33">
        <f>VLOOKUP(BC91&amp;"_"&amp;$AZ$9,データシート3!A:AB,MATCH("ea_"&amp;"太陽光（建物系）"&amp;"_年間発電",データシート3!$A$1:$AB$1,0),0)/10^3+VLOOKUP(BC91&amp;"_"&amp;$AZ$9,データシート3!A:AB,MATCH("ea_"&amp;"太陽光（土地系）"&amp;"_年間発電",データシート3!$A$1:$AB$1,0),0)/10^3</f>
        <v>508987.57300000003</v>
      </c>
      <c r="BF91" s="33">
        <f>VLOOKUP(BC91&amp;"_"&amp;$AZ$9,データシート3!A:AB,MATCH("ea_"&amp;"風力（陸上）"&amp;"_年間発電",データシート3!$A$1:$AB$1,0),0)/10^3</f>
        <v>98025.519</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607013.09200000006</v>
      </c>
      <c r="BJ91" s="33">
        <f>(VLOOKUP($BC91&amp;"_"&amp;$AZ$8,データシート3!$A:$AN,MATCH("da_合計",データシート3!$A$1:$AN$1,0),0))/10^3</f>
        <v>508052.36834190675</v>
      </c>
      <c r="BK91" s="33">
        <f t="shared" si="21"/>
        <v>98960.723658093309</v>
      </c>
      <c r="BL91" s="33">
        <f t="shared" si="22"/>
        <v>0</v>
      </c>
      <c r="BM91" s="33">
        <f t="shared" si="23"/>
        <v>98960.723658093309</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23217</v>
      </c>
      <c r="AY92" s="18" t="str">
        <f>IF(IFERROR(比較地域マスタ!$AE27,"")=0,"",IFERROR(比較地域マスタ!$AE27,""))</f>
        <v>江南市</v>
      </c>
      <c r="AZ92" s="16"/>
      <c r="BA92" s="22">
        <v>21</v>
      </c>
      <c r="BB92" s="22">
        <v>1</v>
      </c>
      <c r="BC92" s="18" t="str">
        <f t="shared" si="24"/>
        <v>23217</v>
      </c>
      <c r="BD92" s="18" t="str">
        <f t="shared" si="25"/>
        <v>江南市</v>
      </c>
      <c r="BE92" s="33">
        <f>VLOOKUP(BC92&amp;"_"&amp;$AZ$9,データシート3!A:AB,MATCH("ea_"&amp;"太陽光（建物系）"&amp;"_年間発電",データシート3!$A$1:$AB$1,0),0)/10^3+VLOOKUP(BC92&amp;"_"&amp;$AZ$9,データシート3!A:AB,MATCH("ea_"&amp;"太陽光（土地系）"&amp;"_年間発電",データシート3!$A$1:$AB$1,0),0)/10^3</f>
        <v>476035.06699999998</v>
      </c>
      <c r="BF92" s="33">
        <f>VLOOKUP(BC92&amp;"_"&amp;$AZ$9,データシート3!A:AB,MATCH("ea_"&amp;"風力（陸上）"&amp;"_年間発電",データシート3!$A$1:$AB$1,0),0)/10^3</f>
        <v>0</v>
      </c>
      <c r="BG92" s="33">
        <f>VLOOKUP(BC92&amp;"_"&amp;$AZ$9,データシート3!A:AB,MATCH("ea_"&amp;"中小水（河川）"&amp;"_年間発電",データシート3!$A$1:$AB$1,0),0)/10^3+VLOOKUP(BC92&amp;"_"&amp;$AZ$9,データシート3!A:AB,MATCH("ea_"&amp;"中小水（農業用水路）"&amp;"_年間発電",データシート3!$A$1:$AB$1,0),0)/10^3</f>
        <v>107.774</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476142.84099999996</v>
      </c>
      <c r="BJ92" s="33">
        <f>(VLOOKUP($BC92&amp;"_"&amp;$AZ$8,データシート3!$A:$AN,MATCH("da_合計",データシート3!$A$1:$AN$1,0),0))/10^3</f>
        <v>394772.94253099139</v>
      </c>
      <c r="BK92" s="33">
        <f>BI92-BJ92</f>
        <v>81369.898469008564</v>
      </c>
      <c r="BL92" s="33">
        <f t="shared" si="22"/>
        <v>0</v>
      </c>
      <c r="BM92" s="33">
        <f t="shared" si="23"/>
        <v>81369.898469008564</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23219</v>
      </c>
      <c r="AY93" s="18" t="str">
        <f>IF(IFERROR(比較地域マスタ!$AE28,"")=0,"",IFERROR(比較地域マスタ!$AE28,""))</f>
        <v>小牧市</v>
      </c>
      <c r="AZ93" s="16"/>
      <c r="BA93" s="22">
        <v>22</v>
      </c>
      <c r="BB93" s="22">
        <v>1</v>
      </c>
      <c r="BC93" s="18" t="str">
        <f t="shared" si="24"/>
        <v>23219</v>
      </c>
      <c r="BD93" s="18" t="str">
        <f t="shared" si="25"/>
        <v>小牧市</v>
      </c>
      <c r="BE93" s="33">
        <f>VLOOKUP(BC93&amp;"_"&amp;$AZ$9,データシート3!A:AB,MATCH("ea_"&amp;"太陽光（建物系）"&amp;"_年間発電",データシート3!$A$1:$AB$1,0),0)/10^3+VLOOKUP(BC93&amp;"_"&amp;$AZ$9,データシート3!A:AB,MATCH("ea_"&amp;"太陽光（土地系）"&amp;"_年間発電",データシート3!$A$1:$AB$1,0),0)/10^3</f>
        <v>1092544.977</v>
      </c>
      <c r="BF93" s="33">
        <f>VLOOKUP(BC93&amp;"_"&amp;$AZ$9,データシート3!A:AB,MATCH("ea_"&amp;"風力（陸上）"&amp;"_年間発電",データシート3!$A$1:$AB$1,0),0)/10^3</f>
        <v>0</v>
      </c>
      <c r="BG93" s="33">
        <f>VLOOKUP(BC93&amp;"_"&amp;$AZ$9,データシート3!A:AB,MATCH("ea_"&amp;"中小水（河川）"&amp;"_年間発電",データシート3!$A$1:$AB$1,0),0)/10^3+VLOOKUP(BC93&amp;"_"&amp;$AZ$9,データシート3!A:AB,MATCH("ea_"&amp;"中小水（農業用水路）"&amp;"_年間発電",データシート3!$A$1:$AB$1,0),0)/10^3</f>
        <v>12276.960999999999</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1104821.9379999998</v>
      </c>
      <c r="BJ93" s="33">
        <f>(VLOOKUP($BC93&amp;"_"&amp;$AZ$8,データシート3!$A:$AN,MATCH("da_合計",データシート3!$A$1:$AN$1,0),0))/10^3</f>
        <v>1464313.1806368202</v>
      </c>
      <c r="BK93" s="33">
        <f t="shared" si="21"/>
        <v>-359491.2426368203</v>
      </c>
      <c r="BL93" s="33">
        <f t="shared" si="22"/>
        <v>-359491.2426368203</v>
      </c>
      <c r="BM93" s="33">
        <f t="shared" si="23"/>
        <v>0</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23561</v>
      </c>
      <c r="AY94" s="18" t="str">
        <f>IF(IFERROR(比較地域マスタ!$AE29,"")=0,"",IFERROR(比較地域マスタ!$AE29,""))</f>
        <v>設楽町</v>
      </c>
      <c r="AZ94" s="16"/>
      <c r="BA94" s="22">
        <v>23</v>
      </c>
      <c r="BB94" s="22">
        <v>1</v>
      </c>
      <c r="BC94" s="18" t="str">
        <f t="shared" si="24"/>
        <v>23561</v>
      </c>
      <c r="BD94" s="18" t="str">
        <f t="shared" si="25"/>
        <v>設楽町</v>
      </c>
      <c r="BE94" s="33">
        <f>VLOOKUP(BC94&amp;"_"&amp;$AZ$9,データシート3!A:AB,MATCH("ea_"&amp;"太陽光（建物系）"&amp;"_年間発電",データシート3!$A$1:$AB$1,0),0)/10^3+VLOOKUP(BC94&amp;"_"&amp;$AZ$9,データシート3!A:AB,MATCH("ea_"&amp;"太陽光（土地系）"&amp;"_年間発電",データシート3!$A$1:$AB$1,0),0)/10^3</f>
        <v>243829.97899999996</v>
      </c>
      <c r="BF94" s="33">
        <f>VLOOKUP(BC94&amp;"_"&amp;$AZ$9,データシート3!A:AB,MATCH("ea_"&amp;"風力（陸上）"&amp;"_年間発電",データシート3!$A$1:$AB$1,0),0)/10^3</f>
        <v>1650626.6740000001</v>
      </c>
      <c r="BG94" s="33">
        <f>VLOOKUP(BC94&amp;"_"&amp;$AZ$9,データシート3!A:AB,MATCH("ea_"&amp;"中小水（河川）"&amp;"_年間発電",データシート3!$A$1:$AB$1,0),0)/10^3+VLOOKUP(BC94&amp;"_"&amp;$AZ$9,データシート3!A:AB,MATCH("ea_"&amp;"中小水（農業用水路）"&amp;"_年間発電",データシート3!$A$1:$AB$1,0),0)/10^3</f>
        <v>54251.137999999999</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1948707.7910000002</v>
      </c>
      <c r="BJ94" s="33">
        <f>(VLOOKUP($BC94&amp;"_"&amp;$AZ$8,データシート3!$A:$AN,MATCH("da_合計",データシート3!$A$1:$AN$1,0),0))/10^3</f>
        <v>22239.694557473616</v>
      </c>
      <c r="BK94" s="33">
        <f t="shared" si="21"/>
        <v>1926468.0964425267</v>
      </c>
      <c r="BL94" s="33">
        <f t="shared" si="22"/>
        <v>0</v>
      </c>
      <c r="BM94" s="33">
        <f t="shared" si="23"/>
        <v>1926468.0964425267</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23221</v>
      </c>
      <c r="AY95" s="18" t="str">
        <f>IF(IFERROR(比較地域マスタ!$AE30,"")=0,"",IFERROR(比較地域マスタ!$AE30,""))</f>
        <v>新城市</v>
      </c>
      <c r="AZ95" s="16"/>
      <c r="BA95" s="22">
        <v>24</v>
      </c>
      <c r="BB95" s="22">
        <v>1</v>
      </c>
      <c r="BC95" s="18" t="str">
        <f t="shared" si="24"/>
        <v>23221</v>
      </c>
      <c r="BD95" s="18" t="str">
        <f t="shared" si="25"/>
        <v>新城市</v>
      </c>
      <c r="BE95" s="33">
        <f>VLOOKUP(BC95&amp;"_"&amp;$AZ$9,データシート3!A:AB,MATCH("ea_"&amp;"太陽光（建物系）"&amp;"_年間発電",データシート3!$A$1:$AB$1,0),0)/10^3+VLOOKUP(BC95&amp;"_"&amp;$AZ$9,データシート3!A:AB,MATCH("ea_"&amp;"太陽光（土地系）"&amp;"_年間発電",データシート3!$A$1:$AB$1,0),0)/10^3</f>
        <v>1019624.0109999999</v>
      </c>
      <c r="BF95" s="33">
        <f>VLOOKUP(BC95&amp;"_"&amp;$AZ$9,データシート3!A:AB,MATCH("ea_"&amp;"風力（陸上）"&amp;"_年間発電",データシート3!$A$1:$AB$1,0),0)/10^3</f>
        <v>801219.82799999998</v>
      </c>
      <c r="BG95" s="33">
        <f>VLOOKUP(BC95&amp;"_"&amp;$AZ$9,データシート3!A:AB,MATCH("ea_"&amp;"中小水（河川）"&amp;"_年間発電",データシート3!$A$1:$AB$1,0),0)/10^3+VLOOKUP(BC95&amp;"_"&amp;$AZ$9,データシート3!A:AB,MATCH("ea_"&amp;"中小水（農業用水路）"&amp;"_年間発電",データシート3!$A$1:$AB$1,0),0)/10^3</f>
        <v>146516.81800000003</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1967360.6569999999</v>
      </c>
      <c r="BJ95" s="33">
        <f>(VLOOKUP($BC95&amp;"_"&amp;$AZ$8,データシート3!$A:$AN,MATCH("da_合計",データシート3!$A$1:$AN$1,0),0))/10^3</f>
        <v>307570.54703939031</v>
      </c>
      <c r="BK95" s="33">
        <f t="shared" si="21"/>
        <v>1659790.1099606096</v>
      </c>
      <c r="BL95" s="33">
        <f t="shared" si="22"/>
        <v>0</v>
      </c>
      <c r="BM95" s="33">
        <f t="shared" si="23"/>
        <v>1659790.1099606096</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23204</v>
      </c>
      <c r="AY96" s="18" t="str">
        <f>IF(IFERROR(比較地域マスタ!$AE31,"")=0,"",IFERROR(比較地域マスタ!$AE31,""))</f>
        <v>瀬戸市</v>
      </c>
      <c r="AZ96" s="16"/>
      <c r="BA96" s="22">
        <v>25</v>
      </c>
      <c r="BB96" s="22">
        <v>1</v>
      </c>
      <c r="BC96" s="18" t="str">
        <f t="shared" si="24"/>
        <v>23204</v>
      </c>
      <c r="BD96" s="18" t="str">
        <f t="shared" si="25"/>
        <v>瀬戸市</v>
      </c>
      <c r="BE96" s="33">
        <f>VLOOKUP(BC96&amp;"_"&amp;$AZ$9,データシート3!A:AB,MATCH("ea_"&amp;"太陽光（建物系）"&amp;"_年間発電",データシート3!$A$1:$AB$1,0),0)/10^3+VLOOKUP(BC96&amp;"_"&amp;$AZ$9,データシート3!A:AB,MATCH("ea_"&amp;"太陽光（土地系）"&amp;"_年間発電",データシート3!$A$1:$AB$1,0),0)/10^3</f>
        <v>676083.90800000005</v>
      </c>
      <c r="BF96" s="33">
        <f>VLOOKUP(BC96&amp;"_"&amp;$AZ$9,データシート3!A:AB,MATCH("ea_"&amp;"風力（陸上）"&amp;"_年間発電",データシート3!$A$1:$AB$1,0),0)/10^3</f>
        <v>50662.154999999999</v>
      </c>
      <c r="BG96" s="33">
        <f>VLOOKUP(BC96&amp;"_"&amp;$AZ$9,データシート3!A:AB,MATCH("ea_"&amp;"中小水（河川）"&amp;"_年間発電",データシート3!$A$1:$AB$1,0),0)/10^3+VLOOKUP(BC96&amp;"_"&amp;$AZ$9,データシート3!A:AB,MATCH("ea_"&amp;"中小水（農業用水路）"&amp;"_年間発電",データシート3!$A$1:$AB$1,0),0)/10^3</f>
        <v>6150.5860000000011</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732896.64900000009</v>
      </c>
      <c r="BJ96" s="33">
        <f>(VLOOKUP($BC96&amp;"_"&amp;$AZ$8,データシート3!$A:$AN,MATCH("da_合計",データシート3!$A$1:$AN$1,0),0))/10^3</f>
        <v>634332.39467517158</v>
      </c>
      <c r="BK96" s="33">
        <f t="shared" si="21"/>
        <v>98564.254324828507</v>
      </c>
      <c r="BL96" s="33">
        <f t="shared" si="22"/>
        <v>0</v>
      </c>
      <c r="BM96" s="33">
        <f t="shared" si="23"/>
        <v>98564.254324828507</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23227</v>
      </c>
      <c r="AY97" s="18" t="str">
        <f>IF(IFERROR(比較地域マスタ!$AE32,"")=0,"",IFERROR(比較地域マスタ!$AE32,""))</f>
        <v>高浜市</v>
      </c>
      <c r="AZ97" s="16"/>
      <c r="BA97" s="22">
        <v>26</v>
      </c>
      <c r="BB97" s="22">
        <v>1</v>
      </c>
      <c r="BC97" s="18" t="str">
        <f t="shared" si="24"/>
        <v>23227</v>
      </c>
      <c r="BD97" s="18" t="str">
        <f t="shared" si="25"/>
        <v>高浜市</v>
      </c>
      <c r="BE97" s="33">
        <f>VLOOKUP(BC97&amp;"_"&amp;$AZ$9,データシート3!A:AB,MATCH("ea_"&amp;"太陽光（建物系）"&amp;"_年間発電",データシート3!$A$1:$AB$1,0),0)/10^3+VLOOKUP(BC97&amp;"_"&amp;$AZ$9,データシート3!A:AB,MATCH("ea_"&amp;"太陽光（土地系）"&amp;"_年間発電",データシート3!$A$1:$AB$1,0),0)/10^3</f>
        <v>280378.58800000005</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280378.58800000005</v>
      </c>
      <c r="BJ97" s="33">
        <f>(VLOOKUP($BC97&amp;"_"&amp;$AZ$8,データシート3!$A:$AN,MATCH("da_合計",データシート3!$A$1:$AN$1,0),0))/10^3</f>
        <v>434948.56904639897</v>
      </c>
      <c r="BK97" s="33">
        <f t="shared" si="21"/>
        <v>-154569.98104639893</v>
      </c>
      <c r="BL97" s="33">
        <f t="shared" si="22"/>
        <v>-154569.98104639893</v>
      </c>
      <c r="BM97" s="33">
        <f t="shared" si="23"/>
        <v>0</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23447</v>
      </c>
      <c r="AY98" s="18" t="str">
        <f>IF(IFERROR(比較地域マスタ!$AE33,"")=0,"",IFERROR(比較地域マスタ!$AE33,""))</f>
        <v>武豊町</v>
      </c>
      <c r="AZ98" s="16"/>
      <c r="BA98" s="22">
        <v>27</v>
      </c>
      <c r="BB98" s="22">
        <v>1</v>
      </c>
      <c r="BC98" s="18" t="str">
        <f t="shared" si="24"/>
        <v>23447</v>
      </c>
      <c r="BD98" s="18" t="str">
        <f t="shared" si="25"/>
        <v>武豊町</v>
      </c>
      <c r="BE98" s="33">
        <f>VLOOKUP(BC98&amp;"_"&amp;$AZ$9,データシート3!A:AB,MATCH("ea_"&amp;"太陽光（建物系）"&amp;"_年間発電",データシート3!$A$1:$AB$1,0),0)/10^3+VLOOKUP(BC98&amp;"_"&amp;$AZ$9,データシート3!A:AB,MATCH("ea_"&amp;"太陽光（土地系）"&amp;"_年間発電",データシート3!$A$1:$AB$1,0),0)/10^3</f>
        <v>386933.86900000001</v>
      </c>
      <c r="BF98" s="33">
        <f>VLOOKUP(BC98&amp;"_"&amp;$AZ$9,データシート3!A:AB,MATCH("ea_"&amp;"風力（陸上）"&amp;"_年間発電",データシート3!$A$1:$AB$1,0),0)/10^3</f>
        <v>941.21500000000003</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387875.08400000003</v>
      </c>
      <c r="BJ98" s="33">
        <f>(VLOOKUP($BC98&amp;"_"&amp;$AZ$8,データシート3!$A:$AN,MATCH("da_合計",データシート3!$A$1:$AN$1,0),0))/10^3</f>
        <v>239491.31716669613</v>
      </c>
      <c r="BK98" s="33">
        <f t="shared" si="21"/>
        <v>148383.7668333039</v>
      </c>
      <c r="BL98" s="33">
        <f t="shared" si="22"/>
        <v>0</v>
      </c>
      <c r="BM98" s="33">
        <f t="shared" si="23"/>
        <v>148383.7668333039</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23231</v>
      </c>
      <c r="AY99" s="18" t="str">
        <f>IF(IFERROR(比較地域マスタ!$AE34,"")=0,"",IFERROR(比較地域マスタ!$AE34,""))</f>
        <v>田原市</v>
      </c>
      <c r="AZ99" s="16"/>
      <c r="BA99" s="22">
        <v>28</v>
      </c>
      <c r="BB99" s="22">
        <v>1</v>
      </c>
      <c r="BC99" s="18" t="str">
        <f t="shared" si="24"/>
        <v>23231</v>
      </c>
      <c r="BD99" s="18" t="str">
        <f t="shared" si="25"/>
        <v>田原市</v>
      </c>
      <c r="BE99" s="33">
        <f>VLOOKUP(BC99&amp;"_"&amp;$AZ$9,データシート3!A:AB,MATCH("ea_"&amp;"太陽光（建物系）"&amp;"_年間発電",データシート3!$A$1:$AB$1,0),0)/10^3+VLOOKUP(BC99&amp;"_"&amp;$AZ$9,データシート3!A:AB,MATCH("ea_"&amp;"太陽光（土地系）"&amp;"_年間発電",データシート3!$A$1:$AB$1,0),0)/10^3</f>
        <v>2757332.6709999996</v>
      </c>
      <c r="BF99" s="33">
        <f>VLOOKUP(BC99&amp;"_"&amp;$AZ$9,データシート3!A:AB,MATCH("ea_"&amp;"風力（陸上）"&amp;"_年間発電",データシート3!$A$1:$AB$1,0),0)/10^3</f>
        <v>318010.12</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135.63999999999996</v>
      </c>
      <c r="BI99" s="33">
        <f t="shared" si="26"/>
        <v>3075478.4309999999</v>
      </c>
      <c r="BJ99" s="33">
        <f>(VLOOKUP($BC99&amp;"_"&amp;$AZ$8,データシート3!$A:$AN,MATCH("da_合計",データシート3!$A$1:$AN$1,0),0))/10^3</f>
        <v>1093959.1120725265</v>
      </c>
      <c r="BK99" s="33">
        <f t="shared" si="21"/>
        <v>1981519.3189274734</v>
      </c>
      <c r="BL99" s="33">
        <f t="shared" si="22"/>
        <v>0</v>
      </c>
      <c r="BM99" s="33">
        <f t="shared" si="23"/>
        <v>1981519.3189274734</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23224</v>
      </c>
      <c r="AY100" s="18" t="str">
        <f>IF(IFERROR(比較地域マスタ!$AE35,"")=0,"",IFERROR(比較地域マスタ!$AE35,""))</f>
        <v>知多市</v>
      </c>
      <c r="AZ100" s="16"/>
      <c r="BA100" s="22">
        <v>29</v>
      </c>
      <c r="BB100" s="22">
        <v>1</v>
      </c>
      <c r="BC100" s="18" t="str">
        <f t="shared" si="24"/>
        <v>23224</v>
      </c>
      <c r="BD100" s="18" t="str">
        <f t="shared" si="25"/>
        <v>知多市</v>
      </c>
      <c r="BE100" s="33">
        <f>VLOOKUP(BC100&amp;"_"&amp;$AZ$9,データシート3!A:AB,MATCH("ea_"&amp;"太陽光（建物系）"&amp;"_年間発電",データシート3!$A$1:$AB$1,0),0)/10^3+VLOOKUP(BC100&amp;"_"&amp;$AZ$9,データシート3!A:AB,MATCH("ea_"&amp;"太陽光（土地系）"&amp;"_年間発電",データシート3!$A$1:$AB$1,0),0)/10^3</f>
        <v>652587.05300000007</v>
      </c>
      <c r="BF100" s="33">
        <f>VLOOKUP(BC100&amp;"_"&amp;$AZ$9,データシート3!A:AB,MATCH("ea_"&amp;"風力（陸上）"&amp;"_年間発電",データシート3!$A$1:$AB$1,0),0)/10^3</f>
        <v>557.16099999999983</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653144.21400000004</v>
      </c>
      <c r="BJ100" s="33">
        <f>(VLOOKUP($BC100&amp;"_"&amp;$AZ$8,データシート3!$A:$AN,MATCH("da_合計",データシート3!$A$1:$AN$1,0),0))/10^3</f>
        <v>771810.92584479658</v>
      </c>
      <c r="BK100" s="33">
        <f t="shared" si="21"/>
        <v>-118666.71184479655</v>
      </c>
      <c r="BL100" s="33">
        <f t="shared" si="22"/>
        <v>-118666.71184479655</v>
      </c>
      <c r="BM100" s="33">
        <f t="shared" si="23"/>
        <v>0</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23225</v>
      </c>
      <c r="AY101" s="18" t="str">
        <f>IF(IFERROR(比較地域マスタ!$AE36,"")=0,"",IFERROR(比較地域マスタ!$AE36,""))</f>
        <v>知立市</v>
      </c>
      <c r="AZ101" s="16"/>
      <c r="BA101" s="22">
        <v>30</v>
      </c>
      <c r="BB101" s="22">
        <v>1</v>
      </c>
      <c r="BC101" s="18" t="str">
        <f t="shared" si="24"/>
        <v>23225</v>
      </c>
      <c r="BD101" s="18" t="str">
        <f t="shared" si="25"/>
        <v>知立市</v>
      </c>
      <c r="BE101" s="33">
        <f>VLOOKUP(BC101&amp;"_"&amp;$AZ$9,データシート3!A:AB,MATCH("ea_"&amp;"太陽光（建物系）"&amp;"_年間発電",データシート3!$A$1:$AB$1,0),0)/10^3+VLOOKUP(BC101&amp;"_"&amp;$AZ$9,データシート3!A:AB,MATCH("ea_"&amp;"太陽光（土地系）"&amp;"_年間発電",データシート3!$A$1:$AB$1,0),0)/10^3</f>
        <v>362898.26500000001</v>
      </c>
      <c r="BF101" s="33">
        <f>VLOOKUP(BC101&amp;"_"&amp;$AZ$9,データシート3!A:AB,MATCH("ea_"&amp;"風力（陸上）"&amp;"_年間発電",データシート3!$A$1:$AB$1,0),0)/10^3</f>
        <v>0</v>
      </c>
      <c r="BG101" s="33">
        <f>VLOOKUP(BC101&amp;"_"&amp;$AZ$9,データシート3!A:AB,MATCH("ea_"&amp;"中小水（河川）"&amp;"_年間発電",データシート3!$A$1:$AB$1,0),0)/10^3+VLOOKUP(BC101&amp;"_"&amp;$AZ$9,データシート3!A:AB,MATCH("ea_"&amp;"中小水（農業用水路）"&amp;"_年間発電",データシート3!$A$1:$AB$1,0),0)/10^3</f>
        <v>0</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362898.26500000001</v>
      </c>
      <c r="BJ101" s="33">
        <f>(VLOOKUP($BC101&amp;"_"&amp;$AZ$8,データシート3!$A:$AN,MATCH("da_合計",データシート3!$A$1:$AN$1,0),0))/10^3</f>
        <v>318629.14756043622</v>
      </c>
      <c r="BK101" s="33">
        <f t="shared" si="21"/>
        <v>44269.117439563794</v>
      </c>
      <c r="BL101" s="33">
        <f t="shared" si="22"/>
        <v>0</v>
      </c>
      <c r="BM101" s="33">
        <f t="shared" si="23"/>
        <v>44269.117439563794</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23208</v>
      </c>
      <c r="AY102" s="18" t="str">
        <f>IF(IFERROR(比較地域マスタ!$AE37,"")=0,"",IFERROR(比較地域マスタ!$AE37,""))</f>
        <v>津島市</v>
      </c>
      <c r="AZ102" s="16"/>
      <c r="BA102" s="22">
        <v>31</v>
      </c>
      <c r="BB102" s="22">
        <v>1</v>
      </c>
      <c r="BC102" s="18" t="str">
        <f t="shared" si="24"/>
        <v>23208</v>
      </c>
      <c r="BD102" s="18" t="str">
        <f t="shared" si="25"/>
        <v>津島市</v>
      </c>
      <c r="BE102" s="33">
        <f>VLOOKUP(BC102&amp;"_"&amp;$AZ$9,データシート3!A:AB,MATCH("ea_"&amp;"太陽光（建物系）"&amp;"_年間発電",データシート3!$A$1:$AB$1,0),0)/10^3+VLOOKUP(BC102&amp;"_"&amp;$AZ$9,データシート3!A:AB,MATCH("ea_"&amp;"太陽光（土地系）"&amp;"_年間発電",データシート3!$A$1:$AB$1,0),0)/10^3</f>
        <v>359518.43500000006</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34.584000000000003</v>
      </c>
      <c r="BI102" s="33">
        <f t="shared" si="26"/>
        <v>359553.01900000003</v>
      </c>
      <c r="BJ102" s="33">
        <f>(VLOOKUP($BC102&amp;"_"&amp;$AZ$8,データシート3!$A:$AN,MATCH("da_合計",データシート3!$A$1:$AN$1,0),0))/10^3</f>
        <v>308556.18553520663</v>
      </c>
      <c r="BK102" s="33">
        <f t="shared" si="21"/>
        <v>50996.833464793395</v>
      </c>
      <c r="BL102" s="33">
        <f t="shared" si="22"/>
        <v>0</v>
      </c>
      <c r="BM102" s="33">
        <f t="shared" si="23"/>
        <v>50996.833464793395</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23562</v>
      </c>
      <c r="AY103" s="18" t="str">
        <f>IF(IFERROR(比較地域マスタ!$AE38,"")=0,"",IFERROR(比較地域マスタ!$AE38,""))</f>
        <v>東栄町</v>
      </c>
      <c r="AZ103" s="16"/>
      <c r="BA103" s="22">
        <v>32</v>
      </c>
      <c r="BB103" s="22">
        <v>1</v>
      </c>
      <c r="BC103" s="18" t="str">
        <f t="shared" si="24"/>
        <v>23562</v>
      </c>
      <c r="BD103" s="18" t="str">
        <f t="shared" si="25"/>
        <v>東栄町</v>
      </c>
      <c r="BE103" s="33">
        <f>VLOOKUP(BC103&amp;"_"&amp;$AZ$9,データシート3!A:AB,MATCH("ea_"&amp;"太陽光（建物系）"&amp;"_年間発電",データシート3!$A$1:$AB$1,0),0)/10^3+VLOOKUP(BC103&amp;"_"&amp;$AZ$9,データシート3!A:AB,MATCH("ea_"&amp;"太陽光（土地系）"&amp;"_年間発電",データシート3!$A$1:$AB$1,0),0)/10^3</f>
        <v>75006.932000000001</v>
      </c>
      <c r="BF103" s="33">
        <f>VLOOKUP(BC103&amp;"_"&amp;$AZ$9,データシート3!A:AB,MATCH("ea_"&amp;"風力（陸上）"&amp;"_年間発電",データシート3!$A$1:$AB$1,0),0)/10^3</f>
        <v>221938.8</v>
      </c>
      <c r="BG103" s="33">
        <f>VLOOKUP(BC103&amp;"_"&amp;$AZ$9,データシート3!A:AB,MATCH("ea_"&amp;"中小水（河川）"&amp;"_年間発電",データシート3!$A$1:$AB$1,0),0)/10^3+VLOOKUP(BC103&amp;"_"&amp;$AZ$9,データシート3!A:AB,MATCH("ea_"&amp;"中小水（農業用水路）"&amp;"_年間発電",データシート3!$A$1:$AB$1,0),0)/10^3</f>
        <v>39441.472999999991</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336387.20499999996</v>
      </c>
      <c r="BJ103" s="33">
        <f>(VLOOKUP($BC103&amp;"_"&amp;$AZ$8,データシート3!$A:$AN,MATCH("da_合計",データシート3!$A$1:$AN$1,0),0))/10^3</f>
        <v>13224.308355460353</v>
      </c>
      <c r="BK103" s="33">
        <f t="shared" si="21"/>
        <v>323162.89664453961</v>
      </c>
      <c r="BL103" s="33">
        <f t="shared" si="22"/>
        <v>0</v>
      </c>
      <c r="BM103" s="33">
        <f t="shared" si="23"/>
        <v>323162.89664453961</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23222</v>
      </c>
      <c r="AY104" s="18" t="str">
        <f>IF(IFERROR(比較地域マスタ!$AE39,"")=0,"",IFERROR(比較地域マスタ!$AE39,""))</f>
        <v>東海市</v>
      </c>
      <c r="AZ104" s="16"/>
      <c r="BA104" s="22">
        <v>33</v>
      </c>
      <c r="BB104" s="22">
        <v>1</v>
      </c>
      <c r="BC104" s="18" t="str">
        <f t="shared" si="24"/>
        <v>23222</v>
      </c>
      <c r="BD104" s="18" t="str">
        <f t="shared" si="25"/>
        <v>東海市</v>
      </c>
      <c r="BE104" s="33">
        <f>VLOOKUP(BC104&amp;"_"&amp;$AZ$9,データシート3!A:AB,MATCH("ea_"&amp;"太陽光（建物系）"&amp;"_年間発電",データシート3!$A$1:$AB$1,0),0)/10^3+VLOOKUP(BC104&amp;"_"&amp;$AZ$9,データシート3!A:AB,MATCH("ea_"&amp;"太陽光（土地系）"&amp;"_年間発電",データシート3!$A$1:$AB$1,0),0)/10^3</f>
        <v>771841.70199999993</v>
      </c>
      <c r="BF104" s="33">
        <f>VLOOKUP(BC104&amp;"_"&amp;$AZ$9,データシート3!A:AB,MATCH("ea_"&amp;"風力（陸上）"&amp;"_年間発電",データシート3!$A$1:$AB$1,0),0)/10^3</f>
        <v>0</v>
      </c>
      <c r="BG104" s="33">
        <f>VLOOKUP(BC104&amp;"_"&amp;$AZ$9,データシート3!A:AB,MATCH("ea_"&amp;"中小水（河川）"&amp;"_年間発電",データシート3!$A$1:$AB$1,0),0)/10^3+VLOOKUP(BC104&amp;"_"&amp;$AZ$9,データシート3!A:AB,MATCH("ea_"&amp;"中小水（農業用水路）"&amp;"_年間発電",データシート3!$A$1:$AB$1,0),0)/10^3</f>
        <v>903.90200000000016</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772745.60399999993</v>
      </c>
      <c r="BJ104" s="33">
        <f>(VLOOKUP($BC104&amp;"_"&amp;$AZ$8,データシート3!$A:$AN,MATCH("da_合計",データシート3!$A$1:$AN$1,0),0))/10^3</f>
        <v>1244333.2428202587</v>
      </c>
      <c r="BK104" s="33">
        <f t="shared" ref="BK104:BK135" si="27">BI104-BJ104</f>
        <v>-471587.63882025878</v>
      </c>
      <c r="BL104" s="33">
        <f t="shared" ref="BL104:BL135" si="28">IF(BK104&gt;0,0,BK104)</f>
        <v>-471587.63882025878</v>
      </c>
      <c r="BM104" s="33">
        <f t="shared" ref="BM104:BM135" si="29">IF(BK104&gt;0,BK104,0)</f>
        <v>0</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23302</v>
      </c>
      <c r="AY105" s="18" t="str">
        <f>IF(IFERROR(比較地域マスタ!$AE40,"")=0,"",IFERROR(比較地域マスタ!$AE40,""))</f>
        <v>東郷町</v>
      </c>
      <c r="AZ105" s="16"/>
      <c r="BA105" s="22">
        <v>34</v>
      </c>
      <c r="BB105" s="22">
        <v>1</v>
      </c>
      <c r="BC105" s="18" t="str">
        <f t="shared" si="24"/>
        <v>23302</v>
      </c>
      <c r="BD105" s="18" t="str">
        <f t="shared" si="25"/>
        <v>東郷町</v>
      </c>
      <c r="BE105" s="33">
        <f>VLOOKUP(BC105&amp;"_"&amp;$AZ$9,データシート3!A:AB,MATCH("ea_"&amp;"太陽光（建物系）"&amp;"_年間発電",データシート3!$A$1:$AB$1,0),0)/10^3+VLOOKUP(BC105&amp;"_"&amp;$AZ$9,データシート3!A:AB,MATCH("ea_"&amp;"太陽光（土地系）"&amp;"_年間発電",データシート3!$A$1:$AB$1,0),0)/10^3</f>
        <v>283728.26400000002</v>
      </c>
      <c r="BF105" s="33">
        <f>VLOOKUP(BC105&amp;"_"&amp;$AZ$9,データシート3!A:AB,MATCH("ea_"&amp;"風力（陸上）"&amp;"_年間発電",データシート3!$A$1:$AB$1,0),0)/10^3</f>
        <v>0</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283728.26400000002</v>
      </c>
      <c r="BJ105" s="33">
        <f>(VLOOKUP($BC105&amp;"_"&amp;$AZ$8,データシート3!$A:$AN,MATCH("da_合計",データシート3!$A$1:$AN$1,0),0))/10^3</f>
        <v>219087.63429312478</v>
      </c>
      <c r="BK105" s="33">
        <f t="shared" si="27"/>
        <v>64640.629706875246</v>
      </c>
      <c r="BL105" s="33">
        <f t="shared" si="28"/>
        <v>0</v>
      </c>
      <c r="BM105" s="33">
        <f t="shared" si="29"/>
        <v>64640.629706875246</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23216</v>
      </c>
      <c r="AY106" s="18" t="str">
        <f>IF(IFERROR(比較地域マスタ!$AE41,"")=0,"",IFERROR(比較地域マスタ!$AE41,""))</f>
        <v>常滑市</v>
      </c>
      <c r="AZ106" s="16"/>
      <c r="BA106" s="22">
        <v>35</v>
      </c>
      <c r="BB106" s="22">
        <v>1</v>
      </c>
      <c r="BC106" s="18" t="str">
        <f t="shared" si="24"/>
        <v>23216</v>
      </c>
      <c r="BD106" s="18" t="str">
        <f t="shared" si="25"/>
        <v>常滑市</v>
      </c>
      <c r="BE106" s="33">
        <f>VLOOKUP(BC106&amp;"_"&amp;$AZ$9,データシート3!A:AB,MATCH("ea_"&amp;"太陽光（建物系）"&amp;"_年間発電",データシート3!$A$1:$AB$1,0),0)/10^3+VLOOKUP(BC106&amp;"_"&amp;$AZ$9,データシート3!A:AB,MATCH("ea_"&amp;"太陽光（土地系）"&amp;"_年間発電",データシート3!$A$1:$AB$1,0),0)/10^3</f>
        <v>792652.83499999996</v>
      </c>
      <c r="BF106" s="33">
        <f>VLOOKUP(BC106&amp;"_"&amp;$AZ$9,データシート3!A:AB,MATCH("ea_"&amp;"風力（陸上）"&amp;"_年間発電",データシート3!$A$1:$AB$1,0),0)/10^3</f>
        <v>7250.9700000000012</v>
      </c>
      <c r="BG106" s="33">
        <f>VLOOKUP(BC106&amp;"_"&amp;$AZ$9,データシート3!A:AB,MATCH("ea_"&amp;"中小水（河川）"&amp;"_年間発電",データシート3!$A$1:$AB$1,0),0)/10^3+VLOOKUP(BC106&amp;"_"&amp;$AZ$9,データシート3!A:AB,MATCH("ea_"&amp;"中小水（農業用水路）"&amp;"_年間発電",データシート3!$A$1:$AB$1,0),0)/10^3</f>
        <v>578.78899999999999</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3.1890000000000001</v>
      </c>
      <c r="BI106" s="33">
        <f t="shared" si="26"/>
        <v>800485.78299999994</v>
      </c>
      <c r="BJ106" s="33">
        <f>(VLOOKUP($BC106&amp;"_"&amp;$AZ$8,データシート3!$A:$AN,MATCH("da_合計",データシート3!$A$1:$AN$1,0),0))/10^3</f>
        <v>321098.71500819322</v>
      </c>
      <c r="BK106" s="33">
        <f t="shared" si="27"/>
        <v>479387.06799180672</v>
      </c>
      <c r="BL106" s="33">
        <f t="shared" si="28"/>
        <v>0</v>
      </c>
      <c r="BM106" s="33">
        <f t="shared" si="29"/>
        <v>479387.06799180672</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23427</v>
      </c>
      <c r="AY107" s="18" t="str">
        <f>IF(IFERROR(比較地域マスタ!$AE42,"")=0,"",IFERROR(比較地域マスタ!$AE42,""))</f>
        <v>飛島村</v>
      </c>
      <c r="AZ107" s="16"/>
      <c r="BA107" s="22">
        <v>36</v>
      </c>
      <c r="BB107" s="22">
        <v>1</v>
      </c>
      <c r="BC107" s="18" t="str">
        <f t="shared" si="24"/>
        <v>23427</v>
      </c>
      <c r="BD107" s="18" t="str">
        <f t="shared" si="25"/>
        <v>飛島村</v>
      </c>
      <c r="BE107" s="33">
        <f>VLOOKUP(BC107&amp;"_"&amp;$AZ$9,データシート3!A:AB,MATCH("ea_"&amp;"太陽光（建物系）"&amp;"_年間発電",データシート3!$A$1:$AB$1,0),0)/10^3+VLOOKUP(BC107&amp;"_"&amp;$AZ$9,データシート3!A:AB,MATCH("ea_"&amp;"太陽光（土地系）"&amp;"_年間発電",データシート3!$A$1:$AB$1,0),0)/10^3</f>
        <v>227018.20199999996</v>
      </c>
      <c r="BF107" s="33">
        <f>VLOOKUP(BC107&amp;"_"&amp;$AZ$9,データシート3!A:AB,MATCH("ea_"&amp;"風力（陸上）"&amp;"_年間発電",データシート3!$A$1:$AB$1,0),0)/10^3</f>
        <v>0</v>
      </c>
      <c r="BG107" s="33">
        <f>VLOOKUP(BC107&amp;"_"&amp;$AZ$9,データシート3!A:AB,MATCH("ea_"&amp;"中小水（河川）"&amp;"_年間発電",データシート3!$A$1:$AB$1,0),0)/10^3+VLOOKUP(BC107&amp;"_"&amp;$AZ$9,データシート3!A:AB,MATCH("ea_"&amp;"中小水（農業用水路）"&amp;"_年間発電",データシート3!$A$1:$AB$1,0),0)/10^3</f>
        <v>0</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227018.20199999996</v>
      </c>
      <c r="BJ107" s="33">
        <f>(VLOOKUP($BC107&amp;"_"&amp;$AZ$8,データシート3!$A:$AN,MATCH("da_合計",データシート3!$A$1:$AN$1,0),0))/10^3</f>
        <v>173994.96555664871</v>
      </c>
      <c r="BK107" s="33">
        <f t="shared" si="27"/>
        <v>53023.236443351256</v>
      </c>
      <c r="BL107" s="33">
        <f t="shared" si="28"/>
        <v>0</v>
      </c>
      <c r="BM107" s="33">
        <f t="shared" si="29"/>
        <v>53023.236443351256</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23229</v>
      </c>
      <c r="AY108" s="18" t="str">
        <f>IF(IFERROR(比較地域マスタ!$AE43,"")=0,"",IFERROR(比較地域マスタ!$AE43,""))</f>
        <v>豊明市</v>
      </c>
      <c r="AZ108" s="16"/>
      <c r="BA108" s="22">
        <v>37</v>
      </c>
      <c r="BB108" s="22">
        <v>1</v>
      </c>
      <c r="BC108" s="18" t="str">
        <f t="shared" si="24"/>
        <v>23229</v>
      </c>
      <c r="BD108" s="18" t="str">
        <f t="shared" si="25"/>
        <v>豊明市</v>
      </c>
      <c r="BE108" s="33">
        <f>VLOOKUP(BC108&amp;"_"&amp;$AZ$9,データシート3!A:AB,MATCH("ea_"&amp;"太陽光（建物系）"&amp;"_年間発電",データシート3!$A$1:$AB$1,0),0)/10^3+VLOOKUP(BC108&amp;"_"&amp;$AZ$9,データシート3!A:AB,MATCH("ea_"&amp;"太陽光（土地系）"&amp;"_年間発電",データシート3!$A$1:$AB$1,0),0)/10^3</f>
        <v>411509.83700000006</v>
      </c>
      <c r="BF108" s="33">
        <f>VLOOKUP(BC108&amp;"_"&amp;$AZ$9,データシート3!A:AB,MATCH("ea_"&amp;"風力（陸上）"&amp;"_年間発電",データシート3!$A$1:$AB$1,0),0)/10^3</f>
        <v>0</v>
      </c>
      <c r="BG108" s="33">
        <f>VLOOKUP(BC108&amp;"_"&amp;$AZ$9,データシート3!A:AB,MATCH("ea_"&amp;"中小水（河川）"&amp;"_年間発電",データシート3!$A$1:$AB$1,0),0)/10^3+VLOOKUP(BC108&amp;"_"&amp;$AZ$9,データシート3!A:AB,MATCH("ea_"&amp;"中小水（農業用水路）"&amp;"_年間発電",データシート3!$A$1:$AB$1,0),0)/10^3</f>
        <v>708.42600000000004</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412218.26300000004</v>
      </c>
      <c r="BJ108" s="33">
        <f>(VLOOKUP($BC108&amp;"_"&amp;$AZ$8,データシート3!$A:$AN,MATCH("da_合計",データシート3!$A$1:$AN$1,0),0))/10^3</f>
        <v>355466.77891175234</v>
      </c>
      <c r="BK108" s="33">
        <f t="shared" si="27"/>
        <v>56751.4840882477</v>
      </c>
      <c r="BL108" s="33">
        <f t="shared" si="28"/>
        <v>0</v>
      </c>
      <c r="BM108" s="33">
        <f t="shared" si="29"/>
        <v>56751.4840882477</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23207</v>
      </c>
      <c r="AY109" s="18" t="str">
        <f>IF(IFERROR(比較地域マスタ!$AE44,"")=0,"",IFERROR(比較地域マスタ!$AE44,""))</f>
        <v>豊川市</v>
      </c>
      <c r="AZ109" s="16"/>
      <c r="BA109" s="22">
        <v>38</v>
      </c>
      <c r="BB109" s="22">
        <v>1</v>
      </c>
      <c r="BC109" s="18" t="str">
        <f t="shared" si="24"/>
        <v>23207</v>
      </c>
      <c r="BD109" s="18" t="str">
        <f t="shared" si="25"/>
        <v>豊川市</v>
      </c>
      <c r="BE109" s="33">
        <f>VLOOKUP(BC109&amp;"_"&amp;$AZ$9,データシート3!A:AB,MATCH("ea_"&amp;"太陽光（建物系）"&amp;"_年間発電",データシート3!$A$1:$AB$1,0),0)/10^3+VLOOKUP(BC109&amp;"_"&amp;$AZ$9,データシート3!A:AB,MATCH("ea_"&amp;"太陽光（土地系）"&amp;"_年間発電",データシート3!$A$1:$AB$1,0),0)/10^3</f>
        <v>1676341.7149999999</v>
      </c>
      <c r="BF109" s="33">
        <f>VLOOKUP(BC109&amp;"_"&amp;$AZ$9,データシート3!A:AB,MATCH("ea_"&amp;"風力（陸上）"&amp;"_年間発電",データシート3!$A$1:$AB$1,0),0)/10^3</f>
        <v>171631.08</v>
      </c>
      <c r="BG109" s="33">
        <f>VLOOKUP(BC109&amp;"_"&amp;$AZ$9,データシート3!A:AB,MATCH("ea_"&amp;"中小水（河川）"&amp;"_年間発電",データシート3!$A$1:$AB$1,0),0)/10^3+VLOOKUP(BC109&amp;"_"&amp;$AZ$9,データシート3!A:AB,MATCH("ea_"&amp;"中小水（農業用水路）"&amp;"_年間発電",データシート3!$A$1:$AB$1,0),0)/10^3</f>
        <v>27746.794000000002</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1875719.5889999999</v>
      </c>
      <c r="BJ109" s="33">
        <f>(VLOOKUP($BC109&amp;"_"&amp;$AZ$8,データシート3!$A:$AN,MATCH("da_合計",データシート3!$A$1:$AN$1,0),0))/10^3</f>
        <v>1044481.6020812116</v>
      </c>
      <c r="BK109" s="33">
        <f t="shared" si="27"/>
        <v>831237.98691878829</v>
      </c>
      <c r="BL109" s="33">
        <f t="shared" si="28"/>
        <v>0</v>
      </c>
      <c r="BM109" s="33">
        <f t="shared" si="29"/>
        <v>831237.98691878829</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23211</v>
      </c>
      <c r="AY110" s="18" t="str">
        <f>IF(IFERROR(比較地域マスタ!$AE45,"")=0,"",IFERROR(比較地域マスタ!$AE45,""))</f>
        <v>豊田市</v>
      </c>
      <c r="AZ110" s="16"/>
      <c r="BA110" s="22">
        <v>39</v>
      </c>
      <c r="BB110" s="22">
        <v>1</v>
      </c>
      <c r="BC110" s="18" t="str">
        <f t="shared" si="24"/>
        <v>23211</v>
      </c>
      <c r="BD110" s="18" t="str">
        <f t="shared" si="25"/>
        <v>豊田市</v>
      </c>
      <c r="BE110" s="33">
        <f>VLOOKUP(BC110&amp;"_"&amp;$AZ$9,データシート3!A:AB,MATCH("ea_"&amp;"太陽光（建物系）"&amp;"_年間発電",データシート3!$A$1:$AB$1,0),0)/10^3+VLOOKUP(BC110&amp;"_"&amp;$AZ$9,データシート3!A:AB,MATCH("ea_"&amp;"太陽光（土地系）"&amp;"_年間発電",データシート3!$A$1:$AB$1,0),0)/10^3</f>
        <v>3778629.2639999995</v>
      </c>
      <c r="BF110" s="33">
        <f>VLOOKUP(BC110&amp;"_"&amp;$AZ$9,データシート3!A:AB,MATCH("ea_"&amp;"風力（陸上）"&amp;"_年間発電",データシート3!$A$1:$AB$1,0),0)/10^3</f>
        <v>1009581.656</v>
      </c>
      <c r="BG110" s="33">
        <f>VLOOKUP(BC110&amp;"_"&amp;$AZ$9,データシート3!A:AB,MATCH("ea_"&amp;"中小水（河川）"&amp;"_年間発電",データシート3!$A$1:$AB$1,0),0)/10^3+VLOOKUP(BC110&amp;"_"&amp;$AZ$9,データシート3!A:AB,MATCH("ea_"&amp;"中小水（農業用水路）"&amp;"_年間発電",データシート3!$A$1:$AB$1,0),0)/10^3</f>
        <v>194493.571</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4982704.4910000004</v>
      </c>
      <c r="BJ110" s="33">
        <f>(VLOOKUP($BC110&amp;"_"&amp;$AZ$8,データシート3!$A:$AN,MATCH("da_合計",データシート3!$A$1:$AN$1,0),0))/10^3</f>
        <v>8628016.3380447291</v>
      </c>
      <c r="BK110" s="33">
        <f t="shared" si="27"/>
        <v>-3645311.8470447287</v>
      </c>
      <c r="BL110" s="33">
        <f t="shared" si="28"/>
        <v>-3645311.8470447287</v>
      </c>
      <c r="BM110" s="33">
        <f t="shared" si="29"/>
        <v>0</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23563</v>
      </c>
      <c r="AY111" s="18" t="str">
        <f>IF(IFERROR(比較地域マスタ!$AE46,"")=0,"",IFERROR(比較地域マスタ!$AE46,""))</f>
        <v>豊根村</v>
      </c>
      <c r="AZ111" s="16"/>
      <c r="BA111" s="22">
        <v>40</v>
      </c>
      <c r="BB111" s="22">
        <v>1</v>
      </c>
      <c r="BC111" s="18" t="str">
        <f t="shared" si="24"/>
        <v>23563</v>
      </c>
      <c r="BD111" s="18" t="str">
        <f t="shared" si="25"/>
        <v>豊根村</v>
      </c>
      <c r="BE111" s="33">
        <f>VLOOKUP(BC111&amp;"_"&amp;$AZ$9,データシート3!A:AB,MATCH("ea_"&amp;"太陽光（建物系）"&amp;"_年間発電",データシート3!$A$1:$AB$1,0),0)/10^3+VLOOKUP(BC111&amp;"_"&amp;$AZ$9,データシート3!A:AB,MATCH("ea_"&amp;"太陽光（土地系）"&amp;"_年間発電",データシート3!$A$1:$AB$1,0),0)/10^3</f>
        <v>36532.532000000007</v>
      </c>
      <c r="BF111" s="33">
        <f>VLOOKUP(BC111&amp;"_"&amp;$AZ$9,データシート3!A:AB,MATCH("ea_"&amp;"風力（陸上）"&amp;"_年間発電",データシート3!$A$1:$AB$1,0),0)/10^3</f>
        <v>413821.53700000007</v>
      </c>
      <c r="BG111" s="33">
        <f>VLOOKUP(BC111&amp;"_"&amp;$AZ$9,データシート3!A:AB,MATCH("ea_"&amp;"中小水（河川）"&amp;"_年間発電",データシート3!$A$1:$AB$1,0),0)/10^3+VLOOKUP(BC111&amp;"_"&amp;$AZ$9,データシート3!A:AB,MATCH("ea_"&amp;"中小水（農業用水路）"&amp;"_年間発電",データシート3!$A$1:$AB$1,0),0)/10^3</f>
        <v>175332.413</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625686.48200000008</v>
      </c>
      <c r="BJ111" s="33">
        <f>(VLOOKUP($BC111&amp;"_"&amp;$AZ$8,データシート3!$A:$AN,MATCH("da_合計",データシート3!$A$1:$AN$1,0),0))/10^3</f>
        <v>5440.9774612466226</v>
      </c>
      <c r="BK111" s="33">
        <f t="shared" si="27"/>
        <v>620245.50453875342</v>
      </c>
      <c r="BL111" s="33">
        <f t="shared" si="28"/>
        <v>0</v>
      </c>
      <c r="BM111" s="33">
        <f t="shared" si="29"/>
        <v>620245.50453875342</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23201</v>
      </c>
      <c r="AY112" s="18" t="str">
        <f>IF(IFERROR(比較地域マスタ!$AE47,"")=0,"",IFERROR(比較地域マスタ!$AE47,""))</f>
        <v>豊橋市</v>
      </c>
      <c r="AZ112" s="16"/>
      <c r="BA112" s="22">
        <v>41</v>
      </c>
      <c r="BB112" s="22">
        <v>1</v>
      </c>
      <c r="BC112" s="18" t="str">
        <f t="shared" si="24"/>
        <v>23201</v>
      </c>
      <c r="BD112" s="18" t="str">
        <f t="shared" si="25"/>
        <v>豊橋市</v>
      </c>
      <c r="BE112" s="33">
        <f>VLOOKUP(BC112&amp;"_"&amp;$AZ$9,データシート3!A:AB,MATCH("ea_"&amp;"太陽光（建物系）"&amp;"_年間発電",データシート3!$A$1:$AB$1,0),0)/10^3+VLOOKUP(BC112&amp;"_"&amp;$AZ$9,データシート3!A:AB,MATCH("ea_"&amp;"太陽光（土地系）"&amp;"_年間発電",データシート3!$A$1:$AB$1,0),0)/10^3</f>
        <v>4157122.7249999996</v>
      </c>
      <c r="BF112" s="33">
        <f>VLOOKUP(BC112&amp;"_"&amp;$AZ$9,データシート3!A:AB,MATCH("ea_"&amp;"風力（陸上）"&amp;"_年間発電",データシート3!$A$1:$AB$1,0),0)/10^3</f>
        <v>78713.823999999979</v>
      </c>
      <c r="BG112" s="33">
        <f>VLOOKUP(BC112&amp;"_"&amp;$AZ$9,データシート3!A:AB,MATCH("ea_"&amp;"中小水（河川）"&amp;"_年間発電",データシート3!$A$1:$AB$1,0),0)/10^3+VLOOKUP(BC112&amp;"_"&amp;$AZ$9,データシート3!A:AB,MATCH("ea_"&amp;"中小水（農業用水路）"&amp;"_年間発電",データシート3!$A$1:$AB$1,0),0)/10^3</f>
        <v>0</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4235836.5489999996</v>
      </c>
      <c r="BJ112" s="33">
        <f>(VLOOKUP($BC112&amp;"_"&amp;$AZ$8,データシート3!$A:$AN,MATCH("da_合計",データシート3!$A$1:$AN$1,0),0))/10^3</f>
        <v>2151227.788049004</v>
      </c>
      <c r="BK112" s="33">
        <f t="shared" si="27"/>
        <v>2084608.7609509956</v>
      </c>
      <c r="BL112" s="33">
        <f t="shared" si="28"/>
        <v>0</v>
      </c>
      <c r="BM112" s="33">
        <f t="shared" si="29"/>
        <v>2084608.7609509956</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23342</v>
      </c>
      <c r="AY113" s="18" t="str">
        <f>IF(IFERROR(比較地域マスタ!$AE48,"")=0,"",IFERROR(比較地域マスタ!$AE48,""))</f>
        <v>豊山町</v>
      </c>
      <c r="AZ113" s="16"/>
      <c r="BA113" s="22">
        <v>42</v>
      </c>
      <c r="BB113" s="22">
        <v>1</v>
      </c>
      <c r="BC113" s="18" t="str">
        <f t="shared" si="24"/>
        <v>23342</v>
      </c>
      <c r="BD113" s="18" t="str">
        <f t="shared" si="25"/>
        <v>豊山町</v>
      </c>
      <c r="BE113" s="33">
        <f>VLOOKUP(BC113&amp;"_"&amp;$AZ$9,データシート3!A:AB,MATCH("ea_"&amp;"太陽光（建物系）"&amp;"_年間発電",データシート3!$A$1:$AB$1,0),0)/10^3+VLOOKUP(BC113&amp;"_"&amp;$AZ$9,データシート3!A:AB,MATCH("ea_"&amp;"太陽光（土地系）"&amp;"_年間発電",データシート3!$A$1:$AB$1,0),0)/10^3</f>
        <v>101214.32100000001</v>
      </c>
      <c r="BF113" s="33">
        <f>VLOOKUP(BC113&amp;"_"&amp;$AZ$9,データシート3!A:AB,MATCH("ea_"&amp;"風力（陸上）"&amp;"_年間発電",データシート3!$A$1:$AB$1,0),0)/10^3</f>
        <v>0</v>
      </c>
      <c r="BG113" s="33">
        <f>VLOOKUP(BC113&amp;"_"&amp;$AZ$9,データシート3!A:AB,MATCH("ea_"&amp;"中小水（河川）"&amp;"_年間発電",データシート3!$A$1:$AB$1,0),0)/10^3+VLOOKUP(BC113&amp;"_"&amp;$AZ$9,データシート3!A:AB,MATCH("ea_"&amp;"中小水（農業用水路）"&amp;"_年間発電",データシート3!$A$1:$AB$1,0),0)/10^3</f>
        <v>0</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0</v>
      </c>
      <c r="BI113" s="33">
        <f t="shared" si="26"/>
        <v>101214.32100000001</v>
      </c>
      <c r="BJ113" s="33">
        <f>(VLOOKUP($BC113&amp;"_"&amp;$AZ$8,データシート3!$A:$AN,MATCH("da_合計",データシート3!$A$1:$AN$1,0),0))/10^3</f>
        <v>169431.49911289001</v>
      </c>
      <c r="BK113" s="33">
        <f t="shared" si="27"/>
        <v>-68217.178112890004</v>
      </c>
      <c r="BL113" s="33">
        <f t="shared" si="28"/>
        <v>-68217.178112890004</v>
      </c>
      <c r="BM113" s="33">
        <f t="shared" si="29"/>
        <v>0</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23238</v>
      </c>
      <c r="AY114" s="18" t="str">
        <f>IF(IFERROR(比較地域マスタ!$AE49,"")=0,"",IFERROR(比較地域マスタ!$AE49,""))</f>
        <v>長久手市</v>
      </c>
      <c r="AZ114" s="16"/>
      <c r="BA114" s="22">
        <v>43</v>
      </c>
      <c r="BB114" s="22">
        <v>1</v>
      </c>
      <c r="BC114" s="18" t="str">
        <f t="shared" si="24"/>
        <v>23238</v>
      </c>
      <c r="BD114" s="18" t="str">
        <f t="shared" si="25"/>
        <v>長久手市</v>
      </c>
      <c r="BE114" s="33">
        <f>VLOOKUP(BC114&amp;"_"&amp;$AZ$9,データシート3!A:AB,MATCH("ea_"&amp;"太陽光（建物系）"&amp;"_年間発電",データシート3!$A$1:$AB$1,0),0)/10^3+VLOOKUP(BC114&amp;"_"&amp;$AZ$9,データシート3!A:AB,MATCH("ea_"&amp;"太陽光（土地系）"&amp;"_年間発電",データシート3!$A$1:$AB$1,0),0)/10^3</f>
        <v>280595.16499999998</v>
      </c>
      <c r="BF114" s="33">
        <f>VLOOKUP(BC114&amp;"_"&amp;$AZ$9,データシート3!A:AB,MATCH("ea_"&amp;"風力（陸上）"&amp;"_年間発電",データシート3!$A$1:$AB$1,0),0)/10^3</f>
        <v>0</v>
      </c>
      <c r="BG114" s="33">
        <f>VLOOKUP(BC114&amp;"_"&amp;$AZ$9,データシート3!A:AB,MATCH("ea_"&amp;"中小水（河川）"&amp;"_年間発電",データシート3!$A$1:$AB$1,0),0)/10^3+VLOOKUP(BC114&amp;"_"&amp;$AZ$9,データシート3!A:AB,MATCH("ea_"&amp;"中小水（農業用水路）"&amp;"_年間発電",データシート3!$A$1:$AB$1,0),0)/10^3</f>
        <v>0</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0</v>
      </c>
      <c r="BI114" s="33">
        <f t="shared" si="26"/>
        <v>280595.16499999998</v>
      </c>
      <c r="BJ114" s="33">
        <f>(VLOOKUP($BC114&amp;"_"&amp;$AZ$8,データシート3!$A:$AN,MATCH("da_合計",データシート3!$A$1:$AN$1,0),0))/10^3</f>
        <v>283475.62071442272</v>
      </c>
      <c r="BK114" s="33">
        <f t="shared" si="27"/>
        <v>-2880.4557144227438</v>
      </c>
      <c r="BL114" s="33">
        <f t="shared" si="28"/>
        <v>-2880.4557144227438</v>
      </c>
      <c r="BM114" s="33">
        <f t="shared" si="29"/>
        <v>0</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23100</v>
      </c>
      <c r="AY115" s="18" t="str">
        <f>IF(IFERROR(比較地域マスタ!$AE50,"")=0,"",IFERROR(比較地域マスタ!$AE50,""))</f>
        <v>名古屋市</v>
      </c>
      <c r="AZ115" s="16"/>
      <c r="BA115" s="22">
        <v>44</v>
      </c>
      <c r="BB115" s="22">
        <v>1</v>
      </c>
      <c r="BC115" s="18" t="str">
        <f t="shared" si="24"/>
        <v>23100</v>
      </c>
      <c r="BD115" s="18" t="str">
        <f t="shared" si="25"/>
        <v>名古屋市</v>
      </c>
      <c r="BE115" s="33">
        <f>VLOOKUP(BC115&amp;"_"&amp;$AZ$9,データシート3!A:AB,MATCH("ea_"&amp;"太陽光（建物系）"&amp;"_年間発電",データシート3!$A$1:$AB$1,0),0)/10^3+VLOOKUP(BC115&amp;"_"&amp;$AZ$9,データシート3!A:AB,MATCH("ea_"&amp;"太陽光（土地系）"&amp;"_年間発電",データシート3!$A$1:$AB$1,0),0)/10^3</f>
        <v>6640479.2430000007</v>
      </c>
      <c r="BF115" s="33">
        <f>VLOOKUP(BC115&amp;"_"&amp;$AZ$9,データシート3!A:AB,MATCH("ea_"&amp;"風力（陸上）"&amp;"_年間発電",データシート3!$A$1:$AB$1,0),0)/10^3</f>
        <v>0</v>
      </c>
      <c r="BG115" s="33">
        <f>VLOOKUP(BC115&amp;"_"&amp;$AZ$9,データシート3!A:AB,MATCH("ea_"&amp;"中小水（河川）"&amp;"_年間発電",データシート3!$A$1:$AB$1,0),0)/10^3+VLOOKUP(BC115&amp;"_"&amp;$AZ$9,データシート3!A:AB,MATCH("ea_"&amp;"中小水（農業用水路）"&amp;"_年間発電",データシート3!$A$1:$AB$1,0),0)/10^3</f>
        <v>0</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0</v>
      </c>
      <c r="BI115" s="33">
        <f t="shared" si="26"/>
        <v>6640479.2430000007</v>
      </c>
      <c r="BJ115" s="33">
        <f>(VLOOKUP($BC115&amp;"_"&amp;$AZ$8,データシート3!$A:$AN,MATCH("da_合計",データシート3!$A$1:$AN$1,0),0))/10^3</f>
        <v>14305550.035070203</v>
      </c>
      <c r="BK115" s="33">
        <f t="shared" si="27"/>
        <v>-7665070.7920702025</v>
      </c>
      <c r="BL115" s="33">
        <f t="shared" si="28"/>
        <v>-7665070.7920702025</v>
      </c>
      <c r="BM115" s="33">
        <f t="shared" si="29"/>
        <v>0</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23213</v>
      </c>
      <c r="AY116" s="18" t="str">
        <f>IF(IFERROR(比較地域マスタ!$AE51,"")=0,"",IFERROR(比較地域マスタ!$AE51,""))</f>
        <v>西尾市</v>
      </c>
      <c r="AZ116" s="16"/>
      <c r="BA116" s="22">
        <v>45</v>
      </c>
      <c r="BB116" s="22">
        <v>1</v>
      </c>
      <c r="BC116" s="18" t="str">
        <f t="shared" si="24"/>
        <v>23213</v>
      </c>
      <c r="BD116" s="18" t="str">
        <f t="shared" si="25"/>
        <v>西尾市</v>
      </c>
      <c r="BE116" s="33">
        <f>VLOOKUP(BC116&amp;"_"&amp;$AZ$9,データシート3!A:AB,MATCH("ea_"&amp;"太陽光（建物系）"&amp;"_年間発電",データシート3!$A$1:$AB$1,0),0)/10^3+VLOOKUP(BC116&amp;"_"&amp;$AZ$9,データシート3!A:AB,MATCH("ea_"&amp;"太陽光（土地系）"&amp;"_年間発電",データシート3!$A$1:$AB$1,0),0)/10^3</f>
        <v>1855138.598</v>
      </c>
      <c r="BF116" s="33">
        <f>VLOOKUP(BC116&amp;"_"&amp;$AZ$9,データシート3!A:AB,MATCH("ea_"&amp;"風力（陸上）"&amp;"_年間発電",データシート3!$A$1:$AB$1,0),0)/10^3</f>
        <v>108676.19</v>
      </c>
      <c r="BG116" s="33">
        <f>VLOOKUP(BC116&amp;"_"&amp;$AZ$9,データシート3!A:AB,MATCH("ea_"&amp;"中小水（河川）"&amp;"_年間発電",データシート3!$A$1:$AB$1,0),0)/10^3+VLOOKUP(BC116&amp;"_"&amp;$AZ$9,データシート3!A:AB,MATCH("ea_"&amp;"中小水（農業用水路）"&amp;"_年間発電",データシート3!$A$1:$AB$1,0),0)/10^3</f>
        <v>0</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0</v>
      </c>
      <c r="BI116" s="33">
        <f t="shared" si="26"/>
        <v>1963814.7879999999</v>
      </c>
      <c r="BJ116" s="33">
        <f>(VLOOKUP($BC116&amp;"_"&amp;$AZ$8,データシート3!$A:$AN,MATCH("da_合計",データシート3!$A$1:$AN$1,0),0))/10^3</f>
        <v>1255226.4143781527</v>
      </c>
      <c r="BK116" s="33">
        <f t="shared" si="27"/>
        <v>708588.37362184725</v>
      </c>
      <c r="BL116" s="33">
        <f t="shared" si="28"/>
        <v>0</v>
      </c>
      <c r="BM116" s="33">
        <f t="shared" si="29"/>
        <v>708588.37362184725</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23230</v>
      </c>
      <c r="AY117" s="18" t="str">
        <f>IF(IFERROR(比較地域マスタ!$AE52,"")=0,"",IFERROR(比較地域マスタ!$AE52,""))</f>
        <v>日進市</v>
      </c>
      <c r="AZ117" s="16"/>
      <c r="BA117" s="22">
        <v>46</v>
      </c>
      <c r="BB117" s="22">
        <v>1</v>
      </c>
      <c r="BC117" s="18" t="str">
        <f t="shared" si="24"/>
        <v>23230</v>
      </c>
      <c r="BD117" s="18" t="str">
        <f t="shared" si="25"/>
        <v>日進市</v>
      </c>
      <c r="BE117" s="33">
        <f>VLOOKUP(BC117&amp;"_"&amp;$AZ$9,データシート3!A:AB,MATCH("ea_"&amp;"太陽光（建物系）"&amp;"_年間発電",データシート3!$A$1:$AB$1,0),0)/10^3+VLOOKUP(BC117&amp;"_"&amp;$AZ$9,データシート3!A:AB,MATCH("ea_"&amp;"太陽光（土地系）"&amp;"_年間発電",データシート3!$A$1:$AB$1,0),0)/10^3</f>
        <v>507673.75399999996</v>
      </c>
      <c r="BF117" s="33">
        <f>VLOOKUP(BC117&amp;"_"&amp;$AZ$9,データシート3!A:AB,MATCH("ea_"&amp;"風力（陸上）"&amp;"_年間発電",データシート3!$A$1:$AB$1,0),0)/10^3</f>
        <v>0</v>
      </c>
      <c r="BG117" s="33">
        <f>VLOOKUP(BC117&amp;"_"&amp;$AZ$9,データシート3!A:AB,MATCH("ea_"&amp;"中小水（河川）"&amp;"_年間発電",データシート3!$A$1:$AB$1,0),0)/10^3+VLOOKUP(BC117&amp;"_"&amp;$AZ$9,データシート3!A:AB,MATCH("ea_"&amp;"中小水（農業用水路）"&amp;"_年間発電",データシート3!$A$1:$AB$1,0),0)/10^3</f>
        <v>593.28399999999999</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0</v>
      </c>
      <c r="BI117" s="33">
        <f t="shared" si="26"/>
        <v>508267.03799999994</v>
      </c>
      <c r="BJ117" s="33">
        <f>(VLOOKUP($BC117&amp;"_"&amp;$AZ$8,データシート3!$A:$AN,MATCH("da_合計",データシート3!$A$1:$AN$1,0),0))/10^3</f>
        <v>377094.46471446595</v>
      </c>
      <c r="BK117" s="33">
        <f t="shared" si="27"/>
        <v>131172.57328553399</v>
      </c>
      <c r="BL117" s="33">
        <f t="shared" si="28"/>
        <v>0</v>
      </c>
      <c r="BM117" s="33">
        <f t="shared" si="29"/>
        <v>131172.57328553399</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23205</v>
      </c>
      <c r="AY118" s="18" t="str">
        <f>IF(IFERROR(比較地域マスタ!$AE53,"")=0,"",IFERROR(比較地域マスタ!$AE53,""))</f>
        <v>半田市</v>
      </c>
      <c r="AZ118" s="16"/>
      <c r="BA118" s="22">
        <v>47</v>
      </c>
      <c r="BB118" s="22">
        <v>1</v>
      </c>
      <c r="BC118" s="18" t="str">
        <f t="shared" si="24"/>
        <v>23205</v>
      </c>
      <c r="BD118" s="18" t="str">
        <f t="shared" si="25"/>
        <v>半田市</v>
      </c>
      <c r="BE118" s="33">
        <f>VLOOKUP(BC118&amp;"_"&amp;$AZ$9,データシート3!A:AB,MATCH("ea_"&amp;"太陽光（建物系）"&amp;"_年間発電",データシート3!$A$1:$AB$1,0),0)/10^3+VLOOKUP(BC118&amp;"_"&amp;$AZ$9,データシート3!A:AB,MATCH("ea_"&amp;"太陽光（土地系）"&amp;"_年間発電",データシート3!$A$1:$AB$1,0),0)/10^3</f>
        <v>828763.95799999998</v>
      </c>
      <c r="BF118" s="33">
        <f>VLOOKUP(BC118&amp;"_"&amp;$AZ$9,データシート3!A:AB,MATCH("ea_"&amp;"風力（陸上）"&amp;"_年間発電",データシート3!$A$1:$AB$1,0),0)/10^3</f>
        <v>0</v>
      </c>
      <c r="BG118" s="33">
        <f>VLOOKUP(BC118&amp;"_"&amp;$AZ$9,データシート3!A:AB,MATCH("ea_"&amp;"中小水（河川）"&amp;"_年間発電",データシート3!$A$1:$AB$1,0),0)/10^3+VLOOKUP(BC118&amp;"_"&amp;$AZ$9,データシート3!A:AB,MATCH("ea_"&amp;"中小水（農業用水路）"&amp;"_年間発電",データシート3!$A$1:$AB$1,0),0)/10^3</f>
        <v>0</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0</v>
      </c>
      <c r="BI118" s="33">
        <f t="shared" si="26"/>
        <v>828763.95799999998</v>
      </c>
      <c r="BJ118" s="33">
        <f>(VLOOKUP($BC118&amp;"_"&amp;$AZ$8,データシート3!$A:$AN,MATCH("da_合計",データシート3!$A$1:$AN$1,0),0))/10^3</f>
        <v>961466.20237945975</v>
      </c>
      <c r="BK118" s="33">
        <f t="shared" si="27"/>
        <v>-132702.24437945976</v>
      </c>
      <c r="BL118" s="33">
        <f t="shared" si="28"/>
        <v>-132702.24437945976</v>
      </c>
      <c r="BM118" s="33">
        <f t="shared" si="29"/>
        <v>0</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23442</v>
      </c>
      <c r="AY119" s="18" t="str">
        <f>IF(IFERROR(比較地域マスタ!$AE54,"")=0,"",IFERROR(比較地域マスタ!$AE54,""))</f>
        <v>東浦町</v>
      </c>
      <c r="AZ119" s="16"/>
      <c r="BA119" s="22">
        <v>48</v>
      </c>
      <c r="BB119" s="22">
        <v>1</v>
      </c>
      <c r="BC119" s="18" t="str">
        <f>AX119</f>
        <v>23442</v>
      </c>
      <c r="BD119" s="18" t="str">
        <f t="shared" si="25"/>
        <v>東浦町</v>
      </c>
      <c r="BE119" s="33">
        <f>VLOOKUP(BC119&amp;"_"&amp;$AZ$9,データシート3!A:AB,MATCH("ea_"&amp;"太陽光（建物系）"&amp;"_年間発電",データシート3!$A$1:$AB$1,0),0)/10^3+VLOOKUP(BC119&amp;"_"&amp;$AZ$9,データシート3!A:AB,MATCH("ea_"&amp;"太陽光（土地系）"&amp;"_年間発電",データシート3!$A$1:$AB$1,0),0)/10^3</f>
        <v>538385.19900000002</v>
      </c>
      <c r="BF119" s="33">
        <f>VLOOKUP(BC119&amp;"_"&amp;$AZ$9,データシート3!A:AB,MATCH("ea_"&amp;"風力（陸上）"&amp;"_年間発電",データシート3!$A$1:$AB$1,0),0)/10^3</f>
        <v>0</v>
      </c>
      <c r="BG119" s="33">
        <f>VLOOKUP(BC119&amp;"_"&amp;$AZ$9,データシート3!A:AB,MATCH("ea_"&amp;"中小水（河川）"&amp;"_年間発電",データシート3!$A$1:$AB$1,0),0)/10^3+VLOOKUP(BC119&amp;"_"&amp;$AZ$9,データシート3!A:AB,MATCH("ea_"&amp;"中小水（農業用水路）"&amp;"_年間発電",データシート3!$A$1:$AB$1,0),0)/10^3</f>
        <v>0</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0</v>
      </c>
      <c r="BI119" s="33">
        <f t="shared" si="26"/>
        <v>538385.19900000002</v>
      </c>
      <c r="BJ119" s="33">
        <f>(VLOOKUP($BC119&amp;"_"&amp;$AZ$8,データシート3!$A:$AN,MATCH("da_合計",データシート3!$A$1:$AN$1,0),0))/10^3</f>
        <v>235686.66048723928</v>
      </c>
      <c r="BK119" s="33">
        <f t="shared" si="27"/>
        <v>302698.53851276077</v>
      </c>
      <c r="BL119" s="33">
        <f t="shared" si="28"/>
        <v>0</v>
      </c>
      <c r="BM119" s="33">
        <f t="shared" si="29"/>
        <v>302698.53851276077</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23362</v>
      </c>
      <c r="AY120" s="18" t="str">
        <f>IF(IFERROR(比較地域マスタ!$AE55,"")=0,"",IFERROR(比較地域マスタ!$AE55,""))</f>
        <v>扶桑町</v>
      </c>
      <c r="AZ120" s="16"/>
      <c r="BA120" s="22">
        <v>49</v>
      </c>
      <c r="BB120" s="22">
        <v>1</v>
      </c>
      <c r="BC120" s="18" t="str">
        <f t="shared" si="24"/>
        <v>23362</v>
      </c>
      <c r="BD120" s="18" t="str">
        <f t="shared" si="25"/>
        <v>扶桑町</v>
      </c>
      <c r="BE120" s="33">
        <f>VLOOKUP(BC120&amp;"_"&amp;$AZ$9,データシート3!A:AB,MATCH("ea_"&amp;"太陽光（建物系）"&amp;"_年間発電",データシート3!$A$1:$AB$1,0),0)/10^3+VLOOKUP(BC120&amp;"_"&amp;$AZ$9,データシート3!A:AB,MATCH("ea_"&amp;"太陽光（土地系）"&amp;"_年間発電",データシート3!$A$1:$AB$1,0),0)/10^3</f>
        <v>199688.68399999998</v>
      </c>
      <c r="BF120" s="33">
        <f>VLOOKUP(BC120&amp;"_"&amp;$AZ$9,データシート3!A:AB,MATCH("ea_"&amp;"風力（陸上）"&amp;"_年間発電",データシート3!$A$1:$AB$1,0),0)/10^3</f>
        <v>0</v>
      </c>
      <c r="BG120" s="33">
        <f>VLOOKUP(BC120&amp;"_"&amp;$AZ$9,データシート3!A:AB,MATCH("ea_"&amp;"中小水（河川）"&amp;"_年間発電",データシート3!$A$1:$AB$1,0),0)/10^3+VLOOKUP(BC120&amp;"_"&amp;$AZ$9,データシート3!A:AB,MATCH("ea_"&amp;"中小水（農業用水路）"&amp;"_年間発電",データシート3!$A$1:$AB$1,0),0)/10^3</f>
        <v>0</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0</v>
      </c>
      <c r="BI120" s="33">
        <f t="shared" si="26"/>
        <v>199688.68399999998</v>
      </c>
      <c r="BJ120" s="33">
        <f>(VLOOKUP($BC120&amp;"_"&amp;$AZ$8,データシート3!$A:$AN,MATCH("da_合計",データシート3!$A$1:$AN$1,0),0))/10^3</f>
        <v>129009.54634483649</v>
      </c>
      <c r="BK120" s="33">
        <f t="shared" si="27"/>
        <v>70679.137655163489</v>
      </c>
      <c r="BL120" s="33">
        <f t="shared" si="28"/>
        <v>0</v>
      </c>
      <c r="BM120" s="33">
        <f t="shared" si="29"/>
        <v>70679.137655163489</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23209</v>
      </c>
      <c r="AY121" s="18" t="str">
        <f>IF(IFERROR(比較地域マスタ!$AE56,"")=0,"",IFERROR(比較地域マスタ!$AE56,""))</f>
        <v>碧南市</v>
      </c>
      <c r="AZ121" s="16"/>
      <c r="BA121" s="22">
        <v>50</v>
      </c>
      <c r="BB121" s="22">
        <v>1</v>
      </c>
      <c r="BC121" s="18" t="str">
        <f t="shared" si="24"/>
        <v>23209</v>
      </c>
      <c r="BD121" s="18" t="str">
        <f t="shared" si="25"/>
        <v>碧南市</v>
      </c>
      <c r="BE121" s="33">
        <f>VLOOKUP(BC121&amp;"_"&amp;$AZ$9,データシート3!A:AB,MATCH("ea_"&amp;"太陽光（建物系）"&amp;"_年間発電",データシート3!$A$1:$AB$1,0),0)/10^3+VLOOKUP(BC121&amp;"_"&amp;$AZ$9,データシート3!A:AB,MATCH("ea_"&amp;"太陽光（土地系）"&amp;"_年間発電",データシート3!$A$1:$AB$1,0),0)/10^3</f>
        <v>596919.2350000001</v>
      </c>
      <c r="BF121" s="33">
        <f>VLOOKUP(BC121&amp;"_"&amp;$AZ$9,データシート3!A:AB,MATCH("ea_"&amp;"風力（陸上）"&amp;"_年間発電",データシート3!$A$1:$AB$1,0),0)/10^3</f>
        <v>1984.596</v>
      </c>
      <c r="BG121" s="33">
        <f>VLOOKUP(BC121&amp;"_"&amp;$AZ$9,データシート3!A:AB,MATCH("ea_"&amp;"中小水（河川）"&amp;"_年間発電",データシート3!$A$1:$AB$1,0),0)/10^3+VLOOKUP(BC121&amp;"_"&amp;$AZ$9,データシート3!A:AB,MATCH("ea_"&amp;"中小水（農業用水路）"&amp;"_年間発電",データシート3!$A$1:$AB$1,0),0)/10^3</f>
        <v>0</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0</v>
      </c>
      <c r="BI121" s="33">
        <f t="shared" si="26"/>
        <v>598903.83100000012</v>
      </c>
      <c r="BJ121" s="33">
        <f>(VLOOKUP($BC121&amp;"_"&amp;$AZ$8,データシート3!$A:$AN,MATCH("da_合計",データシート3!$A$1:$AN$1,0),0))/10^3</f>
        <v>610606.64909273165</v>
      </c>
      <c r="BK121" s="33">
        <f t="shared" si="27"/>
        <v>-11702.818092731526</v>
      </c>
      <c r="BL121" s="33">
        <f t="shared" si="28"/>
        <v>-11702.818092731526</v>
      </c>
      <c r="BM121" s="33">
        <f t="shared" si="29"/>
        <v>0</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t="str">
        <f>比較地域マスタ!AD57</f>
        <v>23445</v>
      </c>
      <c r="AY122" s="18" t="str">
        <f>IF(IFERROR(比較地域マスタ!$AE57,"")=0,"",IFERROR(比較地域マスタ!$AE57,""))</f>
        <v>南知多町</v>
      </c>
      <c r="AZ122" s="16"/>
      <c r="BA122" s="22">
        <v>51</v>
      </c>
      <c r="BB122" s="22">
        <v>1</v>
      </c>
      <c r="BC122" s="18" t="str">
        <f t="shared" si="24"/>
        <v>23445</v>
      </c>
      <c r="BD122" s="18" t="str">
        <f t="shared" si="25"/>
        <v>南知多町</v>
      </c>
      <c r="BE122" s="33">
        <f>VLOOKUP(BC122&amp;"_"&amp;$AZ$9,データシート3!A:AB,MATCH("ea_"&amp;"太陽光（建物系）"&amp;"_年間発電",データシート3!$A$1:$AB$1,0),0)/10^3+VLOOKUP(BC122&amp;"_"&amp;$AZ$9,データシート3!A:AB,MATCH("ea_"&amp;"太陽光（土地系）"&amp;"_年間発電",データシート3!$A$1:$AB$1,0),0)/10^3</f>
        <v>401749.23800000001</v>
      </c>
      <c r="BF122" s="33">
        <f>VLOOKUP(BC122&amp;"_"&amp;$AZ$9,データシート3!A:AB,MATCH("ea_"&amp;"風力（陸上）"&amp;"_年間発電",データシート3!$A$1:$AB$1,0),0)/10^3</f>
        <v>10147.773999999999</v>
      </c>
      <c r="BG122" s="33">
        <f>VLOOKUP(BC122&amp;"_"&amp;$AZ$9,データシート3!A:AB,MATCH("ea_"&amp;"中小水（河川）"&amp;"_年間発電",データシート3!$A$1:$AB$1,0),0)/10^3+VLOOKUP(BC122&amp;"_"&amp;$AZ$9,データシート3!A:AB,MATCH("ea_"&amp;"中小水（農業用水路）"&amp;"_年間発電",データシート3!$A$1:$AB$1,0),0)/10^3</f>
        <v>0</v>
      </c>
      <c r="BH122" s="33">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121.41400000000002</v>
      </c>
      <c r="BI122" s="33">
        <f t="shared" si="26"/>
        <v>412018.42599999998</v>
      </c>
      <c r="BJ122" s="33">
        <f>(VLOOKUP($BC122&amp;"_"&amp;$AZ$8,データシート3!$A:$AN,MATCH("da_合計",データシート3!$A$1:$AN$1,0),0))/10^3</f>
        <v>73867.259067969222</v>
      </c>
      <c r="BK122" s="33">
        <f t="shared" si="27"/>
        <v>338151.16693203076</v>
      </c>
      <c r="BL122" s="33">
        <f t="shared" si="28"/>
        <v>0</v>
      </c>
      <c r="BM122" s="33">
        <f t="shared" si="29"/>
        <v>338151.16693203076</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t="str">
        <f>比較地域マスタ!AD58</f>
        <v>23446</v>
      </c>
      <c r="AY123" s="18" t="str">
        <f>IF(IFERROR(比較地域マスタ!$AE58,"")=0,"",IFERROR(比較地域マスタ!$AE58,""))</f>
        <v>美浜町</v>
      </c>
      <c r="AZ123" s="16"/>
      <c r="BA123" s="22">
        <v>52</v>
      </c>
      <c r="BB123" s="22">
        <v>1</v>
      </c>
      <c r="BC123" s="18" t="str">
        <f t="shared" si="24"/>
        <v>23446</v>
      </c>
      <c r="BD123" s="18" t="str">
        <f t="shared" si="25"/>
        <v>美浜町</v>
      </c>
      <c r="BE123" s="33">
        <f>VLOOKUP(BC123&amp;"_"&amp;$AZ$9,データシート3!A:AB,MATCH("ea_"&amp;"太陽光（建物系）"&amp;"_年間発電",データシート3!$A$1:$AB$1,0),0)/10^3+VLOOKUP(BC123&amp;"_"&amp;$AZ$9,データシート3!A:AB,MATCH("ea_"&amp;"太陽光（土地系）"&amp;"_年間発電",データシート3!$A$1:$AB$1,0),0)/10^3</f>
        <v>461027.06199999998</v>
      </c>
      <c r="BF123" s="33">
        <f>VLOOKUP(BC123&amp;"_"&amp;$AZ$9,データシート3!A:AB,MATCH("ea_"&amp;"風力（陸上）"&amp;"_年間発電",データシート3!$A$1:$AB$1,0),0)/10^3</f>
        <v>65945.349000000002</v>
      </c>
      <c r="BG123" s="33">
        <f>VLOOKUP(BC123&amp;"_"&amp;$AZ$9,データシート3!A:AB,MATCH("ea_"&amp;"中小水（河川）"&amp;"_年間発電",データシート3!$A$1:$AB$1,0),0)/10^3+VLOOKUP(BC123&amp;"_"&amp;$AZ$9,データシート3!A:AB,MATCH("ea_"&amp;"中小水（農業用水路）"&amp;"_年間発電",データシート3!$A$1:$AB$1,0),0)/10^3</f>
        <v>94.70999999999998</v>
      </c>
      <c r="BH123" s="33">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2.9430000000000001</v>
      </c>
      <c r="BI123" s="33">
        <f t="shared" si="26"/>
        <v>527070.0639999999</v>
      </c>
      <c r="BJ123" s="33">
        <f>(VLOOKUP($BC123&amp;"_"&amp;$AZ$8,データシート3!$A:$AN,MATCH("da_合計",データシート3!$A$1:$AN$1,0),0))/10^3</f>
        <v>118328.06213220625</v>
      </c>
      <c r="BK123" s="33">
        <f t="shared" si="27"/>
        <v>408742.00186779362</v>
      </c>
      <c r="BL123" s="33">
        <f t="shared" si="28"/>
        <v>0</v>
      </c>
      <c r="BM123" s="33">
        <f t="shared" si="29"/>
        <v>408742.00186779362</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t="str">
        <f>比較地域マスタ!AD59</f>
        <v>23236</v>
      </c>
      <c r="AY124" s="18" t="str">
        <f>IF(IFERROR(比較地域マスタ!$AE59,"")=0,"",IFERROR(比較地域マスタ!$AE59,""))</f>
        <v>みよし市</v>
      </c>
      <c r="AZ124" s="16"/>
      <c r="BA124" s="22">
        <v>53</v>
      </c>
      <c r="BB124" s="22">
        <v>1</v>
      </c>
      <c r="BC124" s="18" t="str">
        <f t="shared" si="24"/>
        <v>23236</v>
      </c>
      <c r="BD124" s="18" t="str">
        <f t="shared" si="25"/>
        <v>みよし市</v>
      </c>
      <c r="BE124" s="33">
        <f>VLOOKUP(BC124&amp;"_"&amp;$AZ$9,データシート3!A:AB,MATCH("ea_"&amp;"太陽光（建物系）"&amp;"_年間発電",データシート3!$A$1:$AB$1,0),0)/10^3+VLOOKUP(BC124&amp;"_"&amp;$AZ$9,データシート3!A:AB,MATCH("ea_"&amp;"太陽光（土地系）"&amp;"_年間発電",データシート3!$A$1:$AB$1,0),0)/10^3</f>
        <v>619852.26699999999</v>
      </c>
      <c r="BF124" s="33">
        <f>VLOOKUP(BC124&amp;"_"&amp;$AZ$9,データシート3!A:AB,MATCH("ea_"&amp;"風力（陸上）"&amp;"_年間発電",データシート3!$A$1:$AB$1,0),0)/10^3</f>
        <v>0</v>
      </c>
      <c r="BG124" s="33">
        <f>VLOOKUP(BC124&amp;"_"&amp;$AZ$9,データシート3!A:AB,MATCH("ea_"&amp;"中小水（河川）"&amp;"_年間発電",データシート3!$A$1:$AB$1,0),0)/10^3+VLOOKUP(BC124&amp;"_"&amp;$AZ$9,データシート3!A:AB,MATCH("ea_"&amp;"中小水（農業用水路）"&amp;"_年間発電",データシート3!$A$1:$AB$1,0),0)/10^3</f>
        <v>0</v>
      </c>
      <c r="BH124" s="33">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0</v>
      </c>
      <c r="BI124" s="33">
        <f t="shared" si="26"/>
        <v>619852.26699999999</v>
      </c>
      <c r="BJ124" s="33">
        <f>(VLOOKUP($BC124&amp;"_"&amp;$AZ$8,データシート3!$A:$AN,MATCH("da_合計",データシート3!$A$1:$AN$1,0),0))/10^3</f>
        <v>639637.67016677675</v>
      </c>
      <c r="BK124" s="33">
        <f t="shared" si="27"/>
        <v>-19785.403166776756</v>
      </c>
      <c r="BL124" s="33">
        <f t="shared" si="28"/>
        <v>-19785.403166776756</v>
      </c>
      <c r="BM124" s="33">
        <f t="shared" si="29"/>
        <v>0</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t="str">
        <f>比較地域マスタ!AD60</f>
        <v>23235</v>
      </c>
      <c r="AY125" s="18" t="str">
        <f>IF(IFERROR(比較地域マスタ!$AE60,"")=0,"",IFERROR(比較地域マスタ!$AE60,""))</f>
        <v>弥富市</v>
      </c>
      <c r="AZ125" s="16"/>
      <c r="BA125" s="22">
        <v>54</v>
      </c>
      <c r="BB125" s="22">
        <v>1</v>
      </c>
      <c r="BC125" s="18" t="str">
        <f t="shared" si="24"/>
        <v>23235</v>
      </c>
      <c r="BD125" s="18" t="str">
        <f t="shared" si="25"/>
        <v>弥富市</v>
      </c>
      <c r="BE125" s="33">
        <f>VLOOKUP(BC125&amp;"_"&amp;$AZ$9,データシート3!A:AB,MATCH("ea_"&amp;"太陽光（建物系）"&amp;"_年間発電",データシート3!$A$1:$AB$1,0),0)/10^3+VLOOKUP(BC125&amp;"_"&amp;$AZ$9,データシート3!A:AB,MATCH("ea_"&amp;"太陽光（土地系）"&amp;"_年間発電",データシート3!$A$1:$AB$1,0),0)/10^3</f>
        <v>418036.39799999999</v>
      </c>
      <c r="BF125" s="33">
        <f>VLOOKUP(BC125&amp;"_"&amp;$AZ$9,データシート3!A:AB,MATCH("ea_"&amp;"風力（陸上）"&amp;"_年間発電",データシート3!$A$1:$AB$1,0),0)/10^3</f>
        <v>0</v>
      </c>
      <c r="BG125" s="33">
        <f>VLOOKUP(BC125&amp;"_"&amp;$AZ$9,データシート3!A:AB,MATCH("ea_"&amp;"中小水（河川）"&amp;"_年間発電",データシート3!$A$1:$AB$1,0),0)/10^3+VLOOKUP(BC125&amp;"_"&amp;$AZ$9,データシート3!A:AB,MATCH("ea_"&amp;"中小水（農業用水路）"&amp;"_年間発電",データシート3!$A$1:$AB$1,0),0)/10^3</f>
        <v>0</v>
      </c>
      <c r="BH125" s="33">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1.9619999999999997</v>
      </c>
      <c r="BI125" s="33">
        <f t="shared" si="26"/>
        <v>418038.36</v>
      </c>
      <c r="BJ125" s="33">
        <f>(VLOOKUP($BC125&amp;"_"&amp;$AZ$8,データシート3!$A:$AN,MATCH("da_合計",データシート3!$A$1:$AN$1,0),0))/10^3</f>
        <v>258152.86036967221</v>
      </c>
      <c r="BK125" s="33">
        <f t="shared" si="27"/>
        <v>159885.49963032777</v>
      </c>
      <c r="BL125" s="33">
        <f t="shared" si="28"/>
        <v>0</v>
      </c>
      <c r="BM125" s="33">
        <f t="shared" si="29"/>
        <v>159885.49963032777</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知多市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23224</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1616</v>
      </c>
      <c r="H6" s="1047" t="s">
        <v>1617</v>
      </c>
      <c r="I6" s="1047" t="s">
        <v>1618</v>
      </c>
      <c r="J6" s="1048" t="s">
        <v>518</v>
      </c>
      <c r="K6" s="1048" t="s">
        <v>519</v>
      </c>
      <c r="L6" s="1048" t="s">
        <v>1619</v>
      </c>
      <c r="M6" s="1048" t="s">
        <v>1620</v>
      </c>
      <c r="N6" s="1047" t="s">
        <v>1621</v>
      </c>
      <c r="O6" s="1047" t="s">
        <v>1622</v>
      </c>
      <c r="P6" s="1047" t="s">
        <v>1623</v>
      </c>
      <c r="Q6" s="1049" t="s">
        <v>1624</v>
      </c>
      <c r="R6" s="1047" t="s">
        <v>1616</v>
      </c>
      <c r="S6" s="1047" t="s">
        <v>1617</v>
      </c>
      <c r="T6" s="1047" t="s">
        <v>1618</v>
      </c>
      <c r="U6" s="1048" t="s">
        <v>518</v>
      </c>
      <c r="V6" s="1048" t="s">
        <v>519</v>
      </c>
      <c r="W6" s="1048" t="s">
        <v>1619</v>
      </c>
      <c r="X6" s="1048" t="s">
        <v>1620</v>
      </c>
      <c r="Y6" s="1047" t="s">
        <v>1621</v>
      </c>
      <c r="Z6" s="1047" t="s">
        <v>1622</v>
      </c>
      <c r="AA6" s="1047" t="s">
        <v>1623</v>
      </c>
      <c r="AB6" s="1050" t="s">
        <v>1624</v>
      </c>
      <c r="AC6" s="697"/>
    </row>
    <row r="7" spans="2:30" s="21" customFormat="1" ht="20.45" customHeight="1" thickTop="1">
      <c r="B7" s="1157" t="s">
        <v>112</v>
      </c>
      <c r="C7" s="1158"/>
      <c r="D7" s="1159"/>
      <c r="E7" s="698"/>
      <c r="F7" s="699"/>
      <c r="G7" s="700">
        <f t="shared" ref="G7:AB7" si="0">SUM(G8:G13)</f>
        <v>28</v>
      </c>
      <c r="H7" s="701">
        <f t="shared" si="0"/>
        <v>29</v>
      </c>
      <c r="I7" s="701">
        <f t="shared" si="0"/>
        <v>28</v>
      </c>
      <c r="J7" s="701">
        <f t="shared" si="0"/>
        <v>29</v>
      </c>
      <c r="K7" s="702">
        <f t="shared" si="0"/>
        <v>28</v>
      </c>
      <c r="L7" s="702">
        <f t="shared" si="0"/>
        <v>28</v>
      </c>
      <c r="M7" s="702">
        <f t="shared" si="0"/>
        <v>29</v>
      </c>
      <c r="N7" s="702">
        <f t="shared" si="0"/>
        <v>29</v>
      </c>
      <c r="O7" s="702">
        <f>SUM(O8:O13)</f>
        <v>29</v>
      </c>
      <c r="P7" s="702">
        <f t="shared" si="0"/>
        <v>29</v>
      </c>
      <c r="Q7" s="703">
        <f>SUM(Q8:Q13)</f>
        <v>29</v>
      </c>
      <c r="R7" s="909">
        <f t="shared" si="0"/>
        <v>2784.9610000000002</v>
      </c>
      <c r="S7" s="910">
        <f t="shared" si="0"/>
        <v>2685.8120000000004</v>
      </c>
      <c r="T7" s="910">
        <f t="shared" si="0"/>
        <v>2712.652</v>
      </c>
      <c r="U7" s="910">
        <f t="shared" si="0"/>
        <v>2566.4630000000002</v>
      </c>
      <c r="V7" s="910">
        <f t="shared" si="0"/>
        <v>2524.5479999999998</v>
      </c>
      <c r="W7" s="910">
        <f t="shared" si="0"/>
        <v>2571.8900000000003</v>
      </c>
      <c r="X7" s="910">
        <f t="shared" si="0"/>
        <v>2434.6819999999998</v>
      </c>
      <c r="Y7" s="910">
        <f t="shared" si="0"/>
        <v>2458.433</v>
      </c>
      <c r="Z7" s="910">
        <f>SUM(Z8:Z13)</f>
        <v>3029.2429999999999</v>
      </c>
      <c r="AA7" s="910">
        <f>SUM(AA8:AA13)</f>
        <v>2375.5360000000001</v>
      </c>
      <c r="AB7" s="911">
        <f t="shared" si="0"/>
        <v>1632.27</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15</v>
      </c>
      <c r="H10" s="714">
        <f>VLOOKUP($D$3&amp;"_"&amp;H$3,データシート1!$A:$BU,MATCH($G$2&amp;"_"&amp;$C10,データシート1!$A$1:$BU$1,0),0)</f>
        <v>16</v>
      </c>
      <c r="I10" s="714">
        <f>VLOOKUP($D$3&amp;"_"&amp;I$3,データシート1!$A:$BU,MATCH($G$2&amp;"_"&amp;$C10,データシート1!$A$1:$BU$1,0),0)</f>
        <v>16</v>
      </c>
      <c r="J10" s="714">
        <f>VLOOKUP($D$3&amp;"_"&amp;J$3,データシート1!$A:$BU,MATCH($G$2&amp;"_"&amp;$C10,データシート1!$A$1:$BU$1,0),0)</f>
        <v>16</v>
      </c>
      <c r="K10" s="715">
        <f>VLOOKUP($D$3&amp;"_"&amp;K$3,データシート1!$A:$BU,MATCH($G$2&amp;"_"&amp;$C10,データシート1!$A$1:$BU$1,0),0)</f>
        <v>16</v>
      </c>
      <c r="L10" s="715">
        <f>VLOOKUP($D$3&amp;"_"&amp;L$3,データシート1!$A:$BU,MATCH($G$2&amp;"_"&amp;$C10,データシート1!$A$1:$BU$1,0),0)</f>
        <v>16</v>
      </c>
      <c r="M10" s="715">
        <f>VLOOKUP($D$3&amp;"_"&amp;M$3,データシート1!$A:$BU,MATCH($G$2&amp;"_"&amp;$C10,データシート1!$A$1:$BU$1,0),0)</f>
        <v>16</v>
      </c>
      <c r="N10" s="715">
        <f>VLOOKUP($D$3&amp;"_"&amp;N$3,データシート1!$A:$BU,MATCH($G$2&amp;"_"&amp;$C10,データシート1!$A$1:$BU$1,0),0)</f>
        <v>16</v>
      </c>
      <c r="O10" s="715">
        <f>VLOOKUP($D$3&amp;"_"&amp;O$3,データシート1!$A:$BU,MATCH($G$2&amp;"_"&amp;$C10,データシート1!$A$1:$BU$1,0),0)</f>
        <v>16</v>
      </c>
      <c r="P10" s="715">
        <f>VLOOKUP($D$3&amp;"_"&amp;P$3,データシート1!$A:$BU,MATCH($G$2&amp;"_"&amp;$C10,データシート1!$A$1:$BU$1,0),0)</f>
        <v>16</v>
      </c>
      <c r="Q10" s="716">
        <f>VLOOKUP($D$3&amp;"_"&amp;Q$3,データシート1!$A:$BU,MATCH($G$2&amp;"_"&amp;$C10,データシート1!$A$1:$BU$1,0),0)</f>
        <v>16</v>
      </c>
      <c r="R10" s="915">
        <f>VLOOKUP($D$3&amp;"_"&amp;R$3,データシート1!$A:$BU,MATCH($R$2&amp;"_"&amp;$C10,データシート1!$A$1:$BU$1,0),0)</f>
        <v>213.72800000000001</v>
      </c>
      <c r="S10" s="916">
        <f>VLOOKUP($D$3&amp;"_"&amp;S$3,データシート1!$A:$BU,MATCH($R$2&amp;"_"&amp;$C10,データシート1!$A$1:$BU$1,0),0)</f>
        <v>227.339</v>
      </c>
      <c r="T10" s="916">
        <f>VLOOKUP($D$3&amp;"_"&amp;T$3,データシート1!$A:$BU,MATCH($R$2&amp;"_"&amp;$C10,データシート1!$A$1:$BU$1,0),0)</f>
        <v>233.32</v>
      </c>
      <c r="U10" s="916">
        <f>VLOOKUP($D$3&amp;"_"&amp;U$3,データシート1!$A:$BU,MATCH($R$2&amp;"_"&amp;$C10,データシート1!$A$1:$BU$1,0),0)</f>
        <v>240.857</v>
      </c>
      <c r="V10" s="916">
        <f>VLOOKUP($D$3&amp;"_"&amp;V$3,データシート1!$A:$BU,MATCH($R$2&amp;"_"&amp;$C10,データシート1!$A$1:$BU$1,0),0)</f>
        <v>225.43299999999999</v>
      </c>
      <c r="W10" s="916">
        <f>VLOOKUP($D$3&amp;"_"&amp;W$3,データシート1!$A:$BU,MATCH($R$2&amp;"_"&amp;$C10,データシート1!$A$1:$BU$1,0),0)</f>
        <v>242.91900000000001</v>
      </c>
      <c r="X10" s="916">
        <f>VLOOKUP($D$3&amp;"_"&amp;X$3,データシート1!$A:$BU,MATCH($R$2&amp;"_"&amp;$C10,データシート1!$A$1:$BU$1,0),0)</f>
        <v>242.571</v>
      </c>
      <c r="Y10" s="916">
        <f>VLOOKUP($D$3&amp;"_"&amp;Y$3,データシート1!$A:$BU,MATCH($R$2&amp;"_"&amp;$C10,データシート1!$A$1:$BU$1,0),0)</f>
        <v>246.59899999999999</v>
      </c>
      <c r="Z10" s="916">
        <f>VLOOKUP($D$3&amp;"_"&amp;Z$3,データシート1!$A:$BU,MATCH($R$2&amp;"_"&amp;$C10,データシート1!$A$1:$BU$1,0),0)</f>
        <v>242.608</v>
      </c>
      <c r="AA10" s="916">
        <f>VLOOKUP($D$3&amp;"_"&amp;AA$3,データシート1!$A:$BU,MATCH($R$2&amp;"_"&amp;$C10,データシート1!$A$1:$BU$1,0),0)</f>
        <v>227.185</v>
      </c>
      <c r="AB10" s="917">
        <f>VLOOKUP($D$3&amp;"_"&amp;AB$3,データシート1!$A:$BU,MATCH($R$2&amp;"_"&amp;$C10,データシート1!$A$1:$BU$1,0),0)</f>
        <v>232.42</v>
      </c>
    </row>
    <row r="11" spans="2:30" s="21" customFormat="1" ht="20.45" customHeight="1">
      <c r="B11" s="704"/>
      <c r="C11" s="711" t="s">
        <v>520</v>
      </c>
      <c r="D11" s="712"/>
      <c r="E11" s="711"/>
      <c r="F11" s="712"/>
      <c r="G11" s="713">
        <f>VLOOKUP($D$3&amp;"_"&amp;G$3,データシート1!$A:$BU,MATCH($G$2&amp;"_"&amp;$C11,データシート1!$A$1:$BU$1,0),0)</f>
        <v>5</v>
      </c>
      <c r="H11" s="714">
        <f>VLOOKUP($D$3&amp;"_"&amp;H$3,データシート1!$A:$BU,MATCH($G$2&amp;"_"&amp;$C11,データシート1!$A$1:$BU$1,0),0)</f>
        <v>5</v>
      </c>
      <c r="I11" s="714">
        <f>VLOOKUP($D$3&amp;"_"&amp;I$3,データシート1!$A:$BU,MATCH($G$2&amp;"_"&amp;$C11,データシート1!$A$1:$BU$1,0),0)</f>
        <v>4</v>
      </c>
      <c r="J11" s="714">
        <f>VLOOKUP($D$3&amp;"_"&amp;J$3,データシート1!$A:$BU,MATCH($G$2&amp;"_"&amp;$C11,データシート1!$A$1:$BU$1,0),0)</f>
        <v>5</v>
      </c>
      <c r="K11" s="715">
        <f>VLOOKUP($D$3&amp;"_"&amp;K$3,データシート1!$A:$BU,MATCH($G$2&amp;"_"&amp;$C11,データシート1!$A$1:$BU$1,0),0)</f>
        <v>4</v>
      </c>
      <c r="L11" s="715">
        <f>VLOOKUP($D$3&amp;"_"&amp;L$3,データシート1!$A:$BU,MATCH($G$2&amp;"_"&amp;$C11,データシート1!$A$1:$BU$1,0),0)</f>
        <v>4</v>
      </c>
      <c r="M11" s="715">
        <f>VLOOKUP($D$3&amp;"_"&amp;M$3,データシート1!$A:$BU,MATCH($G$2&amp;"_"&amp;$C11,データシート1!$A$1:$BU$1,0),0)</f>
        <v>4</v>
      </c>
      <c r="N11" s="715">
        <f>VLOOKUP($D$3&amp;"_"&amp;N$3,データシート1!$A:$BU,MATCH($G$2&amp;"_"&amp;$C11,データシート1!$A$1:$BU$1,0),0)</f>
        <v>4</v>
      </c>
      <c r="O11" s="715">
        <f>VLOOKUP($D$3&amp;"_"&amp;O$3,データシート1!$A:$BU,MATCH($G$2&amp;"_"&amp;$C11,データシート1!$A$1:$BU$1,0),0)</f>
        <v>4</v>
      </c>
      <c r="P11" s="715">
        <f>VLOOKUP($D$3&amp;"_"&amp;P$3,データシート1!$A:$BU,MATCH($G$2&amp;"_"&amp;$C11,データシート1!$A$1:$BU$1,0),0)</f>
        <v>4</v>
      </c>
      <c r="Q11" s="716">
        <f>VLOOKUP($D$3&amp;"_"&amp;Q$3,データシート1!$A:$BU,MATCH($G$2&amp;"_"&amp;$C11,データシート1!$A$1:$BU$1,0),0)</f>
        <v>4</v>
      </c>
      <c r="R11" s="915">
        <f>VLOOKUP($D$3&amp;"_"&amp;R$3,データシート1!$A:$BU,MATCH($R$2&amp;"_"&amp;$C11,データシート1!$A$1:$BU$1,0),0)</f>
        <v>30.489000000000001</v>
      </c>
      <c r="S11" s="916">
        <f>VLOOKUP($D$3&amp;"_"&amp;S$3,データシート1!$A:$BU,MATCH($R$2&amp;"_"&amp;$C11,データシート1!$A$1:$BU$1,0),0)</f>
        <v>32.384999999999998</v>
      </c>
      <c r="T11" s="916">
        <f>VLOOKUP($D$3&amp;"_"&amp;T$3,データシート1!$A:$BU,MATCH($R$2&amp;"_"&amp;$C11,データシート1!$A$1:$BU$1,0),0)</f>
        <v>23.286999999999999</v>
      </c>
      <c r="U11" s="916">
        <f>VLOOKUP($D$3&amp;"_"&amp;U$3,データシート1!$A:$BU,MATCH($R$2&amp;"_"&amp;$C11,データシート1!$A$1:$BU$1,0),0)</f>
        <v>32.766000000000005</v>
      </c>
      <c r="V11" s="916">
        <f>VLOOKUP($D$3&amp;"_"&amp;V$3,データシート1!$A:$BU,MATCH($R$2&amp;"_"&amp;$C11,データシート1!$A$1:$BU$1,0),0)</f>
        <v>27.792000000000002</v>
      </c>
      <c r="W11" s="916">
        <f>VLOOKUP($D$3&amp;"_"&amp;W$3,データシート1!$A:$BU,MATCH($R$2&amp;"_"&amp;$C11,データシート1!$A$1:$BU$1,0),0)</f>
        <v>23.129000000000001</v>
      </c>
      <c r="X11" s="916">
        <f>VLOOKUP($D$3&amp;"_"&amp;X$3,データシート1!$A:$BU,MATCH($R$2&amp;"_"&amp;$C11,データシート1!$A$1:$BU$1,0),0)</f>
        <v>27.743000000000002</v>
      </c>
      <c r="Y11" s="916">
        <f>VLOOKUP($D$3&amp;"_"&amp;Y$3,データシート1!$A:$BU,MATCH($R$2&amp;"_"&amp;$C11,データシート1!$A$1:$BU$1,0),0)</f>
        <v>28.7</v>
      </c>
      <c r="Z11" s="916">
        <f>VLOOKUP($D$3&amp;"_"&amp;Z$3,データシート1!$A:$BU,MATCH($R$2&amp;"_"&amp;$C11,データシート1!$A$1:$BU$1,0),0)</f>
        <v>31.41</v>
      </c>
      <c r="AA11" s="916">
        <f>VLOOKUP($D$3&amp;"_"&amp;AA$3,データシート1!$A:$BU,MATCH($R$2&amp;"_"&amp;$C11,データシート1!$A$1:$BU$1,0),0)</f>
        <v>27.981000000000002</v>
      </c>
      <c r="AB11" s="917">
        <f>VLOOKUP($D$3&amp;"_"&amp;AB$3,データシート1!$A:$BU,MATCH($R$2&amp;"_"&amp;$C11,データシート1!$A$1:$BU$1,0),0)</f>
        <v>26.841000000000001</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8</v>
      </c>
      <c r="H12" s="720">
        <f>VLOOKUP($D$3&amp;"_"&amp;H$3,データシート1!$A:$BU,MATCH($G$2&amp;"_"&amp;$C12,データシート1!$A$1:$BU$1,0),0)</f>
        <v>8</v>
      </c>
      <c r="I12" s="720">
        <f>VLOOKUP($D$3&amp;"_"&amp;I$3,データシート1!$A:$BU,MATCH($G$2&amp;"_"&amp;$C12,データシート1!$A$1:$BU$1,0),0)</f>
        <v>8</v>
      </c>
      <c r="J12" s="720">
        <f>VLOOKUP($D$3&amp;"_"&amp;J$3,データシート1!$A:$BU,MATCH($G$2&amp;"_"&amp;$C12,データシート1!$A$1:$BU$1,0),0)</f>
        <v>8</v>
      </c>
      <c r="K12" s="721">
        <f>VLOOKUP($D$3&amp;"_"&amp;K$3,データシート1!$A:$BU,MATCH($G$2&amp;"_"&amp;$C12,データシート1!$A$1:$BU$1,0),0)</f>
        <v>8</v>
      </c>
      <c r="L12" s="721">
        <f>VLOOKUP($D$3&amp;"_"&amp;L$3,データシート1!$A:$BU,MATCH($G$2&amp;"_"&amp;$C12,データシート1!$A$1:$BU$1,0),0)</f>
        <v>8</v>
      </c>
      <c r="M12" s="721">
        <f>VLOOKUP($D$3&amp;"_"&amp;M$3,データシート1!$A:$BU,MATCH($G$2&amp;"_"&amp;$C12,データシート1!$A$1:$BU$1,0),0)</f>
        <v>9</v>
      </c>
      <c r="N12" s="721">
        <f>VLOOKUP($D$3&amp;"_"&amp;N$3,データシート1!$A:$BU,MATCH($G$2&amp;"_"&amp;$C12,データシート1!$A$1:$BU$1,0),0)</f>
        <v>9</v>
      </c>
      <c r="O12" s="721">
        <f>VLOOKUP($D$3&amp;"_"&amp;O$3,データシート1!$A:$BU,MATCH($G$2&amp;"_"&amp;$C12,データシート1!$A$1:$BU$1,0),0)</f>
        <v>9</v>
      </c>
      <c r="P12" s="721">
        <f>VLOOKUP($D$3&amp;"_"&amp;P$3,データシート1!$A:$BU,MATCH($G$2&amp;"_"&amp;$C12,データシート1!$A$1:$BU$1,0),0)</f>
        <v>9</v>
      </c>
      <c r="Q12" s="722">
        <f>VLOOKUP($D$3&amp;"_"&amp;Q$3,データシート1!$A:$BU,MATCH($G$2&amp;"_"&amp;$C12,データシート1!$A$1:$BU$1,0),0)</f>
        <v>9</v>
      </c>
      <c r="R12" s="918">
        <f>VLOOKUP($D$3&amp;"_"&amp;R$3,データシート1!$A:$BU,MATCH($R$2&amp;"_"&amp;$C12,データシート1!$A$1:$BU$1,0),0)</f>
        <v>2540.7440000000001</v>
      </c>
      <c r="S12" s="919">
        <f>VLOOKUP($D$3&amp;"_"&amp;S$3,データシート1!$A:$BU,MATCH($R$2&amp;"_"&amp;$C12,データシート1!$A$1:$BU$1,0),0)</f>
        <v>2426.0880000000002</v>
      </c>
      <c r="T12" s="919">
        <f>VLOOKUP($D$3&amp;"_"&amp;T$3,データシート1!$A:$BU,MATCH($R$2&amp;"_"&amp;$C12,データシート1!$A$1:$BU$1,0),0)</f>
        <v>2456.0450000000001</v>
      </c>
      <c r="U12" s="919">
        <f>VLOOKUP($D$3&amp;"_"&amp;U$3,データシート1!$A:$BU,MATCH($R$2&amp;"_"&amp;$C12,データシート1!$A$1:$BU$1,0),0)</f>
        <v>2292.84</v>
      </c>
      <c r="V12" s="919">
        <f>VLOOKUP($D$3&amp;"_"&amp;V$3,データシート1!$A:$BU,MATCH($R$2&amp;"_"&amp;$C12,データシート1!$A$1:$BU$1,0),0)</f>
        <v>2271.3229999999999</v>
      </c>
      <c r="W12" s="919">
        <f>VLOOKUP($D$3&amp;"_"&amp;W$3,データシート1!$A:$BU,MATCH($R$2&amp;"_"&amp;$C12,データシート1!$A$1:$BU$1,0),0)</f>
        <v>2305.8420000000001</v>
      </c>
      <c r="X12" s="919">
        <f>VLOOKUP($D$3&amp;"_"&amp;X$3,データシート1!$A:$BU,MATCH($R$2&amp;"_"&amp;$C12,データシート1!$A$1:$BU$1,0),0)</f>
        <v>2164.3679999999999</v>
      </c>
      <c r="Y12" s="919">
        <f>VLOOKUP($D$3&amp;"_"&amp;Y$3,データシート1!$A:$BU,MATCH($R$2&amp;"_"&amp;$C12,データシート1!$A$1:$BU$1,0),0)</f>
        <v>2183.134</v>
      </c>
      <c r="Z12" s="919">
        <f>VLOOKUP($D$3&amp;"_"&amp;Z$3,データシート1!$A:$BU,MATCH($R$2&amp;"_"&amp;$C12,データシート1!$A$1:$BU$1,0),0)</f>
        <v>2755.2249999999999</v>
      </c>
      <c r="AA12" s="919">
        <f>VLOOKUP($D$3&amp;"_"&amp;AA$3,データシート1!$A:$BU,MATCH($R$2&amp;"_"&amp;$C12,データシート1!$A$1:$BU$1,0),0)</f>
        <v>2120.37</v>
      </c>
      <c r="AB12" s="920">
        <f>VLOOKUP($D$3&amp;"_"&amp;AB$3,データシート1!$A:$BU,MATCH($R$2&amp;"_"&amp;$C12,データシート1!$A$1:$BU$1,0),0)</f>
        <v>1373.009</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17</v>
      </c>
      <c r="H26" s="734">
        <f>VLOOKUP($D$3&amp;"_"&amp;H$3,データシート2!$A:$SI,MATCH($G$2&amp;"_"&amp;$B26,データシート2!$A$1:$SI$1,0),0)</f>
        <v>18</v>
      </c>
      <c r="I26" s="734">
        <f>VLOOKUP($D$3&amp;"_"&amp;I$3,データシート2!$A:$SI,MATCH($G$2&amp;"_"&amp;$B26,データシート2!$A$1:$SI$1,0),0)</f>
        <v>18</v>
      </c>
      <c r="J26" s="734">
        <f>VLOOKUP($D$3&amp;"_"&amp;J$3,データシート2!$A:$SI,MATCH($G$2&amp;"_"&amp;$B26,データシート2!$A$1:$SI$1,0),0)</f>
        <v>18</v>
      </c>
      <c r="K26" s="735">
        <f>VLOOKUP($D$3&amp;"_"&amp;K$3,データシート2!$A:$SI,MATCH($G$2&amp;"_"&amp;$B26,データシート2!$A$1:$SI$1,0),0)</f>
        <v>18</v>
      </c>
      <c r="L26" s="735">
        <f>VLOOKUP($D$3&amp;"_"&amp;L$3,データシート2!$A:$SI,MATCH($G$2&amp;"_"&amp;$B26,データシート2!$A$1:$SI$1,0),0)</f>
        <v>18</v>
      </c>
      <c r="M26" s="735">
        <f>VLOOKUP($D$3&amp;"_"&amp;M$3,データシート2!$A:$SI,MATCH($G$2&amp;"_"&amp;$B26,データシート2!$A$1:$SI$1,0),0)</f>
        <v>18</v>
      </c>
      <c r="N26" s="735">
        <f>VLOOKUP($D$3&amp;"_"&amp;N$3,データシート2!$A:$SI,MATCH($G$2&amp;"_"&amp;$B26,データシート2!$A$1:$SI$1,0),0)</f>
        <v>18</v>
      </c>
      <c r="O26" s="735">
        <f>VLOOKUP($D$3&amp;"_"&amp;O$3,データシート2!$A:$SI,MATCH($G$2&amp;"_"&amp;$B26,データシート2!$A$1:$SI$1,0),0)</f>
        <v>18</v>
      </c>
      <c r="P26" s="735">
        <f>VLOOKUP($D$3&amp;"_"&amp;P$3,データシート2!$A:$SI,MATCH($G$2&amp;"_"&amp;$B26,データシート2!$A$1:$SI$1,0),0)</f>
        <v>18</v>
      </c>
      <c r="Q26" s="736">
        <f>VLOOKUP($D$3&amp;"_"&amp;Q$3,データシート2!$A:$SI,MATCH($G$2&amp;"_"&amp;$B26,データシート2!$A$1:$SI$1,0),0)</f>
        <v>18</v>
      </c>
      <c r="R26" s="924">
        <f>VLOOKUP($D$3&amp;"_"&amp;R$3,データシート2!$A:$SI,MATCH($R$2&amp;"_"&amp;$B26,データシート2!$A$1:$SI$1,0),0)</f>
        <v>2208.8249999999998</v>
      </c>
      <c r="S26" s="925">
        <f>VLOOKUP($D$3&amp;"_"&amp;S$3,データシート2!$A:$SI,MATCH($R$2&amp;"_"&amp;$B26,データシート2!$A$1:$SI$1,0),0)</f>
        <v>2126.2040000000002</v>
      </c>
      <c r="T26" s="925">
        <f>VLOOKUP($D$3&amp;"_"&amp;T$3,データシート2!$A:$SI,MATCH($R$2&amp;"_"&amp;$B26,データシート2!$A$1:$SI$1,0),0)</f>
        <v>2174.431</v>
      </c>
      <c r="U26" s="925">
        <f>VLOOKUP($D$3&amp;"_"&amp;U$3,データシート2!$A:$SI,MATCH($R$2&amp;"_"&amp;$B26,データシート2!$A$1:$SI$1,0),0)</f>
        <v>2065.038</v>
      </c>
      <c r="V26" s="925">
        <f>VLOOKUP($D$3&amp;"_"&amp;V$3,データシート2!$A:$SI,MATCH($R$2&amp;"_"&amp;$B26,データシート2!$A$1:$SI$1,0),0)</f>
        <v>2069.2289999999998</v>
      </c>
      <c r="W26" s="925">
        <f>VLOOKUP($D$3&amp;"_"&amp;W$3,データシート2!$A:$SI,MATCH($R$2&amp;"_"&amp;$B26,データシート2!$A$1:$SI$1,0),0)</f>
        <v>2111.183</v>
      </c>
      <c r="X26" s="925">
        <f>VLOOKUP($D$3&amp;"_"&amp;X$3,データシート2!$A:$SI,MATCH($R$2&amp;"_"&amp;$B26,データシート2!$A$1:$SI$1,0),0)</f>
        <v>2065.9589999999998</v>
      </c>
      <c r="Y26" s="925">
        <f>VLOOKUP($D$3&amp;"_"&amp;Y$3,データシート2!$A:$SI,MATCH($R$2&amp;"_"&amp;$B26,データシート2!$A$1:$SI$1,0),0)</f>
        <v>2097.9830000000002</v>
      </c>
      <c r="Z26" s="925">
        <f>VLOOKUP($D$3&amp;"_"&amp;Z$3,データシート2!$A:$SI,MATCH($R$2&amp;"_"&amp;$B26,データシート2!$A$1:$SI$1,0),0)</f>
        <v>2636.2649999999999</v>
      </c>
      <c r="AA26" s="925">
        <f>VLOOKUP($D$3&amp;"_"&amp;AA$3,データシート2!$A:$SI,MATCH($R$2&amp;"_"&amp;$B26,データシート2!$A$1:$SI$1,0),0)</f>
        <v>1968.7650000000001</v>
      </c>
      <c r="AB26" s="926">
        <f>VLOOKUP($D$3&amp;"_"&amp;AB$3,データシート2!$A:$SI,MATCH($R$2&amp;"_"&amp;$B26,データシート2!$A$1:$SI$1,0),0)</f>
        <v>1253.1420000000001</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8</v>
      </c>
      <c r="H27" s="742">
        <f>VLOOKUP($D$3&amp;"_"&amp;H$3,データシート2!$A:$SI,MATCH($G$2&amp;"_"&amp;$C27,データシート2!$A$1:$SI$1,0),0)</f>
        <v>8</v>
      </c>
      <c r="I27" s="742">
        <f>VLOOKUP($D$3&amp;"_"&amp;I$3,データシート2!$A:$SI,MATCH($G$2&amp;"_"&amp;$C27,データシート2!$A$1:$SI$1,0),0)</f>
        <v>8</v>
      </c>
      <c r="J27" s="742">
        <f>VLOOKUP($D$3&amp;"_"&amp;J$3,データシート2!$A:$SI,MATCH($G$2&amp;"_"&amp;$C27,データシート2!$A$1:$SI$1,0),0)</f>
        <v>8</v>
      </c>
      <c r="K27" s="743">
        <f>VLOOKUP($D$3&amp;"_"&amp;K$3,データシート2!$A:$SI,MATCH($G$2&amp;"_"&amp;$C27,データシート2!$A$1:$SI$1,0),0)</f>
        <v>8</v>
      </c>
      <c r="L27" s="743">
        <f>VLOOKUP($D$3&amp;"_"&amp;L$3,データシート2!$A:$SI,MATCH($G$2&amp;"_"&amp;$C27,データシート2!$A$1:$SI$1,0),0)</f>
        <v>8</v>
      </c>
      <c r="M27" s="743">
        <f>VLOOKUP($D$3&amp;"_"&amp;M$3,データシート2!$A:$SI,MATCH($G$2&amp;"_"&amp;$C27,データシート2!$A$1:$SI$1,0),0)</f>
        <v>8</v>
      </c>
      <c r="N27" s="743">
        <f>VLOOKUP($D$3&amp;"_"&amp;N$3,データシート2!$A:$SI,MATCH($G$2&amp;"_"&amp;$C27,データシート2!$A$1:$SI$1,0),0)</f>
        <v>8</v>
      </c>
      <c r="O27" s="743">
        <f>VLOOKUP($D$3&amp;"_"&amp;O$3,データシート2!$A:$SI,MATCH($G$2&amp;"_"&amp;$C27,データシート2!$A$1:$SI$1,0),0)</f>
        <v>8</v>
      </c>
      <c r="P27" s="743">
        <f>VLOOKUP($D$3&amp;"_"&amp;P$3,データシート2!$A:$SI,MATCH($G$2&amp;"_"&amp;$C27,データシート2!$A$1:$SI$1,0),0)</f>
        <v>8</v>
      </c>
      <c r="Q27" s="744">
        <f>VLOOKUP($D$3&amp;"_"&amp;Q$3,データシート2!$A:$SI,MATCH($G$2&amp;"_"&amp;$C27,データシート2!$A$1:$SI$1,0),0)</f>
        <v>8</v>
      </c>
      <c r="R27" s="933">
        <f>VLOOKUP($D$3&amp;"_"&amp;R$3,データシート2!$A:$SI,MATCH($R$2&amp;"_"&amp;$C27,データシート2!$A$1:$SI$1,0),0)</f>
        <v>132.56299999999999</v>
      </c>
      <c r="S27" s="928">
        <f>VLOOKUP($D$3&amp;"_"&amp;S$3,データシート2!$A:$SI,MATCH($R$2&amp;"_"&amp;$C27,データシート2!$A$1:$SI$1,0),0)</f>
        <v>137.00800000000001</v>
      </c>
      <c r="T27" s="928">
        <f>VLOOKUP($D$3&amp;"_"&amp;T$3,データシート2!$A:$SI,MATCH($R$2&amp;"_"&amp;$C27,データシート2!$A$1:$SI$1,0),0)</f>
        <v>146.09</v>
      </c>
      <c r="U27" s="928">
        <f>VLOOKUP($D$3&amp;"_"&amp;U$3,データシート2!$A:$SI,MATCH($R$2&amp;"_"&amp;$C27,データシート2!$A$1:$SI$1,0),0)</f>
        <v>152.55099999999999</v>
      </c>
      <c r="V27" s="928">
        <f>VLOOKUP($D$3&amp;"_"&amp;V$3,データシート2!$A:$SI,MATCH($R$2&amp;"_"&amp;$C27,データシート2!$A$1:$SI$1,0),0)</f>
        <v>141.316</v>
      </c>
      <c r="W27" s="928">
        <f>VLOOKUP($D$3&amp;"_"&amp;W$3,データシート2!$A:$SI,MATCH($R$2&amp;"_"&amp;$C27,データシート2!$A$1:$SI$1,0),0)</f>
        <v>154.87700000000001</v>
      </c>
      <c r="X27" s="928">
        <f>VLOOKUP($D$3&amp;"_"&amp;X$3,データシート2!$A:$SI,MATCH($R$2&amp;"_"&amp;$C27,データシート2!$A$1:$SI$1,0),0)</f>
        <v>154.471</v>
      </c>
      <c r="Y27" s="928">
        <f>VLOOKUP($D$3&amp;"_"&amp;Y$3,データシート2!$A:$SI,MATCH($R$2&amp;"_"&amp;$C27,データシート2!$A$1:$SI$1,0),0)</f>
        <v>161.88300000000001</v>
      </c>
      <c r="Z27" s="928">
        <f>VLOOKUP($D$3&amp;"_"&amp;Z$3,データシート2!$A:$SI,MATCH($R$2&amp;"_"&amp;$C27,データシート2!$A$1:$SI$1,0),0)</f>
        <v>160.36699999999999</v>
      </c>
      <c r="AA27" s="928">
        <f>VLOOKUP($D$3&amp;"_"&amp;AA$3,データシート2!$A:$SI,MATCH($R$2&amp;"_"&amp;$C27,データシート2!$A$1:$SI$1,0),0)</f>
        <v>150.816</v>
      </c>
      <c r="AB27" s="929">
        <f>VLOOKUP($D$3&amp;"_"&amp;AB$3,データシート2!$A:$SI,MATCH($R$2&amp;"_"&amp;$C27,データシート2!$A$1:$SI$1,0),0)</f>
        <v>150.328</v>
      </c>
    </row>
    <row r="28" spans="2:29" s="745" customFormat="1" ht="16.5" customHeight="1">
      <c r="B28" s="737"/>
      <c r="C28" s="762">
        <v>10</v>
      </c>
      <c r="D28" s="763" t="s">
        <v>540</v>
      </c>
      <c r="E28" s="762"/>
      <c r="F28" s="764"/>
      <c r="G28" s="765">
        <f>VLOOKUP($D$3&amp;"_"&amp;G$3,データシート2!$A:$SI,MATCH($G$2&amp;"_"&amp;$C28,データシート2!$A$1:$SI$1,0),0)</f>
        <v>4</v>
      </c>
      <c r="H28" s="766">
        <f>VLOOKUP($D$3&amp;"_"&amp;H$3,データシート2!$A:$SI,MATCH($G$2&amp;"_"&amp;$C28,データシート2!$A$1:$SI$1,0),0)</f>
        <v>4</v>
      </c>
      <c r="I28" s="766">
        <f>VLOOKUP($D$3&amp;"_"&amp;I$3,データシート2!$A:$SI,MATCH($G$2&amp;"_"&amp;$C28,データシート2!$A$1:$SI$1,0),0)</f>
        <v>4</v>
      </c>
      <c r="J28" s="766">
        <f>VLOOKUP($D$3&amp;"_"&amp;J$3,データシート2!$A:$SI,MATCH($G$2&amp;"_"&amp;$C28,データシート2!$A$1:$SI$1,0),0)</f>
        <v>4</v>
      </c>
      <c r="K28" s="767">
        <f>VLOOKUP($D$3&amp;"_"&amp;K$3,データシート2!$A:$SI,MATCH($G$2&amp;"_"&amp;$C28,データシート2!$A$1:$SI$1,0),0)</f>
        <v>4</v>
      </c>
      <c r="L28" s="767">
        <f>VLOOKUP($D$3&amp;"_"&amp;L$3,データシート2!$A:$SI,MATCH($G$2&amp;"_"&amp;$C28,データシート2!$A$1:$SI$1,0),0)</f>
        <v>4</v>
      </c>
      <c r="M28" s="767">
        <f>VLOOKUP($D$3&amp;"_"&amp;M$3,データシート2!$A:$SI,MATCH($G$2&amp;"_"&amp;$C28,データシート2!$A$1:$SI$1,0),0)</f>
        <v>4</v>
      </c>
      <c r="N28" s="767">
        <f>VLOOKUP($D$3&amp;"_"&amp;N$3,データシート2!$A:$SI,MATCH($G$2&amp;"_"&amp;$C28,データシート2!$A$1:$SI$1,0),0)</f>
        <v>4</v>
      </c>
      <c r="O28" s="767">
        <f>VLOOKUP($D$3&amp;"_"&amp;O$3,データシート2!$A:$SI,MATCH($G$2&amp;"_"&amp;$C28,データシート2!$A$1:$SI$1,0),0)</f>
        <v>4</v>
      </c>
      <c r="P28" s="767">
        <f>VLOOKUP($D$3&amp;"_"&amp;P$3,データシート2!$A:$SI,MATCH($G$2&amp;"_"&amp;$C28,データシート2!$A$1:$SI$1,0),0)</f>
        <v>4</v>
      </c>
      <c r="Q28" s="768">
        <f>VLOOKUP($D$3&amp;"_"&amp;Q$3,データシート2!$A:$SI,MATCH($G$2&amp;"_"&amp;$C28,データシート2!$A$1:$SI$1,0),0)</f>
        <v>4</v>
      </c>
      <c r="R28" s="937">
        <f>VLOOKUP($D$3&amp;"_"&amp;R$3,データシート2!$A:$SI,MATCH($R$2&amp;"_"&amp;$C28,データシート2!$A$1:$SI$1,0),0)</f>
        <v>40.536999999999999</v>
      </c>
      <c r="S28" s="938">
        <f>VLOOKUP($D$3&amp;"_"&amp;S$3,データシート2!$A:$SI,MATCH($R$2&amp;"_"&amp;$C28,データシート2!$A$1:$SI$1,0),0)</f>
        <v>40.652999999999999</v>
      </c>
      <c r="T28" s="938">
        <f>VLOOKUP($D$3&amp;"_"&amp;T$3,データシート2!$A:$SI,MATCH($R$2&amp;"_"&amp;$C28,データシート2!$A$1:$SI$1,0),0)</f>
        <v>37.933999999999997</v>
      </c>
      <c r="U28" s="938">
        <f>VLOOKUP($D$3&amp;"_"&amp;U$3,データシート2!$A:$SI,MATCH($R$2&amp;"_"&amp;$C28,データシート2!$A$1:$SI$1,0),0)</f>
        <v>36.375999999999998</v>
      </c>
      <c r="V28" s="938">
        <f>VLOOKUP($D$3&amp;"_"&amp;V$3,データシート2!$A:$SI,MATCH($R$2&amp;"_"&amp;$C28,データシート2!$A$1:$SI$1,0),0)</f>
        <v>32.593000000000004</v>
      </c>
      <c r="W28" s="938">
        <f>VLOOKUP($D$3&amp;"_"&amp;W$3,データシート2!$A:$SI,MATCH($R$2&amp;"_"&amp;$C28,データシート2!$A$1:$SI$1,0),0)</f>
        <v>35.817999999999998</v>
      </c>
      <c r="X28" s="938">
        <f>VLOOKUP($D$3&amp;"_"&amp;X$3,データシート2!$A:$SI,MATCH($R$2&amp;"_"&amp;$C28,データシート2!$A$1:$SI$1,0),0)</f>
        <v>37.164999999999999</v>
      </c>
      <c r="Y28" s="938">
        <f>VLOOKUP($D$3&amp;"_"&amp;Y$3,データシート2!$A:$SI,MATCH($R$2&amp;"_"&amp;$C28,データシート2!$A$1:$SI$1,0),0)</f>
        <v>36.546999999999997</v>
      </c>
      <c r="Z28" s="938">
        <f>VLOOKUP($D$3&amp;"_"&amp;Z$3,データシート2!$A:$SI,MATCH($R$2&amp;"_"&amp;$C28,データシート2!$A$1:$SI$1,0),0)</f>
        <v>38.890999999999998</v>
      </c>
      <c r="AA28" s="938">
        <f>VLOOKUP($D$3&amp;"_"&amp;AA$3,データシート2!$A:$SI,MATCH($R$2&amp;"_"&amp;$C28,データシート2!$A$1:$SI$1,0),0)</f>
        <v>34.531999999999996</v>
      </c>
      <c r="AB28" s="939">
        <f>VLOOKUP($D$3&amp;"_"&amp;AB$3,データシート2!$A:$SI,MATCH($R$2&amp;"_"&amp;$C28,データシート2!$A$1:$SI$1,0),0)</f>
        <v>43.305</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1</v>
      </c>
      <c r="H34" s="766">
        <f>VLOOKUP($D$3&amp;"_"&amp;H$3,データシート2!$A:$SI,MATCH($G$2&amp;"_"&amp;$C34,データシート2!$A$1:$SI$1,0),0)</f>
        <v>1</v>
      </c>
      <c r="I34" s="766">
        <f>VLOOKUP($D$3&amp;"_"&amp;I$3,データシート2!$A:$SI,MATCH($G$2&amp;"_"&amp;$C34,データシート2!$A$1:$SI$1,0),0)</f>
        <v>1</v>
      </c>
      <c r="J34" s="766">
        <f>VLOOKUP($D$3&amp;"_"&amp;J$3,データシート2!$A:$SI,MATCH($G$2&amp;"_"&amp;$C34,データシート2!$A$1:$SI$1,0),0)</f>
        <v>1</v>
      </c>
      <c r="K34" s="767">
        <f>VLOOKUP($D$3&amp;"_"&amp;K$3,データシート2!$A:$SI,MATCH($G$2&amp;"_"&amp;$C34,データシート2!$A$1:$SI$1,0),0)</f>
        <v>1</v>
      </c>
      <c r="L34" s="767">
        <f>VLOOKUP($D$3&amp;"_"&amp;L$3,データシート2!$A:$SI,MATCH($G$2&amp;"_"&amp;$C34,データシート2!$A$1:$SI$1,0),0)</f>
        <v>1</v>
      </c>
      <c r="M34" s="767">
        <f>VLOOKUP($D$3&amp;"_"&amp;M$3,データシート2!$A:$SI,MATCH($G$2&amp;"_"&amp;$C34,データシート2!$A$1:$SI$1,0),0)</f>
        <v>1</v>
      </c>
      <c r="N34" s="767">
        <f>VLOOKUP($D$3&amp;"_"&amp;N$3,データシート2!$A:$SI,MATCH($G$2&amp;"_"&amp;$C34,データシート2!$A$1:$SI$1,0),0)</f>
        <v>1</v>
      </c>
      <c r="O34" s="767">
        <f>VLOOKUP($D$3&amp;"_"&amp;O$3,データシート2!$A:$SI,MATCH($G$2&amp;"_"&amp;$C34,データシート2!$A$1:$SI$1,0),0)</f>
        <v>2</v>
      </c>
      <c r="P34" s="767">
        <f>VLOOKUP($D$3&amp;"_"&amp;P$3,データシート2!$A:$SI,MATCH($G$2&amp;"_"&amp;$C34,データシート2!$A$1:$SI$1,0),0)</f>
        <v>2</v>
      </c>
      <c r="Q34" s="768">
        <f>VLOOKUP($D$3&amp;"_"&amp;Q$3,データシート2!$A:$SI,MATCH($G$2&amp;"_"&amp;$C34,データシート2!$A$1:$SI$1,0),0)</f>
        <v>2</v>
      </c>
      <c r="R34" s="937">
        <f>VLOOKUP($D$3&amp;"_"&amp;R$3,データシート2!$A:$SI,MATCH($R$2&amp;"_"&amp;$C34,データシート2!$A$1:$SI$1,0),0)</f>
        <v>26.106999999999999</v>
      </c>
      <c r="S34" s="938">
        <f>VLOOKUP($D$3&amp;"_"&amp;S$3,データシート2!$A:$SI,MATCH($R$2&amp;"_"&amp;$C34,データシート2!$A$1:$SI$1,0),0)</f>
        <v>34.033999999999999</v>
      </c>
      <c r="T34" s="938">
        <f>VLOOKUP($D$3&amp;"_"&amp;T$3,データシート2!$A:$SI,MATCH($R$2&amp;"_"&amp;$C34,データシート2!$A$1:$SI$1,0),0)</f>
        <v>34.311</v>
      </c>
      <c r="U34" s="938">
        <f>VLOOKUP($D$3&amp;"_"&amp;U$3,データシート2!$A:$SI,MATCH($R$2&amp;"_"&amp;$C34,データシート2!$A$1:$SI$1,0),0)</f>
        <v>34.414999999999999</v>
      </c>
      <c r="V34" s="938">
        <f>VLOOKUP($D$3&amp;"_"&amp;V$3,データシート2!$A:$SI,MATCH($R$2&amp;"_"&amp;$C34,データシート2!$A$1:$SI$1,0),0)</f>
        <v>32.423999999999999</v>
      </c>
      <c r="W34" s="938">
        <f>VLOOKUP($D$3&amp;"_"&amp;W$3,データシート2!$A:$SI,MATCH($R$2&amp;"_"&amp;$C34,データシート2!$A$1:$SI$1,0),0)</f>
        <v>32.631</v>
      </c>
      <c r="X34" s="938">
        <f>VLOOKUP($D$3&amp;"_"&amp;X$3,データシート2!$A:$SI,MATCH($R$2&amp;"_"&amp;$C34,データシート2!$A$1:$SI$1,0),0)</f>
        <v>32.512999999999998</v>
      </c>
      <c r="Y34" s="938">
        <f>VLOOKUP($D$3&amp;"_"&amp;Y$3,データシート2!$A:$SI,MATCH($R$2&amp;"_"&amp;$C34,データシート2!$A$1:$SI$1,0),0)</f>
        <v>35.036000000000001</v>
      </c>
      <c r="Z34" s="938">
        <f>VLOOKUP($D$3&amp;"_"&amp;Z$3,データシート2!$A:$SI,MATCH($R$2&amp;"_"&amp;$C34,データシート2!$A$1:$SI$1,0),0)</f>
        <v>33.935000000000002</v>
      </c>
      <c r="AA34" s="938">
        <f>VLOOKUP($D$3&amp;"_"&amp;AA$3,データシート2!$A:$SI,MATCH($R$2&amp;"_"&amp;$C34,データシート2!$A$1:$SI$1,0),0)</f>
        <v>33.326999999999998</v>
      </c>
      <c r="AB34" s="939">
        <f>VLOOKUP($D$3&amp;"_"&amp;AB$3,データシート2!$A:$SI,MATCH($R$2&amp;"_"&amp;$C34,データシート2!$A$1:$SI$1,0),0)</f>
        <v>30.251000000000001</v>
      </c>
    </row>
    <row r="35" spans="2:29" s="745" customFormat="1" ht="16.5" customHeight="1">
      <c r="B35" s="771"/>
      <c r="C35" s="769">
        <v>17</v>
      </c>
      <c r="D35" s="772" t="s">
        <v>547</v>
      </c>
      <c r="E35" s="773"/>
      <c r="F35" s="764"/>
      <c r="G35" s="765">
        <f>VLOOKUP($D$3&amp;"_"&amp;G$3,データシート2!$A:$SI,MATCH($G$2&amp;"_"&amp;$C35,データシート2!$A$1:$SI$1,0),0)</f>
        <v>2</v>
      </c>
      <c r="H35" s="766">
        <f>VLOOKUP($D$3&amp;"_"&amp;H$3,データシート2!$A:$SI,MATCH($G$2&amp;"_"&amp;$C35,データシート2!$A$1:$SI$1,0),0)</f>
        <v>2</v>
      </c>
      <c r="I35" s="766">
        <f>VLOOKUP($D$3&amp;"_"&amp;I$3,データシート2!$A:$SI,MATCH($G$2&amp;"_"&amp;$C35,データシート2!$A$1:$SI$1,0),0)</f>
        <v>2</v>
      </c>
      <c r="J35" s="766">
        <f>VLOOKUP($D$3&amp;"_"&amp;J$3,データシート2!$A:$SI,MATCH($G$2&amp;"_"&amp;$C35,データシート2!$A$1:$SI$1,0),0)</f>
        <v>2</v>
      </c>
      <c r="K35" s="767">
        <f>VLOOKUP($D$3&amp;"_"&amp;K$3,データシート2!$A:$SI,MATCH($G$2&amp;"_"&amp;$C35,データシート2!$A$1:$SI$1,0),0)</f>
        <v>2</v>
      </c>
      <c r="L35" s="767">
        <f>VLOOKUP($D$3&amp;"_"&amp;L$3,データシート2!$A:$SI,MATCH($G$2&amp;"_"&amp;$C35,データシート2!$A$1:$SI$1,0),0)</f>
        <v>2</v>
      </c>
      <c r="M35" s="767">
        <f>VLOOKUP($D$3&amp;"_"&amp;M$3,データシート2!$A:$SI,MATCH($G$2&amp;"_"&amp;$C35,データシート2!$A$1:$SI$1,0),0)</f>
        <v>2</v>
      </c>
      <c r="N35" s="767">
        <f>VLOOKUP($D$3&amp;"_"&amp;N$3,データシート2!$A:$SI,MATCH($G$2&amp;"_"&amp;$C35,データシート2!$A$1:$SI$1,0),0)</f>
        <v>2</v>
      </c>
      <c r="O35" s="767">
        <f>VLOOKUP($D$3&amp;"_"&amp;O$3,データシート2!$A:$SI,MATCH($G$2&amp;"_"&amp;$C35,データシート2!$A$1:$SI$1,0),0)</f>
        <v>2</v>
      </c>
      <c r="P35" s="767">
        <f>VLOOKUP($D$3&amp;"_"&amp;P$3,データシート2!$A:$SI,MATCH($G$2&amp;"_"&amp;$C35,データシート2!$A$1:$SI$1,0),0)</f>
        <v>2</v>
      </c>
      <c r="Q35" s="768">
        <f>VLOOKUP($D$3&amp;"_"&amp;Q$3,データシート2!$A:$SI,MATCH($G$2&amp;"_"&amp;$C35,データシート2!$A$1:$SI$1,0),0)</f>
        <v>2</v>
      </c>
      <c r="R35" s="937">
        <f>VLOOKUP($D$3&amp;"_"&amp;R$3,データシート2!$A:$SI,MATCH($R$2&amp;"_"&amp;$C35,データシート2!$A$1:$SI$1,0),0)</f>
        <v>1995.097</v>
      </c>
      <c r="S35" s="938">
        <f>VLOOKUP($D$3&amp;"_"&amp;S$3,データシート2!$A:$SI,MATCH($R$2&amp;"_"&amp;$C35,データシート2!$A$1:$SI$1,0),0)</f>
        <v>1898.865</v>
      </c>
      <c r="T35" s="938">
        <f>VLOOKUP($D$3&amp;"_"&amp;T$3,データシート2!$A:$SI,MATCH($R$2&amp;"_"&amp;$C35,データシート2!$A$1:$SI$1,0),0)</f>
        <v>1941.1110000000001</v>
      </c>
      <c r="U35" s="938">
        <f>VLOOKUP($D$3&amp;"_"&amp;U$3,データシート2!$A:$SI,MATCH($R$2&amp;"_"&amp;$C35,データシート2!$A$1:$SI$1,0),0)</f>
        <v>1824.181</v>
      </c>
      <c r="V35" s="938">
        <f>VLOOKUP($D$3&amp;"_"&amp;V$3,データシート2!$A:$SI,MATCH($R$2&amp;"_"&amp;$C35,データシート2!$A$1:$SI$1,0),0)</f>
        <v>1843.796</v>
      </c>
      <c r="W35" s="938">
        <f>VLOOKUP($D$3&amp;"_"&amp;W$3,データシート2!$A:$SI,MATCH($R$2&amp;"_"&amp;$C35,データシート2!$A$1:$SI$1,0),0)</f>
        <v>1868.2639999999999</v>
      </c>
      <c r="X35" s="938">
        <f>VLOOKUP($D$3&amp;"_"&amp;X$3,データシート2!$A:$SI,MATCH($R$2&amp;"_"&amp;$C35,データシート2!$A$1:$SI$1,0),0)</f>
        <v>1823.3879999999999</v>
      </c>
      <c r="Y35" s="938">
        <f>VLOOKUP($D$3&amp;"_"&amp;Y$3,データシート2!$A:$SI,MATCH($R$2&amp;"_"&amp;$C35,データシート2!$A$1:$SI$1,0),0)</f>
        <v>1851.384</v>
      </c>
      <c r="Z35" s="938">
        <f>VLOOKUP($D$3&amp;"_"&amp;Z$3,データシート2!$A:$SI,MATCH($R$2&amp;"_"&amp;$C35,データシート2!$A$1:$SI$1,0),0)</f>
        <v>2393.6570000000002</v>
      </c>
      <c r="AA35" s="938">
        <f>VLOOKUP($D$3&amp;"_"&amp;AA$3,データシート2!$A:$SI,MATCH($R$2&amp;"_"&amp;$C35,データシート2!$A$1:$SI$1,0),0)</f>
        <v>1741.58</v>
      </c>
      <c r="AB35" s="939">
        <f>VLOOKUP($D$3&amp;"_"&amp;AB$3,データシート2!$A:$SI,MATCH($R$2&amp;"_"&amp;$C35,データシート2!$A$1:$SI$1,0),0)</f>
        <v>1020.722</v>
      </c>
    </row>
    <row r="36" spans="2:29" s="745" customFormat="1" ht="16.5" customHeight="1">
      <c r="B36" s="771"/>
      <c r="C36" s="774"/>
      <c r="D36" s="775"/>
      <c r="E36" s="776">
        <v>1711</v>
      </c>
      <c r="F36" s="777" t="s">
        <v>548</v>
      </c>
      <c r="G36" s="967">
        <f>VLOOKUP($D$3&amp;"_"&amp;G$3,データシート2!$A:$SI,MATCH($G$2&amp;"_"&amp;$E36,データシート2!$A$1:$SI$1,0),0)</f>
        <v>2</v>
      </c>
      <c r="H36" s="968">
        <f>VLOOKUP($D$3&amp;"_"&amp;H$3,データシート2!$A:$SI,MATCH($G$2&amp;"_"&amp;$E36,データシート2!$A$1:$SI$1,0),0)</f>
        <v>2</v>
      </c>
      <c r="I36" s="968">
        <f>VLOOKUP($D$3&amp;"_"&amp;I$3,データシート2!$A:$SI,MATCH($G$2&amp;"_"&amp;$E36,データシート2!$A$1:$SI$1,0),0)</f>
        <v>2</v>
      </c>
      <c r="J36" s="968">
        <f>VLOOKUP($D$3&amp;"_"&amp;J$3,データシート2!$A:$SI,MATCH($G$2&amp;"_"&amp;$E36,データシート2!$A$1:$SI$1,0),0)</f>
        <v>2</v>
      </c>
      <c r="K36" s="969">
        <f>VLOOKUP($D$3&amp;"_"&amp;K$3,データシート2!$A:$SI,MATCH($G$2&amp;"_"&amp;$E36,データシート2!$A$1:$SI$1,0),0)</f>
        <v>2</v>
      </c>
      <c r="L36" s="969">
        <f>VLOOKUP($D$3&amp;"_"&amp;L$3,データシート2!$A:$SI,MATCH($G$2&amp;"_"&amp;$E36,データシート2!$A$1:$SI$1,0),0)</f>
        <v>2</v>
      </c>
      <c r="M36" s="969">
        <f>VLOOKUP($D$3&amp;"_"&amp;M$3,データシート2!$A:$SI,MATCH($G$2&amp;"_"&amp;$E36,データシート2!$A$1:$SI$1,0),0)</f>
        <v>2</v>
      </c>
      <c r="N36" s="969">
        <f>VLOOKUP($D$3&amp;"_"&amp;N$3,データシート2!$A:$SI,MATCH($G$2&amp;"_"&amp;$E36,データシート2!$A$1:$SI$1,0),0)</f>
        <v>2</v>
      </c>
      <c r="O36" s="969">
        <f>VLOOKUP($D$3&amp;"_"&amp;O$3,データシート2!$A:$SI,MATCH($G$2&amp;"_"&amp;$E36,データシート2!$A$1:$SI$1,0),0)</f>
        <v>2</v>
      </c>
      <c r="P36" s="969">
        <f>VLOOKUP($D$3&amp;"_"&amp;P$3,データシート2!$A:$SI,MATCH($G$2&amp;"_"&amp;$E36,データシート2!$A$1:$SI$1,0),0)</f>
        <v>2</v>
      </c>
      <c r="Q36" s="970">
        <f>VLOOKUP($D$3&amp;"_"&amp;Q$3,データシート2!$A:$SI,MATCH($G$2&amp;"_"&amp;$E36,データシート2!$A$1:$SI$1,0),0)</f>
        <v>2</v>
      </c>
      <c r="R36" s="971">
        <f>VLOOKUP($D$3&amp;"_"&amp;R$3,データシート2!$A:$SI,MATCH($R$2&amp;"_"&amp;$E36,データシート2!$A$1:$SI$1,0),0)</f>
        <v>1995.097</v>
      </c>
      <c r="S36" s="972">
        <f>VLOOKUP($D$3&amp;"_"&amp;S$3,データシート2!$A:$SI,MATCH($R$2&amp;"_"&amp;$E36,データシート2!$A$1:$SI$1,0),0)</f>
        <v>1898.865</v>
      </c>
      <c r="T36" s="972">
        <f>VLOOKUP($D$3&amp;"_"&amp;T$3,データシート2!$A:$SI,MATCH($R$2&amp;"_"&amp;$E36,データシート2!$A$1:$SI$1,0),0)</f>
        <v>1941.1110000000001</v>
      </c>
      <c r="U36" s="972">
        <f>VLOOKUP($D$3&amp;"_"&amp;U$3,データシート2!$A:$SI,MATCH($R$2&amp;"_"&amp;$E36,データシート2!$A$1:$SI$1,0),0)</f>
        <v>1824.181</v>
      </c>
      <c r="V36" s="972">
        <f>VLOOKUP($D$3&amp;"_"&amp;V$3,データシート2!$A:$SI,MATCH($R$2&amp;"_"&amp;$E36,データシート2!$A$1:$SI$1,0),0)</f>
        <v>1843.796</v>
      </c>
      <c r="W36" s="972">
        <f>VLOOKUP($D$3&amp;"_"&amp;W$3,データシート2!$A:$SI,MATCH($R$2&amp;"_"&amp;$E36,データシート2!$A$1:$SI$1,0),0)</f>
        <v>1868.2639999999999</v>
      </c>
      <c r="X36" s="972">
        <f>VLOOKUP($D$3&amp;"_"&amp;X$3,データシート2!$A:$SI,MATCH($R$2&amp;"_"&amp;$E36,データシート2!$A$1:$SI$1,0),0)</f>
        <v>1823.3879999999999</v>
      </c>
      <c r="Y36" s="972">
        <f>VLOOKUP($D$3&amp;"_"&amp;Y$3,データシート2!$A:$SI,MATCH($R$2&amp;"_"&amp;$E36,データシート2!$A$1:$SI$1,0),0)</f>
        <v>1851.384</v>
      </c>
      <c r="Z36" s="972">
        <f>VLOOKUP($D$3&amp;"_"&amp;Z$3,データシート2!$A:$SI,MATCH($R$2&amp;"_"&amp;$E36,データシート2!$A$1:$SI$1,0),0)</f>
        <v>2393.6570000000002</v>
      </c>
      <c r="AA36" s="972">
        <f>VLOOKUP($D$3&amp;"_"&amp;AA$3,データシート2!$A:$SI,MATCH($R$2&amp;"_"&amp;$E36,データシート2!$A$1:$SI$1,0),0)</f>
        <v>1741.58</v>
      </c>
      <c r="AB36" s="973">
        <f>VLOOKUP($D$3&amp;"_"&amp;AB$3,データシート2!$A:$SI,MATCH($R$2&amp;"_"&amp;$E36,データシート2!$A$1:$SI$1,0),0)</f>
        <v>1020.722</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1</v>
      </c>
      <c r="I41" s="766">
        <f>VLOOKUP($D$3&amp;"_"&amp;I$3,データシート2!$A:$SI,MATCH($G$2&amp;"_"&amp;$C41,データシート2!$A$1:$SI$1,0),0)</f>
        <v>1</v>
      </c>
      <c r="J41" s="766">
        <f>VLOOKUP($D$3&amp;"_"&amp;J$3,データシート2!$A:$SI,MATCH($G$2&amp;"_"&amp;$C41,データシート2!$A$1:$SI$1,0),0)</f>
        <v>1</v>
      </c>
      <c r="K41" s="767">
        <f>VLOOKUP($D$3&amp;"_"&amp;K$3,データシート2!$A:$SI,MATCH($G$2&amp;"_"&amp;$C41,データシート2!$A$1:$SI$1,0),0)</f>
        <v>1</v>
      </c>
      <c r="L41" s="767">
        <f>VLOOKUP($D$3&amp;"_"&amp;L$3,データシート2!$A:$SI,MATCH($G$2&amp;"_"&amp;$C41,データシート2!$A$1:$SI$1,0),0)</f>
        <v>1</v>
      </c>
      <c r="M41" s="767">
        <f>VLOOKUP($D$3&amp;"_"&amp;M$3,データシート2!$A:$SI,MATCH($G$2&amp;"_"&amp;$C41,データシート2!$A$1:$SI$1,0),0)</f>
        <v>1</v>
      </c>
      <c r="N41" s="767">
        <f>VLOOKUP($D$3&amp;"_"&amp;N$3,データシート2!$A:$SI,MATCH($G$2&amp;"_"&amp;$C41,データシート2!$A$1:$SI$1,0),0)</f>
        <v>1</v>
      </c>
      <c r="O41" s="767">
        <f>VLOOKUP($D$3&amp;"_"&amp;O$3,データシート2!$A:$SI,MATCH($G$2&amp;"_"&amp;$C41,データシート2!$A$1:$SI$1,0),0)</f>
        <v>0</v>
      </c>
      <c r="P41" s="767">
        <f>VLOOKUP($D$3&amp;"_"&amp;P$3,データシート2!$A:$SI,MATCH($G$2&amp;"_"&amp;$C41,データシート2!$A$1:$SI$1,0),0)</f>
        <v>1</v>
      </c>
      <c r="Q41" s="768">
        <f>VLOOKUP($D$3&amp;"_"&amp;Q$3,データシート2!$A:$SI,MATCH($G$2&amp;"_"&amp;$C41,データシート2!$A$1:$SI$1,0),0)</f>
        <v>1</v>
      </c>
      <c r="R41" s="937">
        <f>VLOOKUP($D$3&amp;"_"&amp;R$3,データシート2!$A:$SI,MATCH($R$2&amp;"_"&amp;$C41,データシート2!$A$1:$SI$1,0),0)</f>
        <v>0</v>
      </c>
      <c r="S41" s="938">
        <f>VLOOKUP($D$3&amp;"_"&amp;S$3,データシート2!$A:$SI,MATCH($R$2&amp;"_"&amp;$C41,データシート2!$A$1:$SI$1,0),0)</f>
        <v>4.976</v>
      </c>
      <c r="T41" s="938">
        <f>VLOOKUP($D$3&amp;"_"&amp;T$3,データシート2!$A:$SI,MATCH($R$2&amp;"_"&amp;$C41,データシート2!$A$1:$SI$1,0),0)</f>
        <v>5.3579999999999997</v>
      </c>
      <c r="U41" s="938">
        <f>VLOOKUP($D$3&amp;"_"&amp;U$3,データシート2!$A:$SI,MATCH($R$2&amp;"_"&amp;$C41,データシート2!$A$1:$SI$1,0),0)</f>
        <v>4.6180000000000003</v>
      </c>
      <c r="V41" s="938">
        <f>VLOOKUP($D$3&amp;"_"&amp;V$3,データシート2!$A:$SI,MATCH($R$2&amp;"_"&amp;$C41,データシート2!$A$1:$SI$1,0),0)</f>
        <v>4.7709999999999999</v>
      </c>
      <c r="W41" s="938">
        <f>VLOOKUP($D$3&amp;"_"&amp;W$3,データシート2!$A:$SI,MATCH($R$2&amp;"_"&amp;$C41,データシート2!$A$1:$SI$1,0),0)</f>
        <v>5.3979999999999997</v>
      </c>
      <c r="X41" s="938">
        <f>VLOOKUP($D$3&amp;"_"&amp;X$3,データシート2!$A:$SI,MATCH($R$2&amp;"_"&amp;$C41,データシート2!$A$1:$SI$1,0),0)</f>
        <v>5.319</v>
      </c>
      <c r="Y41" s="938">
        <f>VLOOKUP($D$3&amp;"_"&amp;Y$3,データシート2!$A:$SI,MATCH($R$2&amp;"_"&amp;$C41,データシート2!$A$1:$SI$1,0),0)</f>
        <v>5.1079999999999997</v>
      </c>
      <c r="Z41" s="938">
        <f>VLOOKUP($D$3&amp;"_"&amp;Z$3,データシート2!$A:$SI,MATCH($R$2&amp;"_"&amp;$C41,データシート2!$A$1:$SI$1,0),0)</f>
        <v>0</v>
      </c>
      <c r="AA41" s="938">
        <f>VLOOKUP($D$3&amp;"_"&amp;AA$3,データシート2!$A:$SI,MATCH($R$2&amp;"_"&amp;$C41,データシート2!$A$1:$SI$1,0),0)</f>
        <v>4.415</v>
      </c>
      <c r="AB41" s="939">
        <f>VLOOKUP($D$3&amp;"_"&amp;AB$3,データシート2!$A:$SI,MATCH($R$2&amp;"_"&amp;$C41,データシート2!$A$1:$SI$1,0),0)</f>
        <v>4.3449999999999998</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2</v>
      </c>
      <c r="H44" s="766">
        <f>VLOOKUP($D$3&amp;"_"&amp;H$3,データシート2!$A:$SI,MATCH($G$2&amp;"_"&amp;$C44,データシート2!$A$1:$SI$1,0),0)</f>
        <v>2</v>
      </c>
      <c r="I44" s="766">
        <f>VLOOKUP($D$3&amp;"_"&amp;I$3,データシート2!$A:$SI,MATCH($G$2&amp;"_"&amp;$C44,データシート2!$A$1:$SI$1,0),0)</f>
        <v>2</v>
      </c>
      <c r="J44" s="766">
        <f>VLOOKUP($D$3&amp;"_"&amp;J$3,データシート2!$A:$SI,MATCH($G$2&amp;"_"&amp;$C44,データシート2!$A$1:$SI$1,0),0)</f>
        <v>2</v>
      </c>
      <c r="K44" s="767">
        <f>VLOOKUP($D$3&amp;"_"&amp;K$3,データシート2!$A:$SI,MATCH($G$2&amp;"_"&amp;$C44,データシート2!$A$1:$SI$1,0),0)</f>
        <v>2</v>
      </c>
      <c r="L44" s="767">
        <f>VLOOKUP($D$3&amp;"_"&amp;L$3,データシート2!$A:$SI,MATCH($G$2&amp;"_"&amp;$C44,データシート2!$A$1:$SI$1,0),0)</f>
        <v>2</v>
      </c>
      <c r="M44" s="767">
        <f>VLOOKUP($D$3&amp;"_"&amp;M$3,データシート2!$A:$SI,MATCH($G$2&amp;"_"&amp;$C44,データシート2!$A$1:$SI$1,0),0)</f>
        <v>2</v>
      </c>
      <c r="N44" s="767">
        <f>VLOOKUP($D$3&amp;"_"&amp;N$3,データシート2!$A:$SI,MATCH($G$2&amp;"_"&amp;$C44,データシート2!$A$1:$SI$1,0),0)</f>
        <v>2</v>
      </c>
      <c r="O44" s="767">
        <f>VLOOKUP($D$3&amp;"_"&amp;O$3,データシート2!$A:$SI,MATCH($G$2&amp;"_"&amp;$C44,データシート2!$A$1:$SI$1,0),0)</f>
        <v>2</v>
      </c>
      <c r="P44" s="767">
        <f>VLOOKUP($D$3&amp;"_"&amp;P$3,データシート2!$A:$SI,MATCH($G$2&amp;"_"&amp;$C44,データシート2!$A$1:$SI$1,0),0)</f>
        <v>1</v>
      </c>
      <c r="Q44" s="768">
        <f>VLOOKUP($D$3&amp;"_"&amp;Q$3,データシート2!$A:$SI,MATCH($G$2&amp;"_"&amp;$C44,データシート2!$A$1:$SI$1,0),0)</f>
        <v>1</v>
      </c>
      <c r="R44" s="937">
        <f>VLOOKUP($D$3&amp;"_"&amp;R$3,データシート2!$A:$SI,MATCH($R$2&amp;"_"&amp;$C44,データシート2!$A$1:$SI$1,0),0)</f>
        <v>14.521000000000001</v>
      </c>
      <c r="S44" s="938">
        <f>VLOOKUP($D$3&amp;"_"&amp;S$3,データシート2!$A:$SI,MATCH($R$2&amp;"_"&amp;$C44,データシート2!$A$1:$SI$1,0),0)</f>
        <v>10.667999999999999</v>
      </c>
      <c r="T44" s="938">
        <f>VLOOKUP($D$3&amp;"_"&amp;T$3,データシート2!$A:$SI,MATCH($R$2&amp;"_"&amp;$C44,データシート2!$A$1:$SI$1,0),0)</f>
        <v>9.6270000000000007</v>
      </c>
      <c r="U44" s="938">
        <f>VLOOKUP($D$3&amp;"_"&amp;U$3,データシート2!$A:$SI,MATCH($R$2&amp;"_"&amp;$C44,データシート2!$A$1:$SI$1,0),0)</f>
        <v>12.897</v>
      </c>
      <c r="V44" s="938">
        <f>VLOOKUP($D$3&amp;"_"&amp;V$3,データシート2!$A:$SI,MATCH($R$2&amp;"_"&amp;$C44,データシート2!$A$1:$SI$1,0),0)</f>
        <v>14.329000000000001</v>
      </c>
      <c r="W44" s="938">
        <f>VLOOKUP($D$3&amp;"_"&amp;W$3,データシート2!$A:$SI,MATCH($R$2&amp;"_"&amp;$C44,データシート2!$A$1:$SI$1,0),0)</f>
        <v>14.195</v>
      </c>
      <c r="X44" s="938">
        <f>VLOOKUP($D$3&amp;"_"&amp;X$3,データシート2!$A:$SI,MATCH($R$2&amp;"_"&amp;$C44,データシート2!$A$1:$SI$1,0),0)</f>
        <v>13.103</v>
      </c>
      <c r="Y44" s="938">
        <f>VLOOKUP($D$3&amp;"_"&amp;Y$3,データシート2!$A:$SI,MATCH($R$2&amp;"_"&amp;$C44,データシート2!$A$1:$SI$1,0),0)</f>
        <v>8.0250000000000004</v>
      </c>
      <c r="Z44" s="938">
        <f>VLOOKUP($D$3&amp;"_"&amp;Z$3,データシート2!$A:$SI,MATCH($R$2&amp;"_"&amp;$C44,データシート2!$A$1:$SI$1,0),0)</f>
        <v>9.4149999999999991</v>
      </c>
      <c r="AA44" s="938">
        <f>VLOOKUP($D$3&amp;"_"&amp;AA$3,データシート2!$A:$SI,MATCH($R$2&amp;"_"&amp;$C44,データシート2!$A$1:$SI$1,0),0)</f>
        <v>4.0949999999999998</v>
      </c>
      <c r="AB44" s="939">
        <f>VLOOKUP($D$3&amp;"_"&amp;AB$3,データシート2!$A:$SI,MATCH($R$2&amp;"_"&amp;$C44,データシート2!$A$1:$SI$1,0),0)</f>
        <v>4.1909999999999998</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8</v>
      </c>
      <c r="H53" s="734">
        <f>VLOOKUP($D$3&amp;"_"&amp;H$3,データシート2!$A:$SI,MATCH($G$2&amp;"_"&amp;$B53,データシート2!$A$1:$SI$1,0),0)</f>
        <v>8</v>
      </c>
      <c r="I53" s="734">
        <f>VLOOKUP($D$3&amp;"_"&amp;I$3,データシート2!$A:$SI,MATCH($G$2&amp;"_"&amp;$B53,データシート2!$A$1:$SI$1,0),0)</f>
        <v>7</v>
      </c>
      <c r="J53" s="734">
        <f>VLOOKUP($D$3&amp;"_"&amp;J$3,データシート2!$A:$SI,MATCH($G$2&amp;"_"&amp;$B53,データシート2!$A$1:$SI$1,0),0)</f>
        <v>8</v>
      </c>
      <c r="K53" s="735">
        <f>VLOOKUP($D$3&amp;"_"&amp;K$3,データシート2!$A:$SI,MATCH($G$2&amp;"_"&amp;$B53,データシート2!$A$1:$SI$1,0),0)</f>
        <v>8</v>
      </c>
      <c r="L53" s="735">
        <f>VLOOKUP($D$3&amp;"_"&amp;L$3,データシート2!$A:$SI,MATCH($G$2&amp;"_"&amp;$B53,データシート2!$A$1:$SI$1,0),0)</f>
        <v>8</v>
      </c>
      <c r="M53" s="735">
        <f>VLOOKUP($D$3&amp;"_"&amp;M$3,データシート2!$A:$SI,MATCH($G$2&amp;"_"&amp;$B53,データシート2!$A$1:$SI$1,0),0)</f>
        <v>9</v>
      </c>
      <c r="N53" s="735">
        <f>VLOOKUP($D$3&amp;"_"&amp;N$3,データシート2!$A:$SI,MATCH($G$2&amp;"_"&amp;$B53,データシート2!$A$1:$SI$1,0),0)</f>
        <v>9</v>
      </c>
      <c r="O53" s="735">
        <f>VLOOKUP($D$3&amp;"_"&amp;O$3,データシート2!$A:$SI,MATCH($G$2&amp;"_"&amp;$B53,データシート2!$A$1:$SI$1,0),0)</f>
        <v>9</v>
      </c>
      <c r="P53" s="735">
        <f>VLOOKUP($D$3&amp;"_"&amp;P$3,データシート2!$A:$SI,MATCH($G$2&amp;"_"&amp;$B53,データシート2!$A$1:$SI$1,0),0)</f>
        <v>9</v>
      </c>
      <c r="Q53" s="736">
        <f>VLOOKUP($D$3&amp;"_"&amp;Q$3,データシート2!$A:$SI,MATCH($G$2&amp;"_"&amp;$B53,データシート2!$A$1:$SI$1,0),0)</f>
        <v>9</v>
      </c>
      <c r="R53" s="924">
        <f>VLOOKUP($D$3&amp;"_"&amp;R$3,データシート2!$A:$SI,MATCH($R$2&amp;"_"&amp;$B53,データシート2!$A$1:$SI$1,0),0)</f>
        <v>556.52800000000002</v>
      </c>
      <c r="S53" s="925">
        <f>VLOOKUP($D$3&amp;"_"&amp;S$3,データシート2!$A:$SI,MATCH($R$2&amp;"_"&amp;$B53,データシート2!$A$1:$SI$1,0),0)</f>
        <v>538.98800000000006</v>
      </c>
      <c r="T53" s="925">
        <f>VLOOKUP($D$3&amp;"_"&amp;T$3,データシート2!$A:$SI,MATCH($R$2&amp;"_"&amp;$B53,データシート2!$A$1:$SI$1,0),0)</f>
        <v>518.20799999999997</v>
      </c>
      <c r="U53" s="925">
        <f>VLOOKUP($D$3&amp;"_"&amp;U$3,データシート2!$A:$SI,MATCH($R$2&amp;"_"&amp;$B53,データシート2!$A$1:$SI$1,0),0)</f>
        <v>478.10700000000003</v>
      </c>
      <c r="V53" s="925">
        <f>VLOOKUP($D$3&amp;"_"&amp;V$3,データシート2!$A:$SI,MATCH($R$2&amp;"_"&amp;$B53,データシート2!$A$1:$SI$1,0),0)</f>
        <v>438.56599999999997</v>
      </c>
      <c r="W53" s="925">
        <f>VLOOKUP($D$3&amp;"_"&amp;W$3,データシート2!$A:$SI,MATCH($R$2&amp;"_"&amp;$B53,データシート2!$A$1:$SI$1,0),0)</f>
        <v>446.048</v>
      </c>
      <c r="X53" s="925">
        <f>VLOOKUP($D$3&amp;"_"&amp;X$3,データシート2!$A:$SI,MATCH($R$2&amp;"_"&amp;$B53,データシート2!$A$1:$SI$1,0),0)</f>
        <v>352.62599999999998</v>
      </c>
      <c r="Y53" s="925">
        <f>VLOOKUP($D$3&amp;"_"&amp;Y$3,データシート2!$A:$SI,MATCH($R$2&amp;"_"&amp;$B53,データシート2!$A$1:$SI$1,0),0)</f>
        <v>342.96800000000002</v>
      </c>
      <c r="Z53" s="925">
        <f>VLOOKUP($D$3&amp;"_"&amp;Z$3,データシート2!$A:$SI,MATCH($R$2&amp;"_"&amp;$B53,データシート2!$A$1:$SI$1,0),0)</f>
        <v>373.21600000000001</v>
      </c>
      <c r="AA53" s="925">
        <f>VLOOKUP($D$3&amp;"_"&amp;AA$3,データシート2!$A:$SI,MATCH($R$2&amp;"_"&amp;$B53,データシート2!$A$1:$SI$1,0),0)</f>
        <v>388.39600000000002</v>
      </c>
      <c r="AB53" s="926">
        <f>VLOOKUP($D$3&amp;"_"&amp;AB$3,データシート2!$A:$SI,MATCH($R$2&amp;"_"&amp;$B53,データシート2!$A$1:$SI$1,0),0)</f>
        <v>362.52699999999999</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2</v>
      </c>
      <c r="H54" s="742">
        <f>VLOOKUP($D$3&amp;"_"&amp;H$3,データシート2!$A:$SI,MATCH($G$2&amp;"_"&amp;$C54,データシート2!$A$1:$SI$1,0),0)</f>
        <v>2</v>
      </c>
      <c r="I54" s="742">
        <f>VLOOKUP($D$3&amp;"_"&amp;I$3,データシート2!$A:$SI,MATCH($G$2&amp;"_"&amp;$C54,データシート2!$A$1:$SI$1,0),0)</f>
        <v>2</v>
      </c>
      <c r="J54" s="742">
        <f>VLOOKUP($D$3&amp;"_"&amp;J$3,データシート2!$A:$SI,MATCH($G$2&amp;"_"&amp;$C54,データシート2!$A$1:$SI$1,0),0)</f>
        <v>2</v>
      </c>
      <c r="K54" s="743">
        <f>VLOOKUP($D$3&amp;"_"&amp;K$3,データシート2!$A:$SI,MATCH($G$2&amp;"_"&amp;$C54,データシート2!$A$1:$SI$1,0),0)</f>
        <v>2</v>
      </c>
      <c r="L54" s="743">
        <f>VLOOKUP($D$3&amp;"_"&amp;L$3,データシート2!$A:$SI,MATCH($G$2&amp;"_"&amp;$C54,データシート2!$A$1:$SI$1,0),0)</f>
        <v>2</v>
      </c>
      <c r="M54" s="743">
        <f>VLOOKUP($D$3&amp;"_"&amp;M$3,データシート2!$A:$SI,MATCH($G$2&amp;"_"&amp;$C54,データシート2!$A$1:$SI$1,0),0)</f>
        <v>3</v>
      </c>
      <c r="N54" s="743">
        <f>VLOOKUP($D$3&amp;"_"&amp;N$3,データシート2!$A:$SI,MATCH($G$2&amp;"_"&amp;$C54,データシート2!$A$1:$SI$1,0),0)</f>
        <v>3</v>
      </c>
      <c r="O54" s="743">
        <f>VLOOKUP($D$3&amp;"_"&amp;O$3,データシート2!$A:$SI,MATCH($G$2&amp;"_"&amp;$C54,データシート2!$A$1:$SI$1,0),0)</f>
        <v>3</v>
      </c>
      <c r="P54" s="743">
        <f>VLOOKUP($D$3&amp;"_"&amp;P$3,データシート2!$A:$SI,MATCH($G$2&amp;"_"&amp;$C54,データシート2!$A$1:$SI$1,0),0)</f>
        <v>3</v>
      </c>
      <c r="Q54" s="744">
        <f>VLOOKUP($D$3&amp;"_"&amp;Q$3,データシート2!$A:$SI,MATCH($G$2&amp;"_"&amp;$C54,データシート2!$A$1:$SI$1,0),0)</f>
        <v>3</v>
      </c>
      <c r="R54" s="933">
        <f>VLOOKUP($D$3&amp;"_"&amp;R$3,データシート2!$A:$SI,MATCH($R$2&amp;"_"&amp;$C54,データシート2!$A$1:$SI$1,0),0)</f>
        <v>479.53399999999999</v>
      </c>
      <c r="S54" s="928">
        <f>VLOOKUP($D$3&amp;"_"&amp;S$3,データシート2!$A:$SI,MATCH($R$2&amp;"_"&amp;$C54,データシート2!$A$1:$SI$1,0),0)</f>
        <v>453.81900000000002</v>
      </c>
      <c r="T54" s="928">
        <f>VLOOKUP($D$3&amp;"_"&amp;T$3,データシート2!$A:$SI,MATCH($R$2&amp;"_"&amp;$C54,データシート2!$A$1:$SI$1,0),0)</f>
        <v>440.29700000000003</v>
      </c>
      <c r="U54" s="928">
        <f>VLOOKUP($D$3&amp;"_"&amp;U$3,データシート2!$A:$SI,MATCH($R$2&amp;"_"&amp;$C54,データシート2!$A$1:$SI$1,0),0)</f>
        <v>388.60399999999998</v>
      </c>
      <c r="V54" s="928">
        <f>VLOOKUP($D$3&amp;"_"&amp;V$3,データシート2!$A:$SI,MATCH($R$2&amp;"_"&amp;$C54,データシート2!$A$1:$SI$1,0),0)</f>
        <v>344.87799999999999</v>
      </c>
      <c r="W54" s="928">
        <f>VLOOKUP($D$3&amp;"_"&amp;W$3,データシート2!$A:$SI,MATCH($R$2&amp;"_"&amp;$C54,データシート2!$A$1:$SI$1,0),0)</f>
        <v>353.63400000000001</v>
      </c>
      <c r="X54" s="928">
        <f>VLOOKUP($D$3&amp;"_"&amp;X$3,データシート2!$A:$SI,MATCH($R$2&amp;"_"&amp;$C54,データシート2!$A$1:$SI$1,0),0)</f>
        <v>253.22900000000001</v>
      </c>
      <c r="Y54" s="928">
        <f>VLOOKUP($D$3&amp;"_"&amp;Y$3,データシート2!$A:$SI,MATCH($R$2&amp;"_"&amp;$C54,データシート2!$A$1:$SI$1,0),0)</f>
        <v>246.22900000000001</v>
      </c>
      <c r="Z54" s="928">
        <f>VLOOKUP($D$3&amp;"_"&amp;Z$3,データシート2!$A:$SI,MATCH($R$2&amp;"_"&amp;$C54,データシート2!$A$1:$SI$1,0),0)</f>
        <v>255.018</v>
      </c>
      <c r="AA54" s="928">
        <f>VLOOKUP($D$3&amp;"_"&amp;AA$3,データシート2!$A:$SI,MATCH($R$2&amp;"_"&amp;$C54,データシート2!$A$1:$SI$1,0),0)</f>
        <v>270.92500000000001</v>
      </c>
      <c r="AB54" s="929">
        <f>VLOOKUP($D$3&amp;"_"&amp;AB$3,データシート2!$A:$SI,MATCH($R$2&amp;"_"&amp;$C54,データシート2!$A$1:$SI$1,0),0)</f>
        <v>249.89500000000001</v>
      </c>
    </row>
    <row r="55" spans="2:29" s="745" customFormat="1" ht="16.5" customHeight="1">
      <c r="B55" s="737"/>
      <c r="C55" s="784"/>
      <c r="D55" s="775"/>
      <c r="E55" s="785">
        <v>3311</v>
      </c>
      <c r="F55" s="777" t="s">
        <v>355</v>
      </c>
      <c r="G55" s="974">
        <f>VLOOKUP($D$3&amp;"_"&amp;G$3,データシート2!$A:$SI,MATCH($G$2&amp;"_"&amp;$E55,データシート2!$A$1:$SI$1,0),0)</f>
        <v>2</v>
      </c>
      <c r="H55" s="975">
        <f>VLOOKUP($D$3&amp;"_"&amp;H$3,データシート2!$A:$SI,MATCH($G$2&amp;"_"&amp;$E55,データシート2!$A$1:$SI$1,0),0)</f>
        <v>2</v>
      </c>
      <c r="I55" s="975">
        <f>VLOOKUP($D$3&amp;"_"&amp;I$3,データシート2!$A:$SI,MATCH($G$2&amp;"_"&amp;$E55,データシート2!$A$1:$SI$1,0),0)</f>
        <v>2</v>
      </c>
      <c r="J55" s="975">
        <f>VLOOKUP($D$3&amp;"_"&amp;J$3,データシート2!$A:$SI,MATCH($G$2&amp;"_"&amp;$E55,データシート2!$A$1:$SI$1,0),0)</f>
        <v>2</v>
      </c>
      <c r="K55" s="976">
        <f>VLOOKUP($D$3&amp;"_"&amp;K$3,データシート2!$A:$SI,MATCH($G$2&amp;"_"&amp;$E55,データシート2!$A$1:$SI$1,0),0)</f>
        <v>2</v>
      </c>
      <c r="L55" s="976">
        <f>VLOOKUP($D$3&amp;"_"&amp;L$3,データシート2!$A:$SI,MATCH($G$2&amp;"_"&amp;$E55,データシート2!$A$1:$SI$1,0),0)</f>
        <v>2</v>
      </c>
      <c r="M55" s="976">
        <f>VLOOKUP($D$3&amp;"_"&amp;M$3,データシート2!$A:$SI,MATCH($G$2&amp;"_"&amp;$E55,データシート2!$A$1:$SI$1,0),0)</f>
        <v>3</v>
      </c>
      <c r="N55" s="976">
        <f>VLOOKUP($D$3&amp;"_"&amp;N$3,データシート2!$A:$SI,MATCH($G$2&amp;"_"&amp;$E55,データシート2!$A$1:$SI$1,0),0)</f>
        <v>3</v>
      </c>
      <c r="O55" s="976">
        <f>VLOOKUP($D$3&amp;"_"&amp;O$3,データシート2!$A:$SI,MATCH($G$2&amp;"_"&amp;$E55,データシート2!$A$1:$SI$1,0),0)</f>
        <v>3</v>
      </c>
      <c r="P55" s="976">
        <f>VLOOKUP($D$3&amp;"_"&amp;P$3,データシート2!$A:$SI,MATCH($G$2&amp;"_"&amp;$E55,データシート2!$A$1:$SI$1,0),0)</f>
        <v>3</v>
      </c>
      <c r="Q55" s="977">
        <f>VLOOKUP($D$3&amp;"_"&amp;Q$3,データシート2!$A:$SI,MATCH($G$2&amp;"_"&amp;$E55,データシート2!$A$1:$SI$1,0),0)</f>
        <v>3</v>
      </c>
      <c r="R55" s="978">
        <f>VLOOKUP($D$3&amp;"_"&amp;R$3,データシート2!$A:$SI,MATCH($R$2&amp;"_"&amp;$E55,データシート2!$A$1:$SI$1,0),0)</f>
        <v>479.53399999999999</v>
      </c>
      <c r="S55" s="979">
        <f>VLOOKUP($D$3&amp;"_"&amp;S$3,データシート2!$A:$SI,MATCH($R$2&amp;"_"&amp;$E55,データシート2!$A$1:$SI$1,0),0)</f>
        <v>453.81900000000002</v>
      </c>
      <c r="T55" s="979">
        <f>VLOOKUP($D$3&amp;"_"&amp;T$3,データシート2!$A:$SI,MATCH($R$2&amp;"_"&amp;$E55,データシート2!$A$1:$SI$1,0),0)</f>
        <v>440.29700000000003</v>
      </c>
      <c r="U55" s="979">
        <f>VLOOKUP($D$3&amp;"_"&amp;U$3,データシート2!$A:$SI,MATCH($R$2&amp;"_"&amp;$E55,データシート2!$A$1:$SI$1,0),0)</f>
        <v>388.60399999999998</v>
      </c>
      <c r="V55" s="979">
        <f>VLOOKUP($D$3&amp;"_"&amp;V$3,データシート2!$A:$SI,MATCH($R$2&amp;"_"&amp;$E55,データシート2!$A$1:$SI$1,0),0)</f>
        <v>344.87799999999999</v>
      </c>
      <c r="W55" s="979">
        <f>VLOOKUP($D$3&amp;"_"&amp;W$3,データシート2!$A:$SI,MATCH($R$2&amp;"_"&amp;$E55,データシート2!$A$1:$SI$1,0),0)</f>
        <v>353.63400000000001</v>
      </c>
      <c r="X55" s="979">
        <f>VLOOKUP($D$3&amp;"_"&amp;X$3,データシート2!$A:$SI,MATCH($R$2&amp;"_"&amp;$E55,データシート2!$A$1:$SI$1,0),0)</f>
        <v>253.22900000000001</v>
      </c>
      <c r="Y55" s="979">
        <f>VLOOKUP($D$3&amp;"_"&amp;Y$3,データシート2!$A:$SI,MATCH($R$2&amp;"_"&amp;$E55,データシート2!$A$1:$SI$1,0),0)</f>
        <v>246.22900000000001</v>
      </c>
      <c r="Z55" s="979">
        <f>VLOOKUP($D$3&amp;"_"&amp;Z$3,データシート2!$A:$SI,MATCH($R$2&amp;"_"&amp;$E55,データシート2!$A$1:$SI$1,0),0)</f>
        <v>255.018</v>
      </c>
      <c r="AA55" s="979">
        <f>VLOOKUP($D$3&amp;"_"&amp;AA$3,データシート2!$A:$SI,MATCH($R$2&amp;"_"&amp;$E55,データシート2!$A$1:$SI$1,0),0)</f>
        <v>270.92500000000001</v>
      </c>
      <c r="AB55" s="980">
        <f>VLOOKUP($D$3&amp;"_"&amp;AB$3,データシート2!$A:$SI,MATCH($R$2&amp;"_"&amp;$E55,データシート2!$A$1:$SI$1,0),0)</f>
        <v>249.89500000000001</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4</v>
      </c>
      <c r="H57" s="787">
        <f>VLOOKUP($D$3&amp;"_"&amp;H$3,データシート2!$A:$SI,MATCH($G$2&amp;"_"&amp;$C57,データシート2!$A$1:$SI$1,0),0)</f>
        <v>4</v>
      </c>
      <c r="I57" s="787">
        <f>VLOOKUP($D$3&amp;"_"&amp;I$3,データシート2!$A:$SI,MATCH($G$2&amp;"_"&amp;$C57,データシート2!$A$1:$SI$1,0),0)</f>
        <v>4</v>
      </c>
      <c r="J57" s="787">
        <f>VLOOKUP($D$3&amp;"_"&amp;J$3,データシート2!$A:$SI,MATCH($G$2&amp;"_"&amp;$C57,データシート2!$A$1:$SI$1,0),0)</f>
        <v>4</v>
      </c>
      <c r="K57" s="788">
        <f>VLOOKUP($D$3&amp;"_"&amp;K$3,データシート2!$A:$SI,MATCH($G$2&amp;"_"&amp;$C57,データシート2!$A$1:$SI$1,0),0)</f>
        <v>4</v>
      </c>
      <c r="L57" s="788">
        <f>VLOOKUP($D$3&amp;"_"&amp;L$3,データシート2!$A:$SI,MATCH($G$2&amp;"_"&amp;$C57,データシート2!$A$1:$SI$1,0),0)</f>
        <v>4</v>
      </c>
      <c r="M57" s="788">
        <f>VLOOKUP($D$3&amp;"_"&amp;M$3,データシート2!$A:$SI,MATCH($G$2&amp;"_"&amp;$C57,データシート2!$A$1:$SI$1,0),0)</f>
        <v>4</v>
      </c>
      <c r="N57" s="788">
        <f>VLOOKUP($D$3&amp;"_"&amp;N$3,データシート2!$A:$SI,MATCH($G$2&amp;"_"&amp;$C57,データシート2!$A$1:$SI$1,0),0)</f>
        <v>4</v>
      </c>
      <c r="O57" s="788">
        <f>VLOOKUP($D$3&amp;"_"&amp;O$3,データシート2!$A:$SI,MATCH($G$2&amp;"_"&amp;$C57,データシート2!$A$1:$SI$1,0),0)</f>
        <v>4</v>
      </c>
      <c r="P57" s="788">
        <f>VLOOKUP($D$3&amp;"_"&amp;P$3,データシート2!$A:$SI,MATCH($G$2&amp;"_"&amp;$C57,データシート2!$A$1:$SI$1,0),0)</f>
        <v>4</v>
      </c>
      <c r="Q57" s="789">
        <f>VLOOKUP($D$3&amp;"_"&amp;Q$3,データシート2!$A:$SI,MATCH($G$2&amp;"_"&amp;$C57,データシート2!$A$1:$SI$1,0),0)</f>
        <v>4</v>
      </c>
      <c r="R57" s="940">
        <f>VLOOKUP($D$3&amp;"_"&amp;R$3,データシート2!$A:$SI,MATCH($R$2&amp;"_"&amp;$C57,データシート2!$A$1:$SI$1,0),0)</f>
        <v>66.113</v>
      </c>
      <c r="S57" s="941">
        <f>VLOOKUP($D$3&amp;"_"&amp;S$3,データシート2!$A:$SI,MATCH($R$2&amp;"_"&amp;$C57,データシート2!$A$1:$SI$1,0),0)</f>
        <v>73.403999999999996</v>
      </c>
      <c r="T57" s="941">
        <f>VLOOKUP($D$3&amp;"_"&amp;T$3,データシート2!$A:$SI,MATCH($R$2&amp;"_"&amp;$C57,データシート2!$A$1:$SI$1,0),0)</f>
        <v>74.637</v>
      </c>
      <c r="U57" s="941">
        <f>VLOOKUP($D$3&amp;"_"&amp;U$3,データシート2!$A:$SI,MATCH($R$2&amp;"_"&amp;$C57,データシート2!$A$1:$SI$1,0),0)</f>
        <v>80.055000000000007</v>
      </c>
      <c r="V57" s="941">
        <f>VLOOKUP($D$3&amp;"_"&amp;V$3,データシート2!$A:$SI,MATCH($R$2&amp;"_"&amp;$C57,データシート2!$A$1:$SI$1,0),0)</f>
        <v>82.649000000000001</v>
      </c>
      <c r="W57" s="941">
        <f>VLOOKUP($D$3&amp;"_"&amp;W$3,データシート2!$A:$SI,MATCH($R$2&amp;"_"&amp;$C57,データシート2!$A$1:$SI$1,0),0)</f>
        <v>83.944000000000003</v>
      </c>
      <c r="X57" s="941">
        <f>VLOOKUP($D$3&amp;"_"&amp;X$3,データシート2!$A:$SI,MATCH($R$2&amp;"_"&amp;$C57,データシート2!$A$1:$SI$1,0),0)</f>
        <v>87.751000000000005</v>
      </c>
      <c r="Y57" s="941">
        <f>VLOOKUP($D$3&amp;"_"&amp;Y$3,データシート2!$A:$SI,MATCH($R$2&amp;"_"&amp;$C57,データシート2!$A$1:$SI$1,0),0)</f>
        <v>85.521000000000001</v>
      </c>
      <c r="Z57" s="941">
        <f>VLOOKUP($D$3&amp;"_"&amp;Z$3,データシート2!$A:$SI,MATCH($R$2&amp;"_"&amp;$C57,データシート2!$A$1:$SI$1,0),0)</f>
        <v>106.55</v>
      </c>
      <c r="AA57" s="941">
        <f>VLOOKUP($D$3&amp;"_"&amp;AA$3,データシート2!$A:$SI,MATCH($R$2&amp;"_"&amp;$C57,データシート2!$A$1:$SI$1,0),0)</f>
        <v>107.86499999999999</v>
      </c>
      <c r="AB57" s="942">
        <f>VLOOKUP($D$3&amp;"_"&amp;AB$3,データシート2!$A:$SI,MATCH($R$2&amp;"_"&amp;$C57,データシート2!$A$1:$SI$1,0),0)</f>
        <v>102.392</v>
      </c>
    </row>
    <row r="58" spans="2:29" s="745" customFormat="1" ht="16.5" customHeight="1">
      <c r="B58" s="737"/>
      <c r="C58" s="790"/>
      <c r="D58" s="780"/>
      <c r="E58" s="793">
        <v>3411</v>
      </c>
      <c r="F58" s="777" t="s">
        <v>343</v>
      </c>
      <c r="G58" s="974">
        <f>VLOOKUP($D$3&amp;"_"&amp;G$3,データシート2!$A:$SI,MATCH($G$2&amp;"_"&amp;$E58,データシート2!$A$1:$SI$1,0),0)</f>
        <v>4</v>
      </c>
      <c r="H58" s="968">
        <f>VLOOKUP($D$3&amp;"_"&amp;H$3,データシート2!$A:$SI,MATCH($G$2&amp;"_"&amp;$E58,データシート2!$A$1:$SI$1,0),0)</f>
        <v>4</v>
      </c>
      <c r="I58" s="968">
        <f>VLOOKUP($D$3&amp;"_"&amp;I$3,データシート2!$A:$SI,MATCH($G$2&amp;"_"&amp;$E58,データシート2!$A$1:$SI$1,0),0)</f>
        <v>4</v>
      </c>
      <c r="J58" s="968">
        <f>VLOOKUP($D$3&amp;"_"&amp;J$3,データシート2!$A:$SI,MATCH($G$2&amp;"_"&amp;$E58,データシート2!$A$1:$SI$1,0),0)</f>
        <v>4</v>
      </c>
      <c r="K58" s="969">
        <f>VLOOKUP($D$3&amp;"_"&amp;K$3,データシート2!$A:$SI,MATCH($G$2&amp;"_"&amp;$E58,データシート2!$A$1:$SI$1,0),0)</f>
        <v>4</v>
      </c>
      <c r="L58" s="969">
        <f>VLOOKUP($D$3&amp;"_"&amp;L$3,データシート2!$A:$SI,MATCH($G$2&amp;"_"&amp;$E58,データシート2!$A$1:$SI$1,0),0)</f>
        <v>4</v>
      </c>
      <c r="M58" s="969">
        <f>VLOOKUP($D$3&amp;"_"&amp;M$3,データシート2!$A:$SI,MATCH($G$2&amp;"_"&amp;$E58,データシート2!$A$1:$SI$1,0),0)</f>
        <v>4</v>
      </c>
      <c r="N58" s="969">
        <f>VLOOKUP($D$3&amp;"_"&amp;N$3,データシート2!$A:$SI,MATCH($G$2&amp;"_"&amp;$E58,データシート2!$A$1:$SI$1,0),0)</f>
        <v>4</v>
      </c>
      <c r="O58" s="969">
        <f>VLOOKUP($D$3&amp;"_"&amp;O$3,データシート2!$A:$SI,MATCH($G$2&amp;"_"&amp;$E58,データシート2!$A$1:$SI$1,0),0)</f>
        <v>4</v>
      </c>
      <c r="P58" s="969">
        <f>VLOOKUP($D$3&amp;"_"&amp;P$3,データシート2!$A:$SI,MATCH($G$2&amp;"_"&amp;$E58,データシート2!$A$1:$SI$1,0),0)</f>
        <v>4</v>
      </c>
      <c r="Q58" s="970">
        <f>VLOOKUP($D$3&amp;"_"&amp;Q$3,データシート2!$A:$SI,MATCH($G$2&amp;"_"&amp;$E58,データシート2!$A$1:$SI$1,0),0)</f>
        <v>4</v>
      </c>
      <c r="R58" s="971">
        <f>VLOOKUP($D$3&amp;"_"&amp;R$3,データシート2!$A:$SI,MATCH($R$2&amp;"_"&amp;$E58,データシート2!$A$1:$SI$1,0),0)</f>
        <v>66.113</v>
      </c>
      <c r="S58" s="972">
        <f>VLOOKUP($D$3&amp;"_"&amp;S$3,データシート2!$A:$SI,MATCH($R$2&amp;"_"&amp;$E58,データシート2!$A$1:$SI$1,0),0)</f>
        <v>73.403999999999996</v>
      </c>
      <c r="T58" s="972">
        <f>VLOOKUP($D$3&amp;"_"&amp;T$3,データシート2!$A:$SI,MATCH($R$2&amp;"_"&amp;$E58,データシート2!$A$1:$SI$1,0),0)</f>
        <v>74.637</v>
      </c>
      <c r="U58" s="972">
        <f>VLOOKUP($D$3&amp;"_"&amp;U$3,データシート2!$A:$SI,MATCH($R$2&amp;"_"&amp;$E58,データシート2!$A$1:$SI$1,0),0)</f>
        <v>80.055000000000007</v>
      </c>
      <c r="V58" s="972">
        <f>VLOOKUP($D$3&amp;"_"&amp;V$3,データシート2!$A:$SI,MATCH($R$2&amp;"_"&amp;$E58,データシート2!$A$1:$SI$1,0),0)</f>
        <v>82.649000000000001</v>
      </c>
      <c r="W58" s="972">
        <f>VLOOKUP($D$3&amp;"_"&amp;W$3,データシート2!$A:$SI,MATCH($R$2&amp;"_"&amp;$E58,データシート2!$A$1:$SI$1,0),0)</f>
        <v>83.944000000000003</v>
      </c>
      <c r="X58" s="972">
        <f>VLOOKUP($D$3&amp;"_"&amp;X$3,データシート2!$A:$SI,MATCH($R$2&amp;"_"&amp;$E58,データシート2!$A$1:$SI$1,0),0)</f>
        <v>87.751000000000005</v>
      </c>
      <c r="Y58" s="972">
        <f>VLOOKUP($D$3&amp;"_"&amp;Y$3,データシート2!$A:$SI,MATCH($R$2&amp;"_"&amp;$E58,データシート2!$A$1:$SI$1,0),0)</f>
        <v>85.521000000000001</v>
      </c>
      <c r="Z58" s="972">
        <f>VLOOKUP($D$3&amp;"_"&amp;Z$3,データシート2!$A:$SI,MATCH($R$2&amp;"_"&amp;$E58,データシート2!$A$1:$SI$1,0),0)</f>
        <v>106.55</v>
      </c>
      <c r="AA58" s="972">
        <f>VLOOKUP($D$3&amp;"_"&amp;AA$3,データシート2!$A:$SI,MATCH($R$2&amp;"_"&amp;$E58,データシート2!$A$1:$SI$1,0),0)</f>
        <v>107.86499999999999</v>
      </c>
      <c r="AB58" s="973">
        <f>VLOOKUP($D$3&amp;"_"&amp;AB$3,データシート2!$A:$SI,MATCH($R$2&amp;"_"&amp;$E58,データシート2!$A$1:$SI$1,0),0)</f>
        <v>102.392</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2</v>
      </c>
      <c r="H61" s="797">
        <f>VLOOKUP($D$3&amp;"_"&amp;H$3,データシート2!$A:$SI,MATCH($G$2&amp;"_"&amp;$C61,データシート2!$A$1:$SI$1,0),0)</f>
        <v>2</v>
      </c>
      <c r="I61" s="797">
        <f>VLOOKUP($D$3&amp;"_"&amp;I$3,データシート2!$A:$SI,MATCH($G$2&amp;"_"&amp;$C61,データシート2!$A$1:$SI$1,0),0)</f>
        <v>1</v>
      </c>
      <c r="J61" s="797">
        <f>VLOOKUP($D$3&amp;"_"&amp;J$3,データシート2!$A:$SI,MATCH($G$2&amp;"_"&amp;$C61,データシート2!$A$1:$SI$1,0),0)</f>
        <v>2</v>
      </c>
      <c r="K61" s="798">
        <f>VLOOKUP($D$3&amp;"_"&amp;K$3,データシート2!$A:$SI,MATCH($G$2&amp;"_"&amp;$C61,データシート2!$A$1:$SI$1,0),0)</f>
        <v>2</v>
      </c>
      <c r="L61" s="798">
        <f>VLOOKUP($D$3&amp;"_"&amp;L$3,データシート2!$A:$SI,MATCH($G$2&amp;"_"&amp;$C61,データシート2!$A$1:$SI$1,0),0)</f>
        <v>2</v>
      </c>
      <c r="M61" s="798">
        <f>VLOOKUP($D$3&amp;"_"&amp;M$3,データシート2!$A:$SI,MATCH($G$2&amp;"_"&amp;$C61,データシート2!$A$1:$SI$1,0),0)</f>
        <v>2</v>
      </c>
      <c r="N61" s="798">
        <f>VLOOKUP($D$3&amp;"_"&amp;N$3,データシート2!$A:$SI,MATCH($G$2&amp;"_"&amp;$C61,データシート2!$A$1:$SI$1,0),0)</f>
        <v>2</v>
      </c>
      <c r="O61" s="798">
        <f>VLOOKUP($D$3&amp;"_"&amp;O$3,データシート2!$A:$SI,MATCH($G$2&amp;"_"&amp;$C61,データシート2!$A$1:$SI$1,0),0)</f>
        <v>2</v>
      </c>
      <c r="P61" s="798">
        <f>VLOOKUP($D$3&amp;"_"&amp;P$3,データシート2!$A:$SI,MATCH($G$2&amp;"_"&amp;$C61,データシート2!$A$1:$SI$1,0),0)</f>
        <v>2</v>
      </c>
      <c r="Q61" s="799">
        <f>VLOOKUP($D$3&amp;"_"&amp;Q$3,データシート2!$A:$SI,MATCH($G$2&amp;"_"&amp;$C61,データシート2!$A$1:$SI$1,0),0)</f>
        <v>2</v>
      </c>
      <c r="R61" s="943">
        <f>VLOOKUP($D$3&amp;"_"&amp;R$3,データシート2!$A:$SI,MATCH($R$2&amp;"_"&amp;$C61,データシート2!$A$1:$SI$1,0),0)</f>
        <v>10.881</v>
      </c>
      <c r="S61" s="944">
        <f>VLOOKUP($D$3&amp;"_"&amp;S$3,データシート2!$A:$SI,MATCH($R$2&amp;"_"&amp;$C61,データシート2!$A$1:$SI$1,0),0)</f>
        <v>11.765000000000001</v>
      </c>
      <c r="T61" s="944">
        <f>VLOOKUP($D$3&amp;"_"&amp;T$3,データシート2!$A:$SI,MATCH($R$2&amp;"_"&amp;$C61,データシート2!$A$1:$SI$1,0),0)</f>
        <v>3.274</v>
      </c>
      <c r="U61" s="944">
        <f>VLOOKUP($D$3&amp;"_"&amp;U$3,データシート2!$A:$SI,MATCH($R$2&amp;"_"&amp;$C61,データシート2!$A$1:$SI$1,0),0)</f>
        <v>9.4480000000000004</v>
      </c>
      <c r="V61" s="944">
        <f>VLOOKUP($D$3&amp;"_"&amp;V$3,データシート2!$A:$SI,MATCH($R$2&amp;"_"&amp;$C61,データシート2!$A$1:$SI$1,0),0)</f>
        <v>11.039</v>
      </c>
      <c r="W61" s="944">
        <f>VLOOKUP($D$3&amp;"_"&amp;W$3,データシート2!$A:$SI,MATCH($R$2&amp;"_"&amp;$C61,データシート2!$A$1:$SI$1,0),0)</f>
        <v>8.4700000000000006</v>
      </c>
      <c r="X61" s="944">
        <f>VLOOKUP($D$3&amp;"_"&amp;X$3,データシート2!$A:$SI,MATCH($R$2&amp;"_"&amp;$C61,データシート2!$A$1:$SI$1,0),0)</f>
        <v>11.646000000000001</v>
      </c>
      <c r="Y61" s="944">
        <f>VLOOKUP($D$3&amp;"_"&amp;Y$3,データシート2!$A:$SI,MATCH($R$2&amp;"_"&amp;$C61,データシート2!$A$1:$SI$1,0),0)</f>
        <v>11.218</v>
      </c>
      <c r="Z61" s="944">
        <f>VLOOKUP($D$3&amp;"_"&amp;Z$3,データシート2!$A:$SI,MATCH($R$2&amp;"_"&amp;$C61,データシート2!$A$1:$SI$1,0),0)</f>
        <v>11.648</v>
      </c>
      <c r="AA61" s="944">
        <f>VLOOKUP($D$3&amp;"_"&amp;AA$3,データシート2!$A:$SI,MATCH($R$2&amp;"_"&amp;$C61,データシート2!$A$1:$SI$1,0),0)</f>
        <v>9.6059999999999999</v>
      </c>
      <c r="AB61" s="945">
        <f>VLOOKUP($D$3&amp;"_"&amp;AB$3,データシート2!$A:$SI,MATCH($R$2&amp;"_"&amp;$C61,データシート2!$A$1:$SI$1,0),0)</f>
        <v>10.24</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1</v>
      </c>
      <c r="H77" s="734">
        <f>VLOOKUP($D$3&amp;"_"&amp;H$3,データシート2!$A:$SI,MATCH($G$2&amp;"_"&amp;$B77,データシート2!$A$1:$SI$1,0),0)</f>
        <v>1</v>
      </c>
      <c r="I77" s="734">
        <f>VLOOKUP($D$3&amp;"_"&amp;I$3,データシート2!$A:$SI,MATCH($G$2&amp;"_"&amp;$B77,データシート2!$A$1:$SI$1,0),0)</f>
        <v>1</v>
      </c>
      <c r="J77" s="734">
        <f>VLOOKUP($D$3&amp;"_"&amp;J$3,データシート2!$A:$SI,MATCH($G$2&amp;"_"&amp;$B77,データシート2!$A$1:$SI$1,0),0)</f>
        <v>1</v>
      </c>
      <c r="K77" s="735">
        <f>VLOOKUP($D$3&amp;"_"&amp;K$3,データシート2!$A:$SI,MATCH($G$2&amp;"_"&amp;$B77,データシート2!$A$1:$SI$1,0),0)</f>
        <v>1</v>
      </c>
      <c r="L77" s="735">
        <f>VLOOKUP($D$3&amp;"_"&amp;L$3,データシート2!$A:$SI,MATCH($G$2&amp;"_"&amp;$B77,データシート2!$A$1:$SI$1,0),0)</f>
        <v>1</v>
      </c>
      <c r="M77" s="735">
        <f>VLOOKUP($D$3&amp;"_"&amp;M$3,データシート2!$A:$SI,MATCH($G$2&amp;"_"&amp;$B77,データシート2!$A$1:$SI$1,0),0)</f>
        <v>1</v>
      </c>
      <c r="N77" s="735">
        <f>VLOOKUP($D$3&amp;"_"&amp;N$3,データシート2!$A:$SI,MATCH($G$2&amp;"_"&amp;$B77,データシート2!$A$1:$SI$1,0),0)</f>
        <v>1</v>
      </c>
      <c r="O77" s="735">
        <f>VLOOKUP($D$3&amp;"_"&amp;O$3,データシート2!$A:$SI,MATCH($G$2&amp;"_"&amp;$B77,データシート2!$A$1:$SI$1,0),0)</f>
        <v>1</v>
      </c>
      <c r="P77" s="735">
        <f>VLOOKUP($D$3&amp;"_"&amp;P$3,データシート2!$A:$SI,MATCH($G$2&amp;"_"&amp;$B77,データシート2!$A$1:$SI$1,0),0)</f>
        <v>1</v>
      </c>
      <c r="Q77" s="736">
        <f>VLOOKUP($D$3&amp;"_"&amp;Q$3,データシート2!$A:$SI,MATCH($G$2&amp;"_"&amp;$B77,データシート2!$A$1:$SI$1,0),0)</f>
        <v>1</v>
      </c>
      <c r="R77" s="924">
        <f>VLOOKUP($D$3&amp;"_"&amp;R$3,データシート2!$A:$SI,MATCH($R$2&amp;"_"&amp;$B77,データシート2!$A$1:$SI$1,0),0)</f>
        <v>3.12</v>
      </c>
      <c r="S77" s="925">
        <f>VLOOKUP($D$3&amp;"_"&amp;S$3,データシート2!$A:$SI,MATCH($R$2&amp;"_"&amp;$B77,データシート2!$A$1:$SI$1,0),0)</f>
        <v>3.2770000000000001</v>
      </c>
      <c r="T77" s="925">
        <f>VLOOKUP($D$3&amp;"_"&amp;T$3,データシート2!$A:$SI,MATCH($R$2&amp;"_"&amp;$B77,データシート2!$A$1:$SI$1,0),0)</f>
        <v>3.1070000000000002</v>
      </c>
      <c r="U77" s="925">
        <f>VLOOKUP($D$3&amp;"_"&amp;U$3,データシート2!$A:$SI,MATCH($R$2&amp;"_"&amp;$B77,データシート2!$A$1:$SI$1,0),0)</f>
        <v>2.8650000000000002</v>
      </c>
      <c r="V77" s="925">
        <f>VLOOKUP($D$3&amp;"_"&amp;V$3,データシート2!$A:$SI,MATCH($R$2&amp;"_"&amp;$B77,データシート2!$A$1:$SI$1,0),0)</f>
        <v>2.5910000000000002</v>
      </c>
      <c r="W77" s="925">
        <f>VLOOKUP($D$3&amp;"_"&amp;W$3,データシート2!$A:$SI,MATCH($R$2&amp;"_"&amp;$B77,データシート2!$A$1:$SI$1,0),0)</f>
        <v>2.2650000000000001</v>
      </c>
      <c r="X77" s="925">
        <f>VLOOKUP($D$3&amp;"_"&amp;X$3,データシート2!$A:$SI,MATCH($R$2&amp;"_"&amp;$B77,データシート2!$A$1:$SI$1,0),0)</f>
        <v>2.6890000000000001</v>
      </c>
      <c r="Y77" s="925">
        <f>VLOOKUP($D$3&amp;"_"&amp;Y$3,データシート2!$A:$SI,MATCH($R$2&amp;"_"&amp;$B77,データシート2!$A$1:$SI$1,0),0)</f>
        <v>2.6219999999999999</v>
      </c>
      <c r="Z77" s="925">
        <f>VLOOKUP($D$3&amp;"_"&amp;Z$3,データシート2!$A:$SI,MATCH($R$2&amp;"_"&amp;$B77,データシート2!$A$1:$SI$1,0),0)</f>
        <v>2.2709999999999999</v>
      </c>
      <c r="AA77" s="925">
        <f>VLOOKUP($D$3&amp;"_"&amp;AA$3,データシート2!$A:$SI,MATCH($R$2&amp;"_"&amp;$B77,データシート2!$A$1:$SI$1,0),0)</f>
        <v>2.1120000000000001</v>
      </c>
      <c r="AB77" s="926">
        <f>VLOOKUP($D$3&amp;"_"&amp;AB$3,データシート2!$A:$SI,MATCH($R$2&amp;"_"&amp;$B77,データシート2!$A$1:$SI$1,0),0)</f>
        <v>1.9419999999999999</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1</v>
      </c>
      <c r="H84" s="766">
        <f>VLOOKUP($D$3&amp;"_"&amp;H$3,データシート2!$A:$SI,MATCH($G$2&amp;"_"&amp;$C84,データシート2!$A$1:$SI$1,0),0)</f>
        <v>1</v>
      </c>
      <c r="I84" s="766">
        <f>VLOOKUP($D$3&amp;"_"&amp;I$3,データシート2!$A:$SI,MATCH($G$2&amp;"_"&amp;$C84,データシート2!$A$1:$SI$1,0),0)</f>
        <v>1</v>
      </c>
      <c r="J84" s="766">
        <f>VLOOKUP($D$3&amp;"_"&amp;J$3,データシート2!$A:$SI,MATCH($G$2&amp;"_"&amp;$C84,データシート2!$A$1:$SI$1,0),0)</f>
        <v>1</v>
      </c>
      <c r="K84" s="767">
        <f>VLOOKUP($D$3&amp;"_"&amp;K$3,データシート2!$A:$SI,MATCH($G$2&amp;"_"&amp;$C84,データシート2!$A$1:$SI$1,0),0)</f>
        <v>1</v>
      </c>
      <c r="L84" s="767">
        <f>VLOOKUP($D$3&amp;"_"&amp;L$3,データシート2!$A:$SI,MATCH($G$2&amp;"_"&amp;$C84,データシート2!$A$1:$SI$1,0),0)</f>
        <v>1</v>
      </c>
      <c r="M84" s="767">
        <f>VLOOKUP($D$3&amp;"_"&amp;M$3,データシート2!$A:$SI,MATCH($G$2&amp;"_"&amp;$C84,データシート2!$A$1:$SI$1,0),0)</f>
        <v>1</v>
      </c>
      <c r="N84" s="767">
        <f>VLOOKUP($D$3&amp;"_"&amp;N$3,データシート2!$A:$SI,MATCH($G$2&amp;"_"&amp;$C84,データシート2!$A$1:$SI$1,0),0)</f>
        <v>1</v>
      </c>
      <c r="O84" s="767">
        <f>VLOOKUP($D$3&amp;"_"&amp;O$3,データシート2!$A:$SI,MATCH($G$2&amp;"_"&amp;$C84,データシート2!$A$1:$SI$1,0),0)</f>
        <v>1</v>
      </c>
      <c r="P84" s="767">
        <f>VLOOKUP($D$3&amp;"_"&amp;P$3,データシート2!$A:$SI,MATCH($G$2&amp;"_"&amp;$C84,データシート2!$A$1:$SI$1,0),0)</f>
        <v>1</v>
      </c>
      <c r="Q84" s="768">
        <f>VLOOKUP($D$3&amp;"_"&amp;Q$3,データシート2!$A:$SI,MATCH($G$2&amp;"_"&amp;$C84,データシート2!$A$1:$SI$1,0),0)</f>
        <v>1</v>
      </c>
      <c r="R84" s="937">
        <f>VLOOKUP($D$3&amp;"_"&amp;R$3,データシート2!$A:$SI,MATCH($R$2&amp;"_"&amp;$C84,データシート2!$A$1:$SI$1,0),0)</f>
        <v>3.12</v>
      </c>
      <c r="S84" s="938">
        <f>VLOOKUP($D$3&amp;"_"&amp;S$3,データシート2!$A:$SI,MATCH($R$2&amp;"_"&amp;$C84,データシート2!$A$1:$SI$1,0),0)</f>
        <v>3.2770000000000001</v>
      </c>
      <c r="T84" s="938">
        <f>VLOOKUP($D$3&amp;"_"&amp;T$3,データシート2!$A:$SI,MATCH($R$2&amp;"_"&amp;$C84,データシート2!$A$1:$SI$1,0),0)</f>
        <v>3.1070000000000002</v>
      </c>
      <c r="U84" s="938">
        <f>VLOOKUP($D$3&amp;"_"&amp;U$3,データシート2!$A:$SI,MATCH($R$2&amp;"_"&amp;$C84,データシート2!$A$1:$SI$1,0),0)</f>
        <v>2.8650000000000002</v>
      </c>
      <c r="V84" s="938">
        <f>VLOOKUP($D$3&amp;"_"&amp;V$3,データシート2!$A:$SI,MATCH($R$2&amp;"_"&amp;$C84,データシート2!$A$1:$SI$1,0),0)</f>
        <v>2.5910000000000002</v>
      </c>
      <c r="W84" s="938">
        <f>VLOOKUP($D$3&amp;"_"&amp;W$3,データシート2!$A:$SI,MATCH($R$2&amp;"_"&amp;$C84,データシート2!$A$1:$SI$1,0),0)</f>
        <v>2.2650000000000001</v>
      </c>
      <c r="X84" s="938">
        <f>VLOOKUP($D$3&amp;"_"&amp;X$3,データシート2!$A:$SI,MATCH($R$2&amp;"_"&amp;$C84,データシート2!$A$1:$SI$1,0),0)</f>
        <v>2.6890000000000001</v>
      </c>
      <c r="Y84" s="938">
        <f>VLOOKUP($D$3&amp;"_"&amp;Y$3,データシート2!$A:$SI,MATCH($R$2&amp;"_"&amp;$C84,データシート2!$A$1:$SI$1,0),0)</f>
        <v>2.6219999999999999</v>
      </c>
      <c r="Z84" s="938">
        <f>VLOOKUP($D$3&amp;"_"&amp;Z$3,データシート2!$A:$SI,MATCH($R$2&amp;"_"&amp;$C84,データシート2!$A$1:$SI$1,0),0)</f>
        <v>2.2709999999999999</v>
      </c>
      <c r="AA84" s="938">
        <f>VLOOKUP($D$3&amp;"_"&amp;AA$3,データシート2!$A:$SI,MATCH($R$2&amp;"_"&amp;$C84,データシート2!$A$1:$SI$1,0),0)</f>
        <v>2.1120000000000001</v>
      </c>
      <c r="AB84" s="939">
        <f>VLOOKUP($D$3&amp;"_"&amp;AB$3,データシート2!$A:$SI,MATCH($R$2&amp;"_"&amp;$C84,データシート2!$A$1:$SI$1,0),0)</f>
        <v>1.9419999999999999</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1</v>
      </c>
      <c r="H117" s="734">
        <f>VLOOKUP($D$3&amp;"_"&amp;H$3,データシート2!$A:$SI,MATCH($G$2&amp;"_"&amp;$B117,データシート2!$A$1:$SI$1,0),0)</f>
        <v>1</v>
      </c>
      <c r="I117" s="734">
        <f>VLOOKUP($D$3&amp;"_"&amp;I$3,データシート2!$A:$SI,MATCH($G$2&amp;"_"&amp;$B117,データシート2!$A$1:$SI$1,0),0)</f>
        <v>1</v>
      </c>
      <c r="J117" s="734">
        <f>VLOOKUP($D$3&amp;"_"&amp;J$3,データシート2!$A:$SI,MATCH($G$2&amp;"_"&amp;$B117,データシート2!$A$1:$SI$1,0),0)</f>
        <v>1</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3.1589999999999998</v>
      </c>
      <c r="S117" s="925">
        <f>VLOOKUP($D$3&amp;"_"&amp;S$3,データシート2!$A:$SI,MATCH($R$2&amp;"_"&amp;$B117,データシート2!$A$1:$SI$1,0),0)</f>
        <v>3.47</v>
      </c>
      <c r="T117" s="925">
        <f>VLOOKUP($D$3&amp;"_"&amp;T$3,データシート2!$A:$SI,MATCH($R$2&amp;"_"&amp;$B117,データシート2!$A$1:$SI$1,0),0)</f>
        <v>3.476</v>
      </c>
      <c r="U117" s="925">
        <f>VLOOKUP($D$3&amp;"_"&amp;U$3,データシート2!$A:$SI,MATCH($R$2&amp;"_"&amp;$B117,データシート2!$A$1:$SI$1,0),0)</f>
        <v>3.4430000000000001</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1</v>
      </c>
      <c r="H118" s="742">
        <f>VLOOKUP($D$3&amp;"_"&amp;H$3,データシート2!$A:$SI,MATCH($G$2&amp;"_"&amp;$C118,データシート2!$A$1:$SI$1,0),0)</f>
        <v>1</v>
      </c>
      <c r="I118" s="742">
        <f>VLOOKUP($D$3&amp;"_"&amp;I$3,データシート2!$A:$SI,MATCH($G$2&amp;"_"&amp;$C118,データシート2!$A$1:$SI$1,0),0)</f>
        <v>1</v>
      </c>
      <c r="J118" s="742">
        <f>VLOOKUP($D$3&amp;"_"&amp;J$3,データシート2!$A:$SI,MATCH($G$2&amp;"_"&amp;$C118,データシート2!$A$1:$SI$1,0),0)</f>
        <v>1</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3.1589999999999998</v>
      </c>
      <c r="S118" s="928">
        <f>VLOOKUP($D$3&amp;"_"&amp;S$3,データシート2!$A:$SI,MATCH($R$2&amp;"_"&amp;$C118,データシート2!$A$1:$SI$1,0),0)</f>
        <v>3.47</v>
      </c>
      <c r="T118" s="928">
        <f>VLOOKUP($D$3&amp;"_"&amp;T$3,データシート2!$A:$SI,MATCH($R$2&amp;"_"&amp;$C118,データシート2!$A$1:$SI$1,0),0)</f>
        <v>3.476</v>
      </c>
      <c r="U118" s="928">
        <f>VLOOKUP($D$3&amp;"_"&amp;U$3,データシート2!$A:$SI,MATCH($R$2&amp;"_"&amp;$C118,データシート2!$A$1:$SI$1,0),0)</f>
        <v>3.4430000000000001</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1</v>
      </c>
      <c r="H124" s="734">
        <f>VLOOKUP($D$3&amp;"_"&amp;H$3,データシート2!$A:$SI,MATCH($G$2&amp;"_"&amp;$B124,データシート2!$A$1:$SI$1,0),0)</f>
        <v>1</v>
      </c>
      <c r="I124" s="734">
        <f>VLOOKUP($D$3&amp;"_"&amp;I$3,データシート2!$A:$SI,MATCH($G$2&amp;"_"&amp;$B124,データシート2!$A$1:$SI$1,0),0)</f>
        <v>1</v>
      </c>
      <c r="J124" s="734">
        <f>VLOOKUP($D$3&amp;"_"&amp;J$3,データシート2!$A:$SI,MATCH($G$2&amp;"_"&amp;$B124,データシート2!$A$1:$SI$1,0),0)</f>
        <v>1</v>
      </c>
      <c r="K124" s="735">
        <f>VLOOKUP($D$3&amp;"_"&amp;K$3,データシート2!$A:$SI,MATCH($G$2&amp;"_"&amp;$B124,データシート2!$A$1:$SI$1,0),0)</f>
        <v>1</v>
      </c>
      <c r="L124" s="735">
        <f>VLOOKUP($D$3&amp;"_"&amp;L$3,データシート2!$A:$SI,MATCH($G$2&amp;"_"&amp;$B124,データシート2!$A$1:$SI$1,0),0)</f>
        <v>1</v>
      </c>
      <c r="M124" s="735">
        <f>VLOOKUP($D$3&amp;"_"&amp;M$3,データシート2!$A:$SI,MATCH($G$2&amp;"_"&amp;$B124,データシート2!$A$1:$SI$1,0),0)</f>
        <v>1</v>
      </c>
      <c r="N124" s="735">
        <f>VLOOKUP($D$3&amp;"_"&amp;N$3,データシート2!$A:$SI,MATCH($G$2&amp;"_"&amp;$B124,データシート2!$A$1:$SI$1,0),0)</f>
        <v>1</v>
      </c>
      <c r="O124" s="735">
        <f>VLOOKUP($D$3&amp;"_"&amp;O$3,データシート2!$A:$SI,MATCH($G$2&amp;"_"&amp;$B124,データシート2!$A$1:$SI$1,0),0)</f>
        <v>1</v>
      </c>
      <c r="P124" s="735">
        <f>VLOOKUP($D$3&amp;"_"&amp;P$3,データシート2!$A:$SI,MATCH($G$2&amp;"_"&amp;$B124,データシート2!$A$1:$SI$1,0),0)</f>
        <v>1</v>
      </c>
      <c r="Q124" s="736">
        <f>VLOOKUP($D$3&amp;"_"&amp;Q$3,データシート2!$A:$SI,MATCH($G$2&amp;"_"&amp;$B124,データシート2!$A$1:$SI$1,0),0)</f>
        <v>1</v>
      </c>
      <c r="R124" s="924">
        <f>VLOOKUP($D$3&amp;"_"&amp;R$3,データシート2!$A:$SI,MATCH($R$2&amp;"_"&amp;$B124,データシート2!$A$1:$SI$1,0),0)</f>
        <v>13.329000000000001</v>
      </c>
      <c r="S124" s="925">
        <f>VLOOKUP($D$3&amp;"_"&amp;S$3,データシート2!$A:$SI,MATCH($R$2&amp;"_"&amp;$B124,データシート2!$A$1:$SI$1,0),0)</f>
        <v>13.872999999999999</v>
      </c>
      <c r="T124" s="925">
        <f>VLOOKUP($D$3&amp;"_"&amp;T$3,データシート2!$A:$SI,MATCH($R$2&amp;"_"&amp;$B124,データシート2!$A$1:$SI$1,0),0)</f>
        <v>13.43</v>
      </c>
      <c r="U124" s="925">
        <f>VLOOKUP($D$3&amp;"_"&amp;U$3,データシート2!$A:$SI,MATCH($R$2&amp;"_"&amp;$B124,データシート2!$A$1:$SI$1,0),0)</f>
        <v>17.010000000000002</v>
      </c>
      <c r="V124" s="925">
        <f>VLOOKUP($D$3&amp;"_"&amp;V$3,データシート2!$A:$SI,MATCH($R$2&amp;"_"&amp;$B124,データシート2!$A$1:$SI$1,0),0)</f>
        <v>14.162000000000001</v>
      </c>
      <c r="W124" s="925">
        <f>VLOOKUP($D$3&amp;"_"&amp;W$3,データシート2!$A:$SI,MATCH($R$2&amp;"_"&amp;$B124,データシート2!$A$1:$SI$1,0),0)</f>
        <v>12.394</v>
      </c>
      <c r="X124" s="925">
        <f>VLOOKUP($D$3&amp;"_"&amp;X$3,データシート2!$A:$SI,MATCH($R$2&amp;"_"&amp;$B124,データシート2!$A$1:$SI$1,0),0)</f>
        <v>13.407999999999999</v>
      </c>
      <c r="Y124" s="925">
        <f>VLOOKUP($D$3&amp;"_"&amp;Y$3,データシート2!$A:$SI,MATCH($R$2&amp;"_"&amp;$B124,データシート2!$A$1:$SI$1,0),0)</f>
        <v>14.86</v>
      </c>
      <c r="Z124" s="925">
        <f>VLOOKUP($D$3&amp;"_"&amp;Z$3,データシート2!$A:$SI,MATCH($R$2&amp;"_"&amp;$B124,データシート2!$A$1:$SI$1,0),0)</f>
        <v>17.491</v>
      </c>
      <c r="AA124" s="925">
        <f>VLOOKUP($D$3&amp;"_"&amp;AA$3,データシート2!$A:$SI,MATCH($R$2&amp;"_"&amp;$B124,データシート2!$A$1:$SI$1,0),0)</f>
        <v>16.263000000000002</v>
      </c>
      <c r="AB124" s="926">
        <f>VLOOKUP($D$3&amp;"_"&amp;AB$3,データシート2!$A:$SI,MATCH($R$2&amp;"_"&amp;$B124,データシート2!$A$1:$SI$1,0),0)</f>
        <v>14.659000000000001</v>
      </c>
    </row>
    <row r="125" spans="2:28" s="745" customFormat="1" ht="16.5" customHeight="1">
      <c r="B125" s="737"/>
      <c r="C125" s="779">
        <v>88</v>
      </c>
      <c r="D125" s="780" t="s">
        <v>643</v>
      </c>
      <c r="E125" s="779"/>
      <c r="F125" s="800"/>
      <c r="G125" s="786">
        <f>VLOOKUP($D$3&amp;"_"&amp;G$3,データシート2!$A:$SI,MATCH($G$2&amp;"_"&amp;$C125,データシート2!$A$1:$SI$1,0),0)</f>
        <v>1</v>
      </c>
      <c r="H125" s="787">
        <f>VLOOKUP($D$3&amp;"_"&amp;H$3,データシート2!$A:$SI,MATCH($G$2&amp;"_"&amp;$C125,データシート2!$A$1:$SI$1,0),0)</f>
        <v>1</v>
      </c>
      <c r="I125" s="787">
        <f>VLOOKUP($D$3&amp;"_"&amp;I$3,データシート2!$A:$SI,MATCH($G$2&amp;"_"&amp;$C125,データシート2!$A$1:$SI$1,0),0)</f>
        <v>1</v>
      </c>
      <c r="J125" s="787">
        <f>VLOOKUP($D$3&amp;"_"&amp;J$3,データシート2!$A:$SI,MATCH($G$2&amp;"_"&amp;$C125,データシート2!$A$1:$SI$1,0),0)</f>
        <v>1</v>
      </c>
      <c r="K125" s="788">
        <f>VLOOKUP($D$3&amp;"_"&amp;K$3,データシート2!$A:$SI,MATCH($G$2&amp;"_"&amp;$C125,データシート2!$A$1:$SI$1,0),0)</f>
        <v>1</v>
      </c>
      <c r="L125" s="788">
        <f>VLOOKUP($D$3&amp;"_"&amp;L$3,データシート2!$A:$SI,MATCH($G$2&amp;"_"&amp;$C125,データシート2!$A$1:$SI$1,0),0)</f>
        <v>1</v>
      </c>
      <c r="M125" s="788">
        <f>VLOOKUP($D$3&amp;"_"&amp;M$3,データシート2!$A:$SI,MATCH($G$2&amp;"_"&amp;$C125,データシート2!$A$1:$SI$1,0),0)</f>
        <v>1</v>
      </c>
      <c r="N125" s="788">
        <f>VLOOKUP($D$3&amp;"_"&amp;N$3,データシート2!$A:$SI,MATCH($G$2&amp;"_"&amp;$C125,データシート2!$A$1:$SI$1,0),0)</f>
        <v>1</v>
      </c>
      <c r="O125" s="788">
        <f>VLOOKUP($D$3&amp;"_"&amp;O$3,データシート2!$A:$SI,MATCH($G$2&amp;"_"&amp;$C125,データシート2!$A$1:$SI$1,0),0)</f>
        <v>1</v>
      </c>
      <c r="P125" s="788">
        <f>VLOOKUP($D$3&amp;"_"&amp;P$3,データシート2!$A:$SI,MATCH($G$2&amp;"_"&amp;$C125,データシート2!$A$1:$SI$1,0),0)</f>
        <v>1</v>
      </c>
      <c r="Q125" s="789">
        <f>VLOOKUP($D$3&amp;"_"&amp;Q$3,データシート2!$A:$SI,MATCH($G$2&amp;"_"&amp;$C125,データシート2!$A$1:$SI$1,0),0)</f>
        <v>1</v>
      </c>
      <c r="R125" s="940">
        <f>VLOOKUP($D$3&amp;"_"&amp;R$3,データシート2!$A:$SI,MATCH($R$2&amp;"_"&amp;$C125,データシート2!$A$1:$SI$1,0),0)</f>
        <v>13.329000000000001</v>
      </c>
      <c r="S125" s="941">
        <f>VLOOKUP($D$3&amp;"_"&amp;S$3,データシート2!$A:$SI,MATCH($R$2&amp;"_"&amp;$C125,データシート2!$A$1:$SI$1,0),0)</f>
        <v>13.872999999999999</v>
      </c>
      <c r="T125" s="941">
        <f>VLOOKUP($D$3&amp;"_"&amp;T$3,データシート2!$A:$SI,MATCH($R$2&amp;"_"&amp;$C125,データシート2!$A$1:$SI$1,0),0)</f>
        <v>13.43</v>
      </c>
      <c r="U125" s="941">
        <f>VLOOKUP($D$3&amp;"_"&amp;U$3,データシート2!$A:$SI,MATCH($R$2&amp;"_"&amp;$C125,データシート2!$A$1:$SI$1,0),0)</f>
        <v>17.010000000000002</v>
      </c>
      <c r="V125" s="941">
        <f>VLOOKUP($D$3&amp;"_"&amp;V$3,データシート2!$A:$SI,MATCH($R$2&amp;"_"&amp;$C125,データシート2!$A$1:$SI$1,0),0)</f>
        <v>14.162000000000001</v>
      </c>
      <c r="W125" s="941">
        <f>VLOOKUP($D$3&amp;"_"&amp;W$3,データシート2!$A:$SI,MATCH($R$2&amp;"_"&amp;$C125,データシート2!$A$1:$SI$1,0),0)</f>
        <v>12.394</v>
      </c>
      <c r="X125" s="941">
        <f>VLOOKUP($D$3&amp;"_"&amp;X$3,データシート2!$A:$SI,MATCH($R$2&amp;"_"&amp;$C125,データシート2!$A$1:$SI$1,0),0)</f>
        <v>13.407999999999999</v>
      </c>
      <c r="Y125" s="941">
        <f>VLOOKUP($D$3&amp;"_"&amp;Y$3,データシート2!$A:$SI,MATCH($R$2&amp;"_"&amp;$C125,データシート2!$A$1:$SI$1,0),0)</f>
        <v>14.86</v>
      </c>
      <c r="Z125" s="941">
        <f>VLOOKUP($D$3&amp;"_"&amp;Z$3,データシート2!$A:$SI,MATCH($R$2&amp;"_"&amp;$C125,データシート2!$A$1:$SI$1,0),0)</f>
        <v>17.491</v>
      </c>
      <c r="AA125" s="941">
        <f>VLOOKUP($D$3&amp;"_"&amp;AA$3,データシート2!$A:$SI,MATCH($R$2&amp;"_"&amp;$C125,データシート2!$A$1:$SI$1,0),0)</f>
        <v>16.263000000000002</v>
      </c>
      <c r="AB125" s="942">
        <f>VLOOKUP($D$3&amp;"_"&amp;AB$3,データシート2!$A:$SI,MATCH($R$2&amp;"_"&amp;$C125,データシート2!$A$1:$SI$1,0),0)</f>
        <v>14.659000000000001</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2025-03-04T09:43:57Z</dcterms:created>
  <dcterms:modified xsi:type="dcterms:W3CDTF">2025-03-04T09:43:57Z</dcterms:modified>
  <cp:category/>
  <cp:contentStatus/>
</cp:coreProperties>
</file>