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156BBA-F873-469D-8993-AC0ECEA303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<sst xmlns="http://schemas.openxmlformats.org/spreadsheetml/2006/main" count="16780" uniqueCount="2516">
  <si>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</si>
  <si>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</si>
  <si>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</si>
  <si>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</si>
  <si>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</si>
  <si>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</si>
  <si>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</si>
  <si>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</si>
  <si>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</si>
  <si>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</si>
  <si>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</si>
  <si>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</si>
  <si>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</si>
  <si>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</si>
  <si>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</si>
  <si>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</si>
  <si>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</si>
  <si>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</si>
  <si>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</si>
  <si>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</si>
  <si>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</si>
  <si>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</si>
  <si>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</si>
  <si>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</si>
  <si>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</si>
  <si>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</si>
  <si>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</si>
  <si>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</si>
  <si>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</si>
  <si>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</si>
  <si>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</si>
  <si>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</si>
  <si>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</si>
  <si>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</si>
  <si>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</si>
  <si>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</si>
  <si>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</si>
  <si>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</si>
  <si>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</si>
  <si>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</si>
  <si>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</si>
  <si>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</si>
  <si>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</si>
  <si>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</si>
  <si>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</si>
  <si>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</si>
  <si>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</si>
  <si>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</si>
  <si>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</si>
  <si>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</si>
  <si>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</si>
  <si>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</si>
  <si>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</si>
  <si>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</si>
  <si>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</si>
  <si>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</si>
  <si>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</si>
  <si>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</si>
  <si>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</si>
  <si>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</si>
  <si>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</si>
  <si>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</si>
  <si>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</si>
  <si>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</si>
  <si>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</si>
  <si>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</si>
  <si>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</si>
  <si>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</si>
  <si>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</si>
  <si>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</si>
  <si>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</si>
  <si>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</si>
  <si>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</si>
  <si>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</si>
  <si>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</si>
  <si>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</si>
  <si>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</si>
  <si>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</si>
  <si>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</si>
  <si>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</si>
  <si>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</si>
  <si>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</si>
  <si>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</si>
  <si>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</si>
  <si>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</si>
  <si>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</si>
  <si>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</si>
  <si>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</si>
  <si>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</si>
  <si>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</si>
  <si>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</si>
  <si>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</si>
  <si>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</si>
  <si>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</si>
  <si>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</si>
  <si>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</si>
  <si>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</si>
  <si>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</si>
  <si>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</si>
  <si>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</si>
  <si>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</si>
  <si>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</si>
  <si>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</si>
  <si>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</si>
  <si>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</si>
  <si>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</si>
  <si>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</si>
  <si>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</si>
  <si>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</si>
  <si>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</si>
  <si>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</si>
  <si>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</si>
  <si>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</si>
  <si>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</si>
  <si>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</si>
  <si>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</si>
  <si>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</si>
  <si>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</si>
  <si>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</si>
  <si>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</si>
  <si>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</si>
  <si>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</si>
  <si>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</si>
  <si>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</si>
  <si>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</si>
  <si>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</si>
  <si>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</si>
  <si>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</si>
  <si>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</si>
  <si>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</si>
  <si>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</si>
  <si>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</si>
  <si>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</si>
  <si>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</si>
  <si>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</si>
  <si>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</si>
  <si>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</si>
  <si>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</si>
  <si>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</si>
  <si>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</si>
  <si>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</si>
  <si>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</si>
  <si>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</si>
  <si>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</si>
  <si>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</si>
  <si>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</si>
  <si>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</si>
  <si>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</si>
  <si>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</si>
  <si>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</si>
  <si>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</si>
  <si>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</si>
  <si>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</si>
  <si>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</si>
  <si>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</si>
  <si>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</si>
  <si>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</si>
  <si>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</si>
  <si>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</si>
  <si>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</si>
  <si>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</si>
  <si>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</si>
  <si>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</si>
  <si>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</si>
  <si>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</si>
  <si>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</si>
  <si>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</si>
  <si>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</si>
  <si>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</si>
  <si>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</si>
  <si>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</si>
  <si>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</si>
  <si>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</si>
  <si>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</si>
  <si>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</si>
  <si>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</si>
  <si>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</si>
  <si>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</si>
  <si>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</si>
  <si>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</si>
  <si>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</si>
  <si>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</si>
  <si>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</si>
  <si>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</si>
  <si>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</si>
  <si>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</si>
  <si>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</si>
  <si>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</si>
  <si>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</si>
  <si>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</si>
  <si>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</si>
  <si>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</si>
  <si>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</si>
  <si>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</si>
  <si>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</si>
  <si>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</si>
  <si>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</si>
  <si>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</si>
  <si>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</si>
  <si>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</si>
  <si>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</si>
  <si>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</si>
  <si>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</si>
  <si>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</si>
  <si>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</si>
  <si>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</si>
  <si>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</si>
  <si>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</si>
  <si>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</si>
  <si>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</si>
  <si>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</si>
  <si>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</si>
  <si>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</si>
  <si>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</si>
  <si>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</si>
  <si>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</si>
  <si>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</si>
  <si>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</si>
  <si>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</si>
  <si>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</si>
  <si>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</si>
  <si>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</si>
  <si>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</si>
  <si>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</si>
  <si>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</si>
  <si>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</si>
  <si>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</si>
  <si>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</si>
  <si>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</si>
  <si>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</si>
  <si>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</si>
  <si>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</si>
  <si>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</si>
  <si>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</si>
  <si>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</si>
  <si>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</si>
  <si>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</si>
  <si>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</si>
  <si>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</si>
  <si>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</si>
  <si>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</si>
  <si>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</si>
  <si>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</si>
  <si>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</si>
  <si>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</si>
  <si>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</si>
  <si>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</si>
  <si>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</si>
  <si>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</si>
  <si>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</si>
  <si>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</si>
  <si>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</si>
  <si>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</si>
  <si>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</si>
  <si>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</si>
  <si>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</si>
  <si>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</si>
  <si>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</si>
  <si>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</si>
  <si>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</si>
  <si>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</si>
  <si>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</si>
  <si>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</si>
  <si>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</si>
  <si>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</si>
  <si>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</si>
  <si>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</si>
  <si>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</si>
  <si>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</si>
  <si>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</si>
  <si>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</si>
  <si>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</si>
  <si>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</si>
  <si>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</si>
  <si>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</si>
  <si>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</si>
  <si>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</si>
  <si>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</si>
  <si>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</si>
  <si>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</si>
  <si>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</si>
  <si>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</si>
  <si>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</si>
  <si>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</si>
  <si>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</si>
  <si>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</si>
  <si>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</si>
  <si>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</si>
  <si>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</si>
  <si>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</si>
  <si>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</si>
  <si>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</si>
  <si>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</si>
  <si>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</si>
  <si>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</si>
  <si>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</si>
  <si>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</si>
  <si>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</si>
  <si>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</si>
  <si>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</si>
  <si>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</si>
  <si>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</si>
  <si>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</si>
  <si>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</si>
  <si>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</si>
  <si>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</si>
  <si>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</si>
  <si>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</si>
  <si>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</si>
  <si>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</si>
  <si>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</si>
  <si>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</si>
  <si>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</si>
  <si>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</si>
  <si>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</si>
  <si>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</si>
  <si>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</si>
  <si>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</si>
  <si>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</si>
  <si>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</si>
  <si>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</si>
  <si>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</si>
  <si>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</si>
  <si>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</si>
  <si>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</si>
  <si>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</si>
  <si>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</si>
  <si>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</si>
  <si>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</si>
  <si>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</si>
  <si>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</si>
  <si>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</si>
  <si>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</si>
  <si>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</si>
  <si>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</si>
  <si>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</si>
  <si>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</si>
  <si>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</si>
  <si>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</si>
  <si>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</si>
  <si>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</si>
  <si>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</si>
  <si>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</si>
  <si>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</si>
  <si>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</si>
  <si>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</si>
  <si>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</si>
  <si>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</si>
  <si>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</si>
  <si>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</si>
  <si>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</si>
  <si>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</si>
  <si>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</si>
  <si>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</si>
  <si>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</si>
  <si>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</si>
  <si>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</si>
  <si>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</si>
  <si>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</si>
  <si>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</si>
  <si>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</si>
  <si>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</si>
  <si>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</si>
  <si>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</si>
  <si>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</si>
  <si>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</si>
  <si>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</si>
  <si>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</si>
  <si>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</si>
  <si>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</si>
  <si>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</si>
  <si>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</si>
  <si>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</si>
  <si>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</si>
  <si>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</si>
  <si>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</si>
  <si>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</si>
  <si>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</si>
  <si>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</si>
  <si>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</si>
  <si>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</si>
  <si>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</si>
  <si>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</si>
  <si>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</si>
  <si>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</si>
  <si>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</si>
  <si>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</si>
  <si>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</si>
  <si>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</si>
  <si>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</si>
  <si>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</si>
  <si>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</si>
  <si>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</si>
  <si>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</si>
  <si>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</si>
  <si>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</si>
  <si>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</si>
  <si>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</si>
  <si>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</si>
  <si>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</si>
  <si>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</si>
  <si>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</si>
  <si>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</si>
  <si>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</si>
  <si>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</si>
  <si>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</si>
  <si>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</si>
  <si>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</si>
  <si>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</si>
  <si>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</si>
  <si>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</si>
  <si>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</si>
  <si>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</si>
  <si>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</si>
  <si>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</si>
  <si>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</si>
  <si>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</si>
  <si>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</si>
  <si>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</si>
  <si>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</si>
  <si>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</si>
  <si>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</si>
  <si>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</si>
  <si>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</si>
  <si>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</si>
  <si>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</si>
  <si>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</si>
  <si>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</si>
  <si>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</si>
  <si>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</si>
  <si>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</si>
  <si>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</si>
  <si>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</si>
  <si>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</si>
  <si>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</si>
  <si>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</si>
  <si>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</si>
  <si>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</si>
  <si>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</si>
  <si>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</si>
  <si>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</si>
  <si>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</si>
  <si>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</si>
  <si>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</si>
  <si>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</si>
  <si>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</si>
  <si>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</si>
  <si>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</si>
  <si>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</si>
  <si>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</si>
  <si>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</si>
  <si>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</si>
  <si>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</si>
  <si>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</si>
  <si>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</si>
  <si>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</si>
  <si>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</si>
  <si>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</si>
  <si>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</si>
  <si>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</si>
  <si>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</si>
  <si>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</si>
  <si>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</si>
  <si>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</si>
  <si>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</si>
  <si>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</si>
  <si>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</si>
  <si>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</si>
  <si>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</si>
  <si>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</si>
  <si>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</si>
  <si>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</si>
  <si>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</si>
  <si>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</si>
  <si>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</si>
  <si>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</si>
  <si>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</si>
  <si>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</si>
  <si>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</si>
  <si>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</si>
  <si>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</si>
  <si>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</si>
  <si>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</si>
  <si>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</si>
  <si>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</si>
  <si>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</si>
  <si>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</si>
  <si>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</si>
  <si>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</si>
  <si>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</si>
  <si>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</si>
  <si>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</si>
  <si>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</si>
  <si>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</si>
  <si>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</si>
  <si>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</si>
  <si>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</si>
  <si>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</si>
  <si>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</si>
  <si>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</si>
  <si>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</si>
  <si>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</si>
  <si>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</si>
  <si>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</si>
  <si>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</si>
  <si>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</si>
  <si>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</si>
  <si>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</si>
  <si>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</si>
  <si>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</si>
  <si>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</si>
  <si>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</si>
  <si>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</si>
  <si>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</si>
  <si>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</si>
  <si>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</si>
  <si>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</si>
  <si>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</si>
  <si>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</si>
  <si>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</si>
  <si>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</si>
  <si>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</si>
  <si>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</si>
  <si>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</si>
  <si>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</si>
  <si>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</si>
  <si>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</si>
  <si>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</si>
  <si>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</si>
  <si>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</si>
  <si>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</si>
  <si>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</si>
  <si>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</si>
  <si>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</si>
  <si>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</si>
  <si>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</si>
  <si>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</si>
  <si>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</si>
  <si>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</si>
  <si>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</si>
  <si>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</si>
  <si>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</si>
  <si>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</si>
  <si>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</si>
  <si>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</si>
  <si>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</si>
  <si>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</si>
  <si>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</si>
  <si>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</si>
  <si>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</si>
  <si>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</si>
  <si>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</si>
  <si>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</si>
  <si>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</si>
  <si>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</si>
  <si>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</si>
  <si>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</si>
  <si>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</si>
  <si>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</si>
  <si>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</si>
  <si>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</si>
  <si>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</si>
  <si>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</si>
  <si>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</si>
  <si>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</si>
  <si>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</si>
  <si>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</si>
  <si>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</si>
  <si>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</si>
  <si>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</si>
  <si>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</si>
  <si>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</si>
  <si>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</si>
  <si>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</si>
  <si>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</si>
  <si>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</si>
  <si>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</si>
  <si>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</si>
  <si>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</si>
  <si>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</si>
  <si>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</si>
  <si>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</si>
  <si>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</si>
  <si>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</si>
  <si>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</si>
  <si>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</si>
  <si>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</si>
  <si>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</si>
  <si>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</si>
  <si>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</si>
  <si>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</si>
  <si>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</si>
  <si>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</si>
  <si>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</si>
  <si>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</si>
  <si>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</si>
  <si>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</si>
  <si>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</si>
  <si>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</si>
  <si>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</si>
  <si>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</si>
  <si>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</si>
  <si>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</si>
  <si>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</si>
  <si>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</si>
  <si>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</si>
  <si>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</si>
  <si>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</si>
  <si>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</si>
  <si>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</si>
  <si>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</si>
  <si>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</si>
  <si>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</si>
  <si>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</si>
  <si>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</si>
  <si>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</si>
  <si>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</si>
  <si>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</si>
  <si>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</si>
  <si>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</si>
  <si>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</si>
  <si>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</si>
  <si>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</si>
  <si>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</si>
  <si>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</si>
  <si>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</si>
  <si>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</si>
  <si>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</si>
  <si>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</si>
  <si>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</si>
  <si>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</si>
  <si>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</si>
  <si>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</si>
  <si>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</si>
  <si>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</si>
  <si>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</si>
  <si>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</si>
  <si>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</si>
  <si>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</si>
  <si>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</si>
  <si>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</si>
  <si>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</si>
  <si>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</si>
  <si>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</si>
  <si>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</si>
  <si>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</si>
  <si>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</si>
  <si>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</si>
  <si>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</si>
  <si>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</si>
  <si>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</si>
  <si>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</si>
  <si>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</si>
  <si>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</si>
  <si>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</si>
  <si>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</si>
  <si>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</si>
  <si>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</si>
  <si>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</si>
  <si>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</si>
  <si>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</si>
  <si>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</si>
  <si>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</si>
  <si>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</si>
  <si>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</si>
  <si>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</si>
  <si>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</si>
  <si>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</si>
  <si>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</si>
  <si>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</si>
  <si>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</si>
  <si>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</si>
  <si>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</si>
  <si>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</si>
  <si>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</si>
  <si>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</si>
  <si>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</si>
  <si>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</si>
  <si>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</si>
  <si>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</si>
  <si>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</si>
  <si>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</si>
  <si>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</si>
  <si>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</si>
  <si>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</si>
  <si>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</si>
  <si>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</si>
  <si>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</si>
  <si>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</si>
  <si>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</si>
  <si>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</si>
  <si>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</si>
  <si>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</si>
  <si>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</si>
  <si>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</si>
  <si>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</si>
  <si>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</si>
  <si>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</si>
  <si>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</si>
  <si>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</si>
  <si>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</si>
  <si>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</si>
  <si>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</si>
  <si>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</si>
  <si>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</si>
  <si>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</si>
  <si>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</si>
  <si>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</si>
  <si>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</si>
  <si>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</si>
  <si>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</si>
  <si>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</si>
  <si>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</si>
  <si>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</si>
  <si>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</si>
  <si>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</si>
  <si>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</si>
  <si>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</si>
  <si>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</si>
  <si>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</si>
  <si>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</si>
  <si>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</si>
  <si>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</si>
  <si>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</si>
  <si>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</si>
  <si>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</si>
  <si>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</si>
  <si>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</si>
  <si>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</si>
  <si>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</si>
  <si>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</si>
  <si>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</si>
  <si>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</si>
  <si>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</si>
  <si>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</si>
  <si>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</si>
  <si>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</si>
  <si>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</si>
  <si>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</si>
  <si>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</si>
  <si>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</si>
  <si>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</si>
  <si>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</si>
  <si>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</si>
  <si>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</si>
  <si>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</si>
  <si>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</si>
  <si>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</si>
  <si>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</si>
  <si>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</si>
  <si>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</si>
  <si>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</si>
  <si>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</si>
  <si>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</si>
  <si>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</si>
  <si>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</si>
  <si>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</si>
  <si>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</si>
  <si>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</si>
  <si>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</si>
  <si>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</si>
  <si>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</si>
  <si>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</si>
  <si>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</si>
  <si>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</si>
  <si>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</si>
  <si>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</si>
  <si>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</si>
  <si>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</si>
  <si>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</si>
  <si>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</si>
  <si>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</si>
  <si>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</si>
  <si>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</si>
  <si>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</si>
  <si>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</si>
  <si>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</si>
  <si>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</si>
  <si>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</si>
  <si>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</si>
  <si>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</si>
  <si>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</si>
  <si>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</si>
  <si>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</si>
  <si>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</si>
  <si>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</si>
  <si>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</si>
  <si>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</si>
  <si>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</si>
  <si>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</si>
  <si>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</si>
  <si>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</si>
  <si>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</si>
  <si>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</si>
  <si>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</si>
  <si>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</si>
  <si>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</si>
  <si>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</si>
  <si>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</si>
  <si>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</si>
  <si>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</si>
  <si>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</si>
  <si>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</si>
  <si>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</si>
  <si>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</si>
  <si>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</si>
  <si>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</si>
  <si>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</si>
  <si>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</si>
  <si>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</si>
  <si>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</si>
  <si>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</si>
  <si>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</si>
  <si>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</si>
  <si>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</si>
  <si>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</si>
  <si>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</si>
  <si>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</si>
  <si>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</si>
  <si>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</si>
  <si>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</si>
  <si>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</si>
  <si>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</si>
  <si>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</si>
  <si>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</si>
  <si>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</si>
  <si>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</si>
  <si>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</si>
  <si>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</si>
  <si>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</si>
  <si>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</si>
  <si>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</si>
  <si>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</si>
  <si>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</si>
  <si>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</si>
  <si>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</si>
  <si>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</si>
  <si>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</si>
  <si>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</si>
  <si>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</si>
  <si>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</si>
  <si>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</si>
  <si>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</si>
  <si>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</si>
  <si>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</si>
  <si>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</si>
  <si>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</si>
  <si>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</si>
  <si>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</si>
  <si>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</si>
  <si>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</si>
  <si>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</si>
  <si>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</si>
  <si>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</si>
  <si>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</si>
  <si>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</si>
  <si>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</si>
  <si>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</si>
  <si>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</si>
  <si>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</si>
  <si>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</si>
  <si>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</si>
  <si>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</si>
  <si>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</si>
  <si>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</si>
  <si>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</si>
  <si>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</si>
  <si>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</si>
  <si>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</si>
  <si>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</si>
  <si>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</si>
  <si>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</si>
  <si>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</si>
  <si>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</si>
  <si>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</si>
  <si>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</si>
  <si>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</si>
  <si>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</si>
  <si>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</si>
  <si>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</si>
  <si>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</si>
  <si>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</si>
  <si>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</si>
  <si>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</si>
  <si>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</si>
  <si>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</si>
  <si>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</si>
  <si>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</si>
  <si>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</si>
  <si>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</si>
  <si>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</si>
  <si>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</si>
  <si>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</si>
  <si>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</si>
  <si>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</si>
  <si>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</si>
  <si>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</si>
  <si>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</si>
  <si>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</si>
  <si>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</si>
  <si>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</si>
  <si>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</si>
  <si>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</si>
  <si>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</si>
  <si>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</si>
  <si>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</si>
  <si>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</si>
  <si>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</si>
  <si>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</si>
  <si>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</si>
  <si>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</si>
  <si>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</si>
  <si>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</si>
  <si>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</si>
  <si>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</si>
  <si>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</si>
  <si>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</si>
  <si>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</si>
  <si>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</si>
  <si>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</si>
  <si>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</si>
  <si>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</si>
  <si>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</si>
  <si>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</si>
  <si>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</si>
  <si>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</si>
  <si>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</si>
  <si>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</si>
  <si>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</si>
  <si>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</si>
  <si>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</si>
  <si>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</si>
  <si>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</si>
  <si>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</si>
  <si>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</si>
  <si>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</si>
  <si>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</si>
  <si>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</si>
  <si>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</si>
  <si>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</si>
  <si>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</si>
  <si>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</si>
  <si>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</si>
  <si>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</si>
  <si>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</si>
  <si>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</si>
  <si>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</si>
  <si>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</si>
  <si>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</si>
  <si>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</si>
  <si>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</si>
  <si>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</si>
  <si>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</si>
  <si>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</si>
  <si>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</si>
  <si>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</si>
  <si>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</si>
  <si>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</si>
  <si>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</si>
  <si>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</si>
  <si>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</si>
  <si>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</si>
  <si>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</si>
  <si>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</si>
  <si>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</si>
  <si>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</si>
  <si>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</si>
  <si>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</si>
  <si>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</si>
  <si>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</si>
  <si>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</si>
  <si>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</si>
  <si>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</si>
  <si>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</si>
  <si>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</si>
  <si>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</si>
  <si>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</si>
  <si>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</si>
  <si>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</si>
  <si>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</si>
  <si>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</si>
  <si>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</si>
  <si>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</si>
  <si>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</si>
  <si>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</si>
  <si>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</si>
  <si>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</si>
  <si>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</si>
  <si>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</si>
  <si>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</si>
  <si>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</si>
  <si>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</si>
  <si>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</si>
  <si>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</si>
  <si>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</si>
  <si>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</si>
  <si>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</si>
  <si>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</si>
  <si>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</si>
  <si>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</si>
  <si>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</si>
  <si>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</si>
  <si>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</si>
  <si>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</si>
  <si>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</si>
  <si>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</si>
  <si>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</si>
  <si>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</si>
  <si>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</si>
  <si>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</si>
  <si>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</si>
  <si>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</si>
  <si>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</si>
  <si>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</si>
  <si>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</si>
  <si>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</si>
  <si>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</si>
  <si>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</si>
  <si>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</si>
  <si>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</si>
  <si>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</si>
  <si>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</si>
  <si>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</si>
  <si>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</si>
  <si>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</si>
  <si>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</si>
  <si>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</si>
  <si>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</si>
  <si>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</si>
  <si>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</si>
  <si>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</si>
  <si>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</si>
  <si>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</si>
  <si>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</si>
  <si>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</si>
  <si>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</si>
  <si>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</si>
  <si>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</si>
  <si>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</si>
  <si>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</si>
  <si>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</si>
  <si>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</si>
  <si>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</si>
  <si>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</si>
  <si>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</si>
  <si>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</si>
  <si>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</si>
  <si>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</si>
  <si>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</si>
  <si>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</si>
  <si>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</si>
  <si>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</si>
  <si>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</si>
  <si>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</si>
  <si>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</si>
  <si>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</si>
  <si>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</si>
  <si>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</si>
  <si>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</si>
  <si>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</si>
  <si>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</si>
  <si>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</si>
  <si>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</si>
  <si>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</si>
  <si>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</si>
  <si>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</si>
  <si>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</si>
  <si>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</si>
  <si>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</si>
  <si>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</si>
  <si>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</si>
  <si>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</si>
  <si>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</si>
  <si>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</si>
  <si>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</si>
  <si>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</si>
  <si>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</si>
  <si>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</si>
  <si>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</si>
  <si>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</si>
  <si>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</si>
  <si>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</si>
  <si>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</si>
  <si>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</si>
  <si>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</si>
  <si>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</si>
  <si>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</si>
  <si>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</si>
  <si>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</si>
  <si>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</si>
  <si>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</si>
  <si>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</si>
  <si>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</si>
  <si>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</si>
  <si>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</si>
  <si>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</si>
  <si>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</si>
  <si>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</si>
  <si>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</si>
  <si>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</si>
  <si>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</si>
  <si>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</si>
  <si>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</si>
  <si>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</si>
  <si>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</si>
  <si>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</si>
  <si>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</si>
  <si>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</si>
  <si>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</si>
  <si>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</si>
  <si>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</si>
  <si>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</si>
  <si>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</si>
  <si>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</si>
  <si>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</si>
  <si>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</si>
  <si>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</si>
  <si>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</si>
  <si>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</si>
  <si>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</si>
  <si>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</si>
  <si>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</si>
  <si>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</si>
  <si>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</si>
  <si>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</si>
  <si>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</si>
  <si>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</si>
  <si>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</si>
  <si>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</si>
  <si>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</si>
  <si>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</si>
  <si>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</si>
  <si>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</si>
  <si>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</si>
  <si>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</si>
  <si>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</si>
  <si>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</si>
  <si>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</si>
  <si>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</si>
  <si>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</si>
  <si>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</si>
  <si>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</si>
  <si>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</si>
  <si>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</si>
  <si>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</si>
  <si>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</si>
  <si>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</si>
  <si>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</si>
  <si>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</si>
  <si>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</si>
  <si>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</si>
  <si>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</si>
  <si>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</si>
  <si>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</si>
  <si>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</si>
  <si>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</si>
  <si>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</si>
  <si>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</si>
  <si>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</si>
  <si>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</si>
  <si>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</si>
  <si>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</si>
  <si>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</si>
  <si>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</si>
  <si>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</si>
  <si>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</si>
  <si>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</si>
  <si>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</si>
  <si>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</si>
  <si>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</si>
  <si>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</si>
  <si>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</si>
  <si>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</si>
  <si>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</si>
  <si>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</si>
  <si>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</si>
  <si>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</si>
  <si>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</si>
  <si>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</si>
  <si>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</si>
  <si>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</si>
  <si>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</si>
  <si>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</si>
  <si>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</si>
  <si>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</si>
  <si>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</si>
  <si>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</si>
  <si>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</si>
  <si>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</si>
  <si>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</si>
  <si>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</si>
  <si>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</si>
  <si>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</si>
  <si>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</si>
  <si>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</si>
  <si>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</si>
  <si>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</si>
  <si>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</si>
  <si>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</si>
  <si>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</si>
  <si>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</si>
  <si>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</si>
  <si>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</si>
  <si>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</si>
  <si>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</si>
  <si>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</si>
  <si>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</si>
  <si>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</si>
  <si>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</si>
  <si>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</si>
  <si>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</si>
  <si>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</si>
  <si>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</si>
  <si>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</si>
  <si>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</si>
  <si>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</si>
  <si>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</si>
  <si>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</si>
  <si>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</si>
  <si>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</si>
  <si>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</si>
  <si>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</si>
  <si>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</si>
  <si>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</si>
  <si>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</si>
  <si>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</si>
  <si>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</si>
  <si>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</si>
  <si>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</si>
  <si>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</si>
  <si>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</si>
  <si>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</si>
  <si>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</si>
  <si>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</si>
  <si>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</si>
  <si>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</si>
  <si>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</si>
  <si>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</si>
  <si>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</si>
  <si>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</si>
  <si>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</si>
  <si>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</si>
  <si>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</si>
  <si>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</si>
  <si>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</si>
  <si>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</si>
  <si>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</si>
  <si>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</si>
  <si>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</si>
  <si>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</si>
  <si>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</si>
  <si>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</si>
  <si>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</si>
  <si>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</si>
  <si>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</si>
  <si>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</si>
  <si>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</si>
  <si>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</si>
  <si>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</si>
  <si>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</si>
  <si>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</si>
  <si>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</si>
  <si>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</si>
  <si>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</si>
  <si>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</si>
  <si>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</si>
  <si>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</si>
  <si>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</si>
  <si>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</si>
  <si>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</si>
  <si>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</si>
  <si>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</si>
  <si>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</si>
  <si>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</si>
  <si>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</si>
  <si>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</si>
  <si>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</si>
  <si>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</si>
  <si>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</si>
  <si>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</si>
  <si>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</si>
  <si>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</si>
  <si>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</si>
  <si>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</si>
  <si>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</si>
  <si>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</si>
  <si>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</si>
  <si>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</si>
  <si>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</si>
  <si>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</si>
  <si>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</si>
  <si>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</si>
  <si>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</si>
  <si>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</si>
  <si>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</si>
  <si>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</si>
  <si>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</si>
  <si>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</si>
  <si>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</si>
  <si>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</si>
  <si>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</si>
  <si>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</si>
  <si>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</si>
  <si>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</si>
  <si>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</si>
  <si>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</si>
  <si>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</si>
  <si>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</si>
  <si>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</si>
  <si>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</si>
  <si>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</si>
  <si>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</si>
  <si>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</si>
  <si>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</si>
  <si>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</si>
  <si>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</si>
  <si>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</si>
  <si>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</si>
  <si>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</si>
  <si>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</si>
  <si>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</si>
  <si>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</si>
  <si>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</si>
  <si>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</si>
  <si>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</si>
  <si>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</si>
  <si>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</si>
  <si>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</si>
  <si>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</si>
  <si>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</si>
  <si>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</si>
  <si>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</si>
  <si>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</si>
  <si>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</si>
  <si>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</si>
  <si>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</si>
  <si>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</si>
  <si>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</si>
  <si>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</si>
  <si>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</si>
  <si>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</si>
  <si>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</si>
  <si>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</si>
  <si>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</si>
  <si>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</si>
  <si>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</si>
  <si>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</si>
  <si>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</si>
  <si>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</si>
  <si>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</si>
  <si>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</si>
  <si>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</si>
  <si>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</si>
  <si>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</si>
  <si>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</si>
  <si>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</si>
  <si>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</si>
  <si>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</si>
  <si>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</si>
  <si>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</si>
  <si>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</si>
  <si>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</si>
  <si>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</si>
  <si>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</si>
  <si>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</si>
  <si>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</si>
  <si>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</si>
  <si>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</si>
  <si>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</si>
  <si>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</si>
  <si>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</si>
  <si>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</si>
  <si>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</si>
  <si>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</si>
  <si>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</si>
  <si>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</si>
  <si>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</si>
  <si>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</si>
  <si>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</si>
  <si>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</si>
  <si>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</si>
  <si>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</si>
  <si>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</si>
  <si>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</si>
  <si>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</si>
  <si>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</si>
  <si>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</si>
  <si>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</si>
  <si>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</si>
  <si>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</si>
  <si>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</si>
  <si>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</si>
  <si>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</si>
  <si>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</si>
  <si>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</si>
  <si>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</si>
  <si>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</si>
  <si>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</si>
  <si>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</si>
  <si>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</si>
  <si>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</si>
  <si>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</si>
  <si>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</si>
  <si>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</si>
  <si>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</si>
  <si>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</si>
  <si>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</si>
  <si>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</si>
  <si>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</si>
  <si>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</si>
  <si>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</si>
  <si>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</si>
  <si>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</si>
  <si>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</si>
  <si>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</si>
  <si>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</si>
  <si>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</si>
  <si>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</si>
  <si>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</si>
  <si>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</si>
  <si>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</si>
  <si>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</si>
  <si>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</si>
  <si>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</si>
  <si>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</si>
  <si>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</si>
  <si>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</si>
  <si>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</si>
  <si>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</si>
  <si>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</si>
  <si>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</si>
  <si>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</si>
  <si>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</si>
  <si>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</si>
  <si>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</si>
  <si>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</si>
  <si>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</si>
  <si>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</si>
  <si>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</si>
  <si>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</si>
  <si>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</si>
  <si>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</si>
  <si>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</si>
  <si>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</si>
  <si>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</si>
  <si>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</si>
  <si>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</si>
  <si>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</si>
  <si>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</si>
  <si>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</si>
  <si>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</si>
  <si>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</si>
  <si>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</si>
  <si>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</si>
  <si>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</si>
  <si>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</si>
  <si>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</si>
  <si>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</si>
  <si>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</si>
  <si>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</si>
  <si>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</si>
  <si>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</si>
  <si>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</si>
  <si>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</si>
  <si>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</si>
  <si>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</si>
  <si>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</si>
  <si>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</si>
  <si>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</si>
  <si>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</si>
  <si>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</si>
  <si>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</si>
  <si>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</si>
  <si>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</si>
  <si>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</si>
  <si>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</si>
  <si>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</si>
  <si>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</si>
  <si>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</si>
  <si>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</si>
  <si>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</si>
  <si>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</si>
  <si>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</si>
  <si>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</si>
  <si>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</si>
  <si>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</si>
  <si>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</si>
  <si>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</si>
  <si>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</si>
  <si>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</si>
  <si>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</si>
  <si>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</si>
  <si>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</si>
  <si>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</si>
  <si>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</si>
  <si>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</si>
  <si>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</si>
  <si>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</si>
  <si>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</si>
  <si>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</si>
  <si>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</si>
  <si>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</si>
  <si>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</si>
  <si>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</si>
  <si>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</si>
  <si>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</si>
  <si>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</si>
  <si>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</si>
  <si>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</si>
  <si>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</si>
  <si>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</si>
  <si>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</si>
  <si>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</si>
  <si>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</si>
  <si>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</si>
  <si>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</si>
  <si>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</si>
  <si>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</si>
  <si>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</si>
  <si>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</si>
  <si>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</si>
  <si>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</si>
  <si>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</si>
  <si>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</si>
  <si>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</si>
  <si>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</si>
  <si>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</si>
  <si>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</si>
  <si>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</si>
  <si>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</si>
  <si>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</si>
  <si>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</si>
  <si>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</si>
  <si>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</si>
  <si>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</si>
  <si>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</si>
  <si>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</si>
  <si>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</si>
  <si>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</si>
  <si>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</si>
  <si>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</si>
  <si>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</si>
  <si>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</si>
  <si>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</si>
  <si>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</si>
  <si>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</si>
  <si>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</si>
  <si>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</si>
  <si>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</si>
  <si>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</si>
  <si>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</si>
  <si>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</si>
  <si>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</si>
  <si>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</si>
  <si>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</si>
  <si>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</si>
  <si>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</si>
  <si>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</si>
  <si>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</si>
  <si>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</si>
  <si>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</si>
  <si>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</si>
  <si>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</si>
  <si>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</si>
  <si>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</si>
  <si>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</si>
  <si>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</si>
  <si>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</si>
  <si>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</si>
  <si>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</si>
  <si>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</si>
  <si>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</si>
  <si>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</si>
  <si>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</si>
  <si>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</si>
  <si>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</si>
  <si>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</si>
  <si>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</si>
  <si>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</si>
  <si>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</si>
  <si>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</si>
  <si>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</si>
  <si>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</si>
  <si>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</si>
  <si>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</si>
  <si>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</si>
  <si>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</si>
  <si>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</si>
  <si>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</si>
  <si>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</si>
  <si>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</si>
  <si>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</si>
  <si>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</si>
  <si>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</si>
  <si>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</si>
  <si>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</si>
  <si>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</si>
  <si>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</si>
  <si>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</si>
  <si>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</si>
  <si>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</si>
  <si>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</si>
  <si>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</si>
  <si>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</si>
  <si>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</si>
  <si>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</si>
  <si>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</si>
  <si>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</si>
  <si>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</si>
  <si>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</si>
  <si>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</si>
  <si>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</si>
  <si>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</si>
  <si>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</si>
  <si>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</si>
  <si>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</si>
  <si>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</si>
  <si>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</si>
  <si>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</si>
  <si>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</si>
  <si>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</si>
  <si>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</si>
  <si>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</si>
  <si>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</si>
  <si>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</si>
  <si>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</si>
  <si>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</si>
  <si>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</si>
  <si>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</si>
  <si>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</si>
  <si>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</si>
  <si>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</si>
  <si>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</si>
  <si>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</si>
  <si>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</si>
  <si>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</si>
  <si>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</si>
  <si>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</si>
  <si>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</si>
  <si>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</si>
  <si>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</si>
  <si>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</si>
  <si>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</si>
  <si>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</si>
  <si>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</si>
  <si>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</si>
  <si>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</si>
  <si>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</si>
  <si>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</si>
  <si>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</si>
  <si>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</si>
  <si>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</si>
  <si>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</si>
  <si>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</si>
  <si>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</si>
  <si>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</si>
  <si>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</si>
  <si>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</si>
  <si>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</si>
  <si>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</si>
  <si>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</si>
  <si>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</si>
  <si>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</si>
  <si>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</si>
  <si>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</si>
  <si>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</si>
  <si>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</si>
  <si>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</si>
  <si>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</si>
  <si>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</si>
  <si>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</si>
  <si>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</si>
  <si>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</si>
  <si>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</si>
  <si>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</si>
  <si>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</si>
  <si>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</si>
  <si>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</si>
  <si>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</si>
  <si>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</si>
  <si>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</si>
  <si>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</si>
  <si>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</si>
  <si>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</si>
  <si>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</si>
  <si>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</si>
  <si>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</si>
  <si>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</si>
  <si>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</si>
  <si>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</si>
  <si>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</si>
  <si>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</si>
  <si>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</si>
  <si>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</si>
  <si>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</si>
  <si>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</si>
  <si>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</si>
  <si>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</si>
  <si>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</si>
  <si>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</si>
  <si>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</si>
  <si>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</si>
  <si>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</si>
  <si>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</si>
  <si>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</si>
  <si>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</si>
  <si>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</si>
  <si>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</si>
  <si>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</si>
  <si>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</si>
  <si>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</si>
  <si>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</si>
  <si>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</si>
  <si>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</si>
  <si>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</si>
  <si>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</si>
  <si>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</si>
  <si>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</si>
  <si>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</si>
  <si>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</si>
  <si>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</si>
  <si>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</si>
  <si>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</si>
  <si>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</si>
  <si>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</si>
  <si>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</si>
  <si>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</si>
  <si>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</si>
  <si>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</si>
  <si>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</si>
  <si>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</si>
  <si>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</si>
  <si>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</si>
  <si>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</si>
  <si>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</si>
  <si>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</si>
  <si>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</si>
  <si>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</si>
  <si>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</si>
  <si>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</si>
  <si>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</si>
  <si>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</si>
  <si>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</si>
  <si>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</si>
  <si>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</si>
  <si>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</si>
  <si>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</si>
  <si>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</si>
  <si>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</si>
  <si>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</si>
  <si>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</si>
  <si>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</si>
  <si>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</si>
  <si>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</si>
  <si>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</si>
  <si>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</si>
  <si>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</si>
  <si>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</si>
  <si>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</si>
  <si>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</si>
  <si>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</si>
  <si>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</si>
  <si>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</si>
  <si>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</si>
  <si>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</si>
  <si>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</si>
  <si>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</si>
  <si>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</si>
  <si>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</si>
  <si>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</si>
  <si>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</si>
  <si>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</si>
  <si>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</si>
  <si>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</si>
  <si>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</si>
  <si>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</si>
  <si>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</si>
  <si>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</si>
  <si>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</si>
  <si>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</si>
  <si>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</si>
  <si>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</si>
  <si>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</si>
  <si>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</si>
  <si>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</si>
  <si>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</si>
  <si>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</si>
  <si>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</si>
  <si>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</si>
  <si>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</si>
  <si>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</si>
  <si>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</si>
  <si>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</si>
  <si>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</si>
  <si>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</si>
  <si>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</si>
  <si>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</si>
  <si>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</si>
  <si>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</si>
  <si>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</si>
  <si>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</si>
  <si>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</si>
  <si>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</si>
  <si>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</si>
  <si>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</si>
  <si>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</si>
  <si>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</si>
  <si>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</si>
  <si>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</si>
  <si>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</si>
  <si>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</si>
  <si>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</si>
  <si>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</si>
  <si>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</si>
  <si>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</si>
  <si>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</si>
  <si>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</si>
  <si>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</si>
  <si>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</si>
  <si>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</si>
  <si>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</si>
  <si>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</si>
  <si>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</si>
  <si>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</si>
  <si>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</si>
  <si>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</si>
  <si>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</si>
  <si>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</si>
  <si>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</si>
  <si>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</si>
  <si>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</si>
  <si>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</si>
  <si>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</si>
  <si>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</si>
  <si>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</si>
  <si>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</si>
  <si>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</si>
  <si>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</si>
  <si>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</si>
  <si>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</si>
  <si>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</si>
  <si>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</si>
  <si>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</si>
  <si>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</si>
  <si>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</si>
  <si>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</si>
  <si>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</si>
  <si>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</si>
  <si>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</si>
  <si>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</si>
  <si>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</si>
  <si>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</si>
  <si>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</si>
  <si>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</si>
  <si>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</si>
  <si>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</si>
  <si>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</si>
  <si>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</si>
  <si>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</si>
  <si>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</si>
  <si>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</si>
  <si>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</si>
  <si>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</si>
  <si>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</si>
  <si>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</si>
  <si>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</si>
  <si>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</si>
  <si>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</si>
  <si>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</si>
  <si>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</si>
  <si>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</si>
  <si>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</si>
  <si>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</si>
  <si>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</si>
  <si>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</si>
  <si>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</si>
  <si>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</si>
  <si>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</si>
  <si>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</si>
  <si>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</si>
  <si>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</si>
  <si>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</si>
  <si>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</si>
  <si>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</si>
  <si>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</si>
  <si>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</si>
  <si>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</si>
  <si>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</si>
  <si>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</si>
  <si>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</si>
  <si>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</si>
  <si>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</si>
  <si>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</si>
  <si>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</si>
  <si>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</si>
  <si>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</si>
  <si>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</si>
  <si>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</si>
  <si>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</si>
  <si>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</si>
  <si>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</si>
  <si>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</si>
  <si>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</si>
  <si>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</si>
  <si>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</si>
  <si>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</si>
  <si>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</si>
  <si>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</si>
  <si>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</si>
  <si>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</si>
  <si>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</si>
  <si>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</si>
  <si>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</si>
  <si>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</si>
  <si>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</si>
  <si>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</si>
  <si>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</si>
  <si>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</si>
  <si>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</si>
  <si>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</si>
  <si>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</si>
  <si>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</si>
  <si>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</si>
  <si>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</si>
  <si>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</si>
  <si>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</si>
  <si>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</si>
  <si>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</si>
  <si>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</si>
  <si>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</si>
  <si>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</si>
  <si>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</si>
  <si>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</si>
  <si>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</si>
  <si>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</si>
  <si>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</si>
  <si>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</si>
  <si>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</si>
  <si>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</si>
  <si>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</si>
  <si>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</si>
  <si>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</si>
  <si>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</si>
  <si>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</si>
  <si>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</si>
  <si>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</si>
  <si>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</si>
  <si>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</si>
  <si>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</si>
  <si>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</si>
  <si>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</si>
  <si>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</si>
  <si>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</si>
  <si>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</si>
  <si>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</si>
  <si>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</si>
  <si>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</si>
  <si>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</si>
  <si>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</si>
  <si>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</si>
  <si>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</si>
  <si>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</si>
  <si>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</si>
  <si>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</si>
  <si>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</si>
  <si>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</si>
  <si>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</si>
  <si>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</si>
  <si>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</si>
  <si>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</si>
  <si>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</si>
  <si>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</si>
  <si>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</si>
  <si>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</si>
  <si>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</si>
  <si>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</si>
  <si>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</si>
  <si>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</si>
  <si>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</si>
  <si>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</si>
  <si>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</si>
  <si>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</si>
  <si>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</si>
  <si>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</si>
  <si>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</si>
  <si>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</si>
  <si>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</si>
  <si>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</si>
  <si>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</si>
  <si>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</si>
  <si>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</si>
  <si>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</si>
  <si>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</si>
  <si>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</si>
  <si>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</si>
  <si>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</si>
  <si>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</si>
  <si>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</si>
  <si>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</si>
  <si>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</si>
  <si>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</si>
  <si>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</si>
  <si>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</si>
  <si>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</si>
  <si>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</si>
  <si>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</si>
  <si>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</si>
  <si>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</si>
  <si>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</si>
  <si>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</si>
  <si>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</si>
  <si>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</si>
  <si>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</si>
  <si>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</si>
  <si>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</si>
  <si>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</si>
  <si>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</si>
  <si>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</si>
  <si>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</si>
  <si>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</si>
  <si>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</si>
  <si>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</si>
  <si>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</si>
  <si>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</si>
  <si>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</si>
  <si>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</si>
  <si>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</si>
  <si>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</si>
  <si>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</si>
  <si>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</si>
  <si>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</si>
  <si>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</si>
  <si>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</si>
  <si>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</si>
  <si>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</si>
  <si>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</si>
  <si>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</si>
  <si>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</si>
  <si>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</si>
  <si>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</si>
  <si>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</si>
  <si>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</si>
  <si>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</si>
  <si>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</si>
  <si>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</si>
  <si>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</si>
  <si>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</si>
  <si>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</si>
  <si>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</si>
  <si>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</si>
  <si>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</si>
  <si>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</si>
  <si>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</si>
  <si>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</si>
  <si>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</si>
  <si>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</si>
  <si>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</si>
  <si>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</si>
  <si>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</si>
  <si>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</si>
  <si>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</si>
  <si>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</si>
  <si>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</si>
  <si>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</si>
  <si>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</si>
  <si>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</si>
  <si>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</si>
  <si>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</si>
  <si>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</si>
  <si>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</si>
  <si>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</si>
  <si>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</si>
  <si>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</si>
  <si>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</si>
  <si>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</si>
  <si>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</si>
  <si>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</si>
  <si>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</si>
  <si>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</si>
  <si>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</si>
  <si>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</si>
  <si>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</si>
  <si>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</si>
  <si>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</si>
  <si>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</si>
  <si>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</si>
  <si>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</si>
  <si>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</si>
  <si>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</si>
  <si>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</si>
  <si>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</si>
  <si>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</si>
  <si>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</si>
  <si>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</si>
  <si>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</si>
  <si>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</si>
  <si>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</si>
  <si>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</si>
  <si>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</si>
  <si>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</si>
  <si>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</si>
  <si>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</si>
  <si>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</si>
  <si>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</si>
  <si>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</si>
  <si>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</si>
  <si>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</si>
  <si>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</si>
  <si>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</si>
  <si>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</si>
  <si>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</si>
  <si>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</si>
  <si>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</si>
  <si>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</si>
  <si>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</si>
  <si>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</si>
  <si>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</si>
  <si>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</si>
  <si>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</si>
  <si>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</si>
  <si>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</si>
  <si>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</si>
  <si>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</si>
  <si>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</si>
  <si>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</si>
  <si>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</si>
  <si>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</si>
  <si>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</si>
  <si>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</si>
  <si>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</si>
  <si>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</si>
  <si>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</si>
  <si>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</si>
  <si>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</si>
  <si>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</si>
  <si>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</si>
  <si>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</si>
  <si>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</si>
  <si>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</si>
  <si>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</si>
  <si>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</si>
  <si>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</si>
  <si>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</si>
  <si>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</si>
  <si>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</si>
  <si>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</si>
  <si>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</si>
  <si>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</si>
  <si>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</si>
  <si>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</si>
  <si>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</si>
  <si>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</si>
  <si>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</si>
  <si>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</si>
  <si>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</si>
  <si>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</si>
  <si>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</si>
  <si>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</si>
  <si>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</si>
  <si>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</si>
  <si>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</si>
  <si>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</si>
  <si>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</si>
  <si>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</si>
  <si>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</si>
  <si>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</si>
  <si>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</si>
  <si>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</si>
  <si>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</si>
  <si>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</si>
  <si>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</si>
  <si>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</si>
  <si>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</si>
  <si>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</si>
  <si>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</si>
  <si>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</si>
  <si>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</si>
  <si>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</si>
  <si>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</si>
  <si>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</si>
  <si>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</si>
  <si>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</si>
  <si>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</si>
  <si>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</si>
  <si>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</si>
  <si>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</si>
  <si>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</si>
  <si>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</si>
  <si>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</si>
  <si>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</si>
  <si>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</si>
  <si>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</si>
  <si>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</si>
  <si>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</si>
  <si>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</si>
  <si>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</si>
  <si>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</si>
  <si>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</si>
  <si>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</si>
  <si>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</si>
  <si>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</si>
  <si>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</si>
  <si>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</si>
  <si>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</si>
  <si>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</si>
  <si>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</si>
  <si>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</si>
  <si>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</si>
  <si>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</si>
  <si>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</si>
  <si>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</si>
  <si>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</si>
  <si>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</si>
  <si>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</si>
  <si>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</si>
  <si>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</si>
  <si>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</si>
  <si>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</si>
  <si>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</si>
  <si>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</si>
  <si>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</si>
  <si>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</si>
  <si>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</si>
  <si>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</si>
  <si>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</si>
  <si>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</si>
  <si>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</si>
  <si>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</si>
  <si>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</si>
  <si>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</si>
  <si>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</si>
  <si>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</si>
  <si>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</si>
  <si>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</si>
  <si>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</si>
  <si>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</si>
  <si>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</si>
  <si>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</si>
  <si>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</si>
  <si>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</si>
  <si>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</si>
  <si>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</si>
  <si>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</si>
  <si>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</si>
  <si>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</si>
  <si>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</si>
  <si>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</si>
  <si>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</si>
  <si>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</si>
  <si>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</si>
  <si>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</si>
  <si>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</si>
  <si>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</si>
  <si>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</si>
  <si>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</si>
  <si>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</si>
  <si>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</si>
  <si>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</si>
  <si>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</si>
  <si>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</si>
  <si>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</si>
  <si>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</si>
  <si>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</si>
  <si>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</si>
  <si>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</si>
  <si>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</si>
  <si>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</si>
  <si>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</si>
  <si>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</si>
  <si>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</si>
  <si>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</si>
  <si>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</si>
  <si>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</si>
  <si>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</si>
  <si>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</si>
  <si>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</si>
  <si>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</si>
  <si>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</si>
  <si>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</si>
  <si>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</si>
  <si>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</si>
  <si>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</si>
  <si>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</si>
  <si>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</si>
  <si>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</si>
  <si>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</si>
  <si>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</si>
  <si>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</si>
  <si>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</si>
  <si>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</si>
  <si>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</si>
  <si>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</si>
  <si>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</si>
  <si>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</si>
  <si>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</si>
  <si>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</si>
  <si>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</si>
  <si>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</si>
  <si>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</si>
  <si>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</si>
  <si>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</si>
  <si>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</si>
  <si>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</si>
  <si>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</si>
  <si>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</si>
  <si>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</si>
  <si>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</si>
  <si>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</si>
  <si>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</si>
  <si>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</si>
  <si>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</si>
  <si>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</si>
  <si>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</si>
  <si>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</si>
  <si>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</si>
  <si>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</si>
  <si>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</si>
  <si>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</si>
  <si>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</si>
  <si>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</si>
  <si>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</si>
  <si>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</si>
  <si>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</si>
  <si>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</si>
  <si>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</si>
  <si>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</si>
  <si>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</si>
  <si>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</si>
  <si>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</si>
  <si>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</si>
  <si>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</si>
  <si>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</si>
  <si>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</si>
  <si>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</si>
  <si>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</si>
  <si>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</si>
  <si>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</si>
  <si>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</si>
  <si>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</si>
  <si>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</si>
  <si>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</si>
  <si>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</si>
  <si>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</si>
  <si>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</si>
  <si>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</si>
  <si>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</si>
  <si>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</si>
  <si>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</si>
  <si>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</si>
  <si>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</si>
  <si>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</si>
  <si>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</si>
  <si>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</si>
  <si>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</si>
  <si>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</si>
  <si>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</si>
  <si>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</si>
  <si>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</si>
  <si>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</si>
  <si>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</si>
  <si>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</si>
  <si>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</si>
  <si>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</si>
  <si>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</si>
  <si>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</si>
  <si>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</si>
  <si>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</si>
  <si>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</si>
  <si>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</si>
  <si>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</si>
  <si>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</si>
  <si>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</si>
  <si>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</si>
  <si>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</si>
  <si>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</si>
  <si>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</si>
  <si>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</si>
  <si>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</si>
  <si>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</si>
  <si>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</si>
  <si>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</si>
  <si>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</si>
  <si>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</si>
  <si>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</si>
  <si>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</si>
  <si>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</si>
  <si>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</si>
  <si>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</si>
  <si>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</si>
  <si>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</si>
  <si>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</si>
  <si>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</si>
  <si>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</si>
  <si>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</si>
  <si>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</si>
  <si>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</si>
  <si>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</si>
  <si>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</si>
  <si>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</si>
  <si>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</si>
  <si>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</si>
  <si>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</si>
  <si>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</si>
  <si>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</si>
  <si>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</si>
  <si>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</si>
  <si>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</si>
  <si>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</si>
  <si>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</si>
  <si>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</si>
  <si>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</si>
  <si>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</si>
  <si>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</si>
  <si>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</si>
  <si>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</si>
  <si>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</si>
  <si>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</si>
  <si>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</si>
  <si>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</si>
  <si>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</si>
  <si>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</si>
  <si>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</si>
  <si>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</si>
  <si>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</si>
  <si>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</si>
  <si>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</si>
  <si>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</si>
  <si>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</si>
  <si>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</si>
  <si>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</si>
  <si>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</si>
  <si>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</si>
  <si>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</si>
  <si>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</si>
  <si>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</si>
  <si>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</si>
  <si>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</si>
  <si>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</si>
  <si>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</si>
  <si>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</si>
  <si>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</si>
  <si>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</si>
  <si>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</si>
  <si>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</si>
  <si>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</si>
  <si>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</si>
  <si>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</si>
  <si>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</si>
  <si>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</si>
  <si>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</si>
  <si>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</si>
  <si>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</si>
  <si>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</si>
  <si>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</si>
  <si>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</si>
  <si>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</si>
  <si>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</si>
  <si>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</si>
  <si>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</si>
  <si>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</si>
  <si>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</si>
  <si>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</si>
  <si>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</si>
  <si>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</si>
  <si>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</si>
  <si>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</si>
  <si>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</si>
  <si>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</si>
  <si>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</si>
  <si>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</si>
  <si>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</si>
  <si>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</si>
  <si>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</si>
  <si>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</si>
  <si>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</si>
  <si>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</si>
  <si>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</si>
  <si>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</si>
  <si>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</si>
  <si>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</si>
  <si>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</si>
  <si>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</si>
  <si>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</si>
  <si>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</si>
  <si>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</si>
  <si>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</si>
  <si>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</si>
  <si>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</si>
  <si>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</si>
  <si>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</si>
  <si>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</si>
  <si>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</si>
  <si>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</si>
  <si>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</si>
  <si>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</si>
  <si>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</si>
  <si>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</si>
  <si>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</si>
  <si>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</si>
  <si>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</si>
  <si>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</si>
  <si>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</si>
  <si>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</si>
  <si>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</si>
  <si>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</si>
  <si>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</si>
  <si>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</si>
  <si>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</si>
  <si>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</si>
  <si>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</si>
  <si>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23208_令和7年度</t>
  </si>
  <si>
    <t>23208_令和8年度</t>
  </si>
  <si>
    <t>23208_令和9年度</t>
  </si>
  <si>
    <t>23208_令和10年度</t>
  </si>
  <si>
    <t>23208_令和11年度</t>
  </si>
  <si>
    <t>23208_令和12年度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</si>
</sst>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8.7411266183097851</c:v>
                </c:pt>
                <c:pt idx="1">
                  <c:v>9.918667010164409</c:v>
                </c:pt>
                <c:pt idx="2">
                  <c:v>8.6810754959613234</c:v>
                </c:pt>
                <c:pt idx="3">
                  <c:v>8.1294738439326384</c:v>
                </c:pt>
                <c:pt idx="4">
                  <c:v>5.2630981492389859</c:v>
                </c:pt>
                <c:pt idx="5">
                  <c:v>4.2835164460586883</c:v>
                </c:pt>
                <c:pt idx="6">
                  <c:v>6.302123049521712</c:v>
                </c:pt>
                <c:pt idx="7">
                  <c:v>4.4931408663558887</c:v>
                </c:pt>
                <c:pt idx="8">
                  <c:v>3.6695038942765827</c:v>
                </c:pt>
                <c:pt idx="9">
                  <c:v>5.0002214461204106</c:v>
                </c:pt>
                <c:pt idx="10">
                  <c:v>9.4921747194812536</c:v>
                </c:pt>
                <c:pt idx="11">
                  <c:v>4.8861047519058483</c:v>
                </c:pt>
                <c:pt idx="12">
                  <c:v>6.5640960195005942</c:v>
                </c:pt>
                <c:pt idx="13">
                  <c:v>6.5167771418377543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119.64407531039873</c:v>
                </c:pt>
                <c:pt idx="1">
                  <c:v>120.53714057787043</c:v>
                </c:pt>
                <c:pt idx="2">
                  <c:v>118.85592454621695</c:v>
                </c:pt>
                <c:pt idx="3">
                  <c:v>120.39033346300754</c:v>
                </c:pt>
                <c:pt idx="4">
                  <c:v>118.71950549726273</c:v>
                </c:pt>
                <c:pt idx="5">
                  <c:v>118.00614637377254</c:v>
                </c:pt>
                <c:pt idx="6">
                  <c:v>115.97469400442748</c:v>
                </c:pt>
                <c:pt idx="7">
                  <c:v>114.73239242178748</c:v>
                </c:pt>
                <c:pt idx="8">
                  <c:v>113.90119299816924</c:v>
                </c:pt>
                <c:pt idx="9">
                  <c:v>112.23878003999678</c:v>
                </c:pt>
                <c:pt idx="10">
                  <c:v>110.98600087813752</c:v>
                </c:pt>
                <c:pt idx="11">
                  <c:v>100.74280209003382</c:v>
                </c:pt>
                <c:pt idx="12">
                  <c:v>100.15566617239169</c:v>
                </c:pt>
                <c:pt idx="13">
                  <c:v>103.20218608417733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83.632761208438268</c:v>
                </c:pt>
                <c:pt idx="1">
                  <c:v>92.267848672644362</c:v>
                </c:pt>
                <c:pt idx="2">
                  <c:v>93.508458740116538</c:v>
                </c:pt>
                <c:pt idx="3">
                  <c:v>95.691334875774473</c:v>
                </c:pt>
                <c:pt idx="4">
                  <c:v>87.239693786546269</c:v>
                </c:pt>
                <c:pt idx="5">
                  <c:v>83.847877545520006</c:v>
                </c:pt>
                <c:pt idx="6">
                  <c:v>75.914063662129436</c:v>
                </c:pt>
                <c:pt idx="7">
                  <c:v>75.863057075105644</c:v>
                </c:pt>
                <c:pt idx="8">
                  <c:v>77.431518776183353</c:v>
                </c:pt>
                <c:pt idx="9">
                  <c:v>70.764401106715113</c:v>
                </c:pt>
                <c:pt idx="10">
                  <c:v>69.421188742198467</c:v>
                </c:pt>
                <c:pt idx="11">
                  <c:v>69.053670545099791</c:v>
                </c:pt>
                <c:pt idx="12">
                  <c:v>68.264140586091997</c:v>
                </c:pt>
                <c:pt idx="13">
                  <c:v>68.137661899985744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93.860633823906156</c:v>
                </c:pt>
                <c:pt idx="1">
                  <c:v>96.359289707811911</c:v>
                </c:pt>
                <c:pt idx="2">
                  <c:v>104.3593257471328</c:v>
                </c:pt>
                <c:pt idx="3">
                  <c:v>110.2515315141971</c:v>
                </c:pt>
                <c:pt idx="4">
                  <c:v>109.762630551236</c:v>
                </c:pt>
                <c:pt idx="5">
                  <c:v>108.552059218412</c:v>
                </c:pt>
                <c:pt idx="6">
                  <c:v>103.4767421923537</c:v>
                </c:pt>
                <c:pt idx="7">
                  <c:v>89.770677729239381</c:v>
                </c:pt>
                <c:pt idx="8">
                  <c:v>88.965328942023831</c:v>
                </c:pt>
                <c:pt idx="9">
                  <c:v>90.349436523308</c:v>
                </c:pt>
                <c:pt idx="10">
                  <c:v>86.126301870125033</c:v>
                </c:pt>
                <c:pt idx="11">
                  <c:v>75.917402541540639</c:v>
                </c:pt>
                <c:pt idx="12">
                  <c:v>85.923044579571865</c:v>
                </c:pt>
                <c:pt idx="13">
                  <c:v>81.149183756305632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81.248989609375286</c:v>
                </c:pt>
                <c:pt idx="1">
                  <c:v>89.169460756398863</c:v>
                </c:pt>
                <c:pt idx="2">
                  <c:v>76.944187066558271</c:v>
                </c:pt>
                <c:pt idx="3">
                  <c:v>87.38952909187806</c:v>
                </c:pt>
                <c:pt idx="4">
                  <c:v>86.605927595004275</c:v>
                </c:pt>
                <c:pt idx="5">
                  <c:v>102.10588140998975</c:v>
                </c:pt>
                <c:pt idx="6">
                  <c:v>87.774525645006975</c:v>
                </c:pt>
                <c:pt idx="7">
                  <c:v>78.742678009846074</c:v>
                </c:pt>
                <c:pt idx="8">
                  <c:v>85.949933316986659</c:v>
                </c:pt>
                <c:pt idx="9">
                  <c:v>85.915216671760575</c:v>
                </c:pt>
                <c:pt idx="10">
                  <c:v>81.061398215885134</c:v>
                </c:pt>
                <c:pt idx="11">
                  <c:v>78.311333906856419</c:v>
                </c:pt>
                <c:pt idx="12">
                  <c:v>80.565587735055615</c:v>
                </c:pt>
                <c:pt idx="13">
                  <c:v>70.083494192901327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37370</c:v>
                </c:pt>
                <c:pt idx="1">
                  <c:v>37232</c:v>
                </c:pt>
                <c:pt idx="2">
                  <c:v>37547</c:v>
                </c:pt>
                <c:pt idx="3">
                  <c:v>38052</c:v>
                </c:pt>
                <c:pt idx="4">
                  <c:v>38540</c:v>
                </c:pt>
                <c:pt idx="5">
                  <c:v>39689</c:v>
                </c:pt>
                <c:pt idx="6">
                  <c:v>38974</c:v>
                </c:pt>
                <c:pt idx="7">
                  <c:v>39065</c:v>
                </c:pt>
                <c:pt idx="8">
                  <c:v>39308</c:v>
                </c:pt>
                <c:pt idx="9">
                  <c:v>39339</c:v>
                </c:pt>
                <c:pt idx="10">
                  <c:v>39524</c:v>
                </c:pt>
                <c:pt idx="11">
                  <c:v>39455</c:v>
                </c:pt>
                <c:pt idx="12">
                  <c:v>39208</c:v>
                </c:pt>
                <c:pt idx="13">
                  <c:v>39075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8432</c:v>
                </c:pt>
                <c:pt idx="1">
                  <c:v>8487</c:v>
                </c:pt>
                <c:pt idx="2">
                  <c:v>8473</c:v>
                </c:pt>
                <c:pt idx="3">
                  <c:v>8569</c:v>
                </c:pt>
                <c:pt idx="4">
                  <c:v>8637</c:v>
                </c:pt>
                <c:pt idx="5">
                  <c:v>8813</c:v>
                </c:pt>
                <c:pt idx="6">
                  <c:v>8803</c:v>
                </c:pt>
                <c:pt idx="7">
                  <c:v>9017</c:v>
                </c:pt>
                <c:pt idx="8">
                  <c:v>9080</c:v>
                </c:pt>
                <c:pt idx="9">
                  <c:v>9143</c:v>
                </c:pt>
                <c:pt idx="10">
                  <c:v>9138</c:v>
                </c:pt>
                <c:pt idx="11">
                  <c:v>9245</c:v>
                </c:pt>
                <c:pt idx="12">
                  <c:v>9320</c:v>
                </c:pt>
                <c:pt idx="13">
                  <c:v>9556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24712</c:v>
                </c:pt>
                <c:pt idx="1">
                  <c:v>24834</c:v>
                </c:pt>
                <c:pt idx="2">
                  <c:v>24987</c:v>
                </c:pt>
                <c:pt idx="3">
                  <c:v>25295</c:v>
                </c:pt>
                <c:pt idx="4">
                  <c:v>25520</c:v>
                </c:pt>
                <c:pt idx="5">
                  <c:v>25579</c:v>
                </c:pt>
                <c:pt idx="6">
                  <c:v>25753</c:v>
                </c:pt>
                <c:pt idx="7">
                  <c:v>26124</c:v>
                </c:pt>
                <c:pt idx="8">
                  <c:v>26066</c:v>
                </c:pt>
                <c:pt idx="9">
                  <c:v>26261</c:v>
                </c:pt>
                <c:pt idx="10">
                  <c:v>26542</c:v>
                </c:pt>
                <c:pt idx="11">
                  <c:v>26659</c:v>
                </c:pt>
                <c:pt idx="12">
                  <c:v>26792</c:v>
                </c:pt>
                <c:pt idx="13">
                  <c:v>27115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65</c:v>
                </c:pt>
                <c:pt idx="6">
                  <c:v>65</c:v>
                </c:pt>
                <c:pt idx="7">
                  <c:v>65</c:v>
                </c:pt>
                <c:pt idx="8">
                  <c:v>65</c:v>
                </c:pt>
                <c:pt idx="9">
                  <c:v>65</c:v>
                </c:pt>
                <c:pt idx="10">
                  <c:v>65</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1876</c:v>
                </c:pt>
                <c:pt idx="1">
                  <c:v>1876</c:v>
                </c:pt>
                <c:pt idx="2">
                  <c:v>1876</c:v>
                </c:pt>
                <c:pt idx="3">
                  <c:v>1876</c:v>
                </c:pt>
                <c:pt idx="4">
                  <c:v>1876</c:v>
                </c:pt>
                <c:pt idx="5">
                  <c:v>1741</c:v>
                </c:pt>
                <c:pt idx="6">
                  <c:v>1741</c:v>
                </c:pt>
                <c:pt idx="7">
                  <c:v>1741</c:v>
                </c:pt>
                <c:pt idx="8">
                  <c:v>1741</c:v>
                </c:pt>
                <c:pt idx="9">
                  <c:v>1741</c:v>
                </c:pt>
                <c:pt idx="10">
                  <c:v>1741</c:v>
                </c:pt>
                <c:pt idx="11">
                  <c:v>1960</c:v>
                </c:pt>
                <c:pt idx="12">
                  <c:v>1960</c:v>
                </c:pt>
                <c:pt idx="13">
                  <c:v>1960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736.43859999999995</c:v>
                </c:pt>
                <c:pt idx="1">
                  <c:v>828.89419999999996</c:v>
                </c:pt>
                <c:pt idx="2">
                  <c:v>678.28049999999996</c:v>
                </c:pt>
                <c:pt idx="3">
                  <c:v>851.04930000000002</c:v>
                </c:pt>
                <c:pt idx="4">
                  <c:v>880.47879999999998</c:v>
                </c:pt>
                <c:pt idx="5">
                  <c:v>1173.0715</c:v>
                </c:pt>
                <c:pt idx="6">
                  <c:v>1136.5224000000001</c:v>
                </c:pt>
                <c:pt idx="7">
                  <c:v>932.48090000000002</c:v>
                </c:pt>
                <c:pt idx="8">
                  <c:v>1096.5639000000001</c:v>
                </c:pt>
                <c:pt idx="9">
                  <c:v>1150.8849</c:v>
                </c:pt>
                <c:pt idx="10">
                  <c:v>1135.5415</c:v>
                </c:pt>
                <c:pt idx="11">
                  <c:v>1046.1232</c:v>
                </c:pt>
                <c:pt idx="12">
                  <c:v>1132.7981</c:v>
                </c:pt>
                <c:pt idx="13">
                  <c:v>1185.4078999999999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24.263000000000002</c:v>
                </c:pt>
                <c:pt idx="1">
                  <c:v>25.803999999999998</c:v>
                </c:pt>
                <c:pt idx="2">
                  <c:v>32.409999999999997</c:v>
                </c:pt>
                <c:pt idx="3">
                  <c:v>33.557000000000002</c:v>
                </c:pt>
                <c:pt idx="4">
                  <c:v>22.794</c:v>
                </c:pt>
                <c:pt idx="5">
                  <c:v>22.661999999999999</c:v>
                </c:pt>
                <c:pt idx="6">
                  <c:v>23.053999999999998</c:v>
                </c:pt>
                <c:pt idx="7">
                  <c:v>24.349</c:v>
                </c:pt>
                <c:pt idx="8">
                  <c:v>26.216000000000001</c:v>
                </c:pt>
                <c:pt idx="9">
                  <c:v>23.29</c:v>
                </c:pt>
                <c:pt idx="10">
                  <c:v>21.876000000000001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7.4329999999999998</c:v>
                </c:pt>
                <c:pt idx="1">
                  <c:v>3.5270000000000001</c:v>
                </c:pt>
                <c:pt idx="2">
                  <c:v>7.4119999999999999</c:v>
                </c:pt>
                <c:pt idx="3">
                  <c:v>7.1959999999999997</c:v>
                </c:pt>
                <c:pt idx="4">
                  <c:v>4.0490000000000004</c:v>
                </c:pt>
                <c:pt idx="5">
                  <c:v>4.2300000000000004</c:v>
                </c:pt>
                <c:pt idx="6">
                  <c:v>4.1870000000000003</c:v>
                </c:pt>
                <c:pt idx="7">
                  <c:v>4.1280000000000001</c:v>
                </c:pt>
                <c:pt idx="8">
                  <c:v>3.851</c:v>
                </c:pt>
                <c:pt idx="9">
                  <c:v>3.605</c:v>
                </c:pt>
                <c:pt idx="10">
                  <c:v>2.8490000000000002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16.829999999999998</c:v>
                </c:pt>
                <c:pt idx="1">
                  <c:v>22.277000000000001</c:v>
                </c:pt>
                <c:pt idx="2">
                  <c:v>24.998000000000001</c:v>
                </c:pt>
                <c:pt idx="3">
                  <c:v>26.361000000000001</c:v>
                </c:pt>
                <c:pt idx="4">
                  <c:v>18.745000000000001</c:v>
                </c:pt>
                <c:pt idx="5">
                  <c:v>18.431999999999999</c:v>
                </c:pt>
                <c:pt idx="6">
                  <c:v>18.867000000000001</c:v>
                </c:pt>
                <c:pt idx="7">
                  <c:v>20.221</c:v>
                </c:pt>
                <c:pt idx="8">
                  <c:v>22.364999999999998</c:v>
                </c:pt>
                <c:pt idx="9">
                  <c:v>19.684999999999999</c:v>
                </c:pt>
                <c:pt idx="10">
                  <c:v>19.027000000000001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104.3593257471328</c:v>
                </c:pt>
                <c:pt idx="1">
                  <c:v>110.2515315141971</c:v>
                </c:pt>
                <c:pt idx="2">
                  <c:v>109.762630551236</c:v>
                </c:pt>
                <c:pt idx="3">
                  <c:v>108.552059218412</c:v>
                </c:pt>
                <c:pt idx="4">
                  <c:v>103.4767421923537</c:v>
                </c:pt>
                <c:pt idx="5">
                  <c:v>89.770677729239381</c:v>
                </c:pt>
                <c:pt idx="6">
                  <c:v>88.965328942023831</c:v>
                </c:pt>
                <c:pt idx="7">
                  <c:v>90.349436523308</c:v>
                </c:pt>
                <c:pt idx="8">
                  <c:v>86.126301870125033</c:v>
                </c:pt>
                <c:pt idx="9">
                  <c:v>75.917402541540639</c:v>
                </c:pt>
                <c:pt idx="10">
                  <c:v>85.923044579571865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76.944187066558271</c:v>
                </c:pt>
                <c:pt idx="1">
                  <c:v>87.38952909187806</c:v>
                </c:pt>
                <c:pt idx="2">
                  <c:v>86.605927595004275</c:v>
                </c:pt>
                <c:pt idx="3">
                  <c:v>102.10588140998975</c:v>
                </c:pt>
                <c:pt idx="4">
                  <c:v>87.774525645006975</c:v>
                </c:pt>
                <c:pt idx="5">
                  <c:v>78.742678009846074</c:v>
                </c:pt>
                <c:pt idx="6">
                  <c:v>85.949933316986659</c:v>
                </c:pt>
                <c:pt idx="7">
                  <c:v>85.915216671760575</c:v>
                </c:pt>
                <c:pt idx="8">
                  <c:v>81.061398215885134</c:v>
                </c:pt>
                <c:pt idx="9">
                  <c:v>78.311333906856419</c:v>
                </c:pt>
                <c:pt idx="10">
                  <c:v>80.565587735055615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0.21872997352537768</c:v>
                </c:pt>
                <c:pt idx="1">
                  <c:v>0.25491612360765559</c:v>
                </c:pt>
                <c:pt idx="2">
                  <c:v>0.28864075120698751</c:v>
                </c:pt>
                <c:pt idx="3">
                  <c:v>0.25817317901749109</c:v>
                </c:pt>
                <c:pt idx="4">
                  <c:v>0.21355854517302428</c:v>
                </c:pt>
                <c:pt idx="5">
                  <c:v>0.23407890696447028</c:v>
                </c:pt>
                <c:pt idx="6">
                  <c:v>0.21951151410924055</c:v>
                </c:pt>
                <c:pt idx="7">
                  <c:v>0.23535993719546108</c:v>
                </c:pt>
                <c:pt idx="8">
                  <c:v>0.27590197667744226</c:v>
                </c:pt>
                <c:pt idx="9">
                  <c:v>0.25136846760155251</c:v>
                </c:pt>
                <c:pt idx="10">
                  <c:v>0.23616782965167885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7.122506730266237E-2</c:v>
                </c:pt>
                <c:pt idx="1">
                  <c:v>3.1990485316259101E-2</c:v>
                </c:pt>
                <c:pt idx="2">
                  <c:v>6.7527536127517995E-2</c:v>
                </c:pt>
                <c:pt idx="3">
                  <c:v>6.629077377077941E-2</c:v>
                </c:pt>
                <c:pt idx="4">
                  <c:v>3.912956587358813E-2</c:v>
                </c:pt>
                <c:pt idx="5">
                  <c:v>4.7120063109674384E-2</c:v>
                </c:pt>
                <c:pt idx="6">
                  <c:v>4.7063277906031785E-2</c:v>
                </c:pt>
                <c:pt idx="7">
                  <c:v>4.5689272217376523E-2</c:v>
                </c:pt>
                <c:pt idx="8">
                  <c:v>4.4713402484262608E-2</c:v>
                </c:pt>
                <c:pt idx="9">
                  <c:v>4.7485818525303321E-2</c:v>
                </c:pt>
                <c:pt idx="10">
                  <c:v>3.3157577387304869E-2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19.027000000000001</c:v>
                </c:pt>
                <c:pt idx="2">
                  <c:v>0</c:v>
                </c:pt>
                <c:pt idx="3">
                  <c:v>0</c:v>
                </c:pt>
                <c:pt idx="4">
                  <c:v>2.8490000000000002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19.027000000000001</c:v>
                </c:pt>
                <c:pt idx="4" formatCode="#,##0">
                  <c:v>2.8490000000000002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5.29</c:v>
                </c:pt>
                <c:pt idx="2">
                  <c:v>0</c:v>
                </c:pt>
                <c:pt idx="3">
                  <c:v>3.3980000000000001</c:v>
                </c:pt>
                <c:pt idx="4">
                  <c:v>0</c:v>
                </c:pt>
                <c:pt idx="5">
                  <c:v>0</c:v>
                </c:pt>
                <c:pt idx="6">
                  <c:v>0</c:v>
                </c:pt>
                <c:pt idx="7">
                  <c:v>0</c:v>
                </c:pt>
                <c:pt idx="8">
                  <c:v>0</c:v>
                </c:pt>
                <c:pt idx="9">
                  <c:v>0</c:v>
                </c:pt>
                <c:pt idx="10">
                  <c:v>0</c:v>
                </c:pt>
                <c:pt idx="11">
                  <c:v>7.085</c:v>
                </c:pt>
                <c:pt idx="12">
                  <c:v>0</c:v>
                </c:pt>
                <c:pt idx="13">
                  <c:v>0</c:v>
                </c:pt>
                <c:pt idx="14">
                  <c:v>0</c:v>
                </c:pt>
                <c:pt idx="15">
                  <c:v>0</c:v>
                </c:pt>
                <c:pt idx="16">
                  <c:v>0</c:v>
                </c:pt>
                <c:pt idx="17">
                  <c:v>0</c:v>
                </c:pt>
                <c:pt idx="18">
                  <c:v>0</c:v>
                </c:pt>
                <c:pt idx="19">
                  <c:v>0</c:v>
                </c:pt>
                <c:pt idx="20">
                  <c:v>0</c:v>
                </c:pt>
                <c:pt idx="21">
                  <c:v>0</c:v>
                </c:pt>
                <c:pt idx="22">
                  <c:v>3.254</c:v>
                </c:pt>
                <c:pt idx="23">
                  <c:v>0</c:v>
                </c:pt>
                <c:pt idx="24">
                  <c:v>0</c:v>
                </c:pt>
                <c:pt idx="25">
                  <c:v>0</c:v>
                </c:pt>
                <c:pt idx="26">
                  <c:v>0</c:v>
                </c:pt>
                <c:pt idx="27">
                  <c:v>0</c:v>
                </c:pt>
                <c:pt idx="28">
                  <c:v>0</c:v>
                </c:pt>
                <c:pt idx="29">
                  <c:v>0</c:v>
                </c:pt>
                <c:pt idx="30">
                  <c:v>0</c:v>
                </c:pt>
                <c:pt idx="31">
                  <c:v>0</c:v>
                </c:pt>
                <c:pt idx="32">
                  <c:v>0</c:v>
                </c:pt>
                <c:pt idx="33">
                  <c:v>0</c:v>
                </c:pt>
                <c:pt idx="34">
                  <c:v>2.8490000000000002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81.978063121881789</c:v>
                </c:pt>
                <c:pt idx="2">
                  <c:v>3.3894309483950589</c:v>
                </c:pt>
                <c:pt idx="3">
                  <c:v>5.1441397706877421</c:v>
                </c:pt>
                <c:pt idx="4">
                  <c:v>83.165056171155499</c:v>
                </c:pt>
                <c:pt idx="5">
                  <c:v>86.782117442369</c:v>
                </c:pt>
                <c:pt idx="7">
                  <c:v>122.77093503913351</c:v>
                </c:pt>
                <c:pt idx="8">
                  <c:v>3.8786829700932302</c:v>
                </c:pt>
                <c:pt idx="9">
                  <c:v>0</c:v>
                </c:pt>
                <c:pt idx="10">
                  <c:v>8.906311930972695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90.511633840964592</c:v>
                </c:pt>
                <c:pt idx="4" formatCode="#,##0">
                  <c:v>83.165056171155499</c:v>
                </c:pt>
                <c:pt idx="5" formatCode="#,##0">
                  <c:v>86.782117442369</c:v>
                </c:pt>
                <c:pt idx="6" formatCode="#,##0">
                  <c:v>126.64961800922674</c:v>
                </c:pt>
                <c:pt idx="10" formatCode="#,##0">
                  <c:v>8.906311930972695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21.876000000000001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21.876000000000001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7.085</c:v>
                </c:pt>
                <c:pt idx="7">
                  <c:v>0</c:v>
                </c:pt>
                <c:pt idx="8">
                  <c:v>0</c:v>
                </c:pt>
                <c:pt idx="9">
                  <c:v>0</c:v>
                </c:pt>
                <c:pt idx="10">
                  <c:v>0</c:v>
                </c:pt>
                <c:pt idx="11">
                  <c:v>0</c:v>
                </c:pt>
                <c:pt idx="12">
                  <c:v>0</c:v>
                </c:pt>
                <c:pt idx="13">
                  <c:v>0</c:v>
                </c:pt>
                <c:pt idx="14">
                  <c:v>0</c:v>
                </c:pt>
                <c:pt idx="15">
                  <c:v>0</c:v>
                </c:pt>
                <c:pt idx="16">
                  <c:v>0</c:v>
                </c:pt>
                <c:pt idx="17">
                  <c:v>3.254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2.8490000000000002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5.29</c:v>
                </c:pt>
                <c:pt idx="2">
                  <c:v>0</c:v>
                </c:pt>
                <c:pt idx="3">
                  <c:v>3.3980000000000001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24,336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9526.5999999999913</c:v>
                </c:pt>
                <c:pt idx="1">
                  <c:v>14809.800000000005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31,023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11433.063191999987</c:v>
                </c:pt>
                <c:pt idx="1">
                  <c:v>19589.811048000007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12.942663660000003</c:v>
                </c:pt>
                <c:pt idx="1">
                  <c:v>0</c:v>
                </c:pt>
                <c:pt idx="2">
                  <c:v>0</c:v>
                </c:pt>
                <c:pt idx="3">
                  <c:v>1.2450240000000002E-3</c:v>
                </c:pt>
                <c:pt idx="4">
                  <c:v>6.6726272199999999</c:v>
                </c:pt>
                <c:pt idx="5">
                  <c:v>36.730776290000001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255,822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255816</c:v>
                </c:pt>
                <c:pt idx="1">
                  <c:v>0</c:v>
                </c:pt>
                <c:pt idx="2">
                  <c:v>0</c:v>
                </c:pt>
                <c:pt idx="3">
                  <c:v>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9107.7999999999993</c:v>
                </c:pt>
                <c:pt idx="1">
                  <c:v>11084.7</c:v>
                </c:pt>
                <c:pt idx="2">
                  <c:v>11706.4</c:v>
                </c:pt>
                <c:pt idx="3">
                  <c:v>12476</c:v>
                </c:pt>
                <c:pt idx="4">
                  <c:v>13476.899999999991</c:v>
                </c:pt>
                <c:pt idx="5">
                  <c:v>13843.9</c:v>
                </c:pt>
                <c:pt idx="6">
                  <c:v>14121.5</c:v>
                </c:pt>
                <c:pt idx="7">
                  <c:v>14573.000000000004</c:v>
                </c:pt>
                <c:pt idx="8">
                  <c:v>14809.800000000005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5171</c:v>
                </c:pt>
                <c:pt idx="1">
                  <c:v>5708.1</c:v>
                </c:pt>
                <c:pt idx="2">
                  <c:v>6096.2000000000007</c:v>
                </c:pt>
                <c:pt idx="3">
                  <c:v>6566.5</c:v>
                </c:pt>
                <c:pt idx="4">
                  <c:v>7094.3000000000047</c:v>
                </c:pt>
                <c:pt idx="5">
                  <c:v>7488.0000000000045</c:v>
                </c:pt>
                <c:pt idx="6">
                  <c:v>8078.5000000000018</c:v>
                </c:pt>
                <c:pt idx="7">
                  <c:v>8816.399999999996</c:v>
                </c:pt>
                <c:pt idx="8">
                  <c:v>9526.5999999999913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5.6136047859898897E-2</c:v>
                </c:pt>
                <c:pt idx="1">
                  <c:v>6.9403124202300867E-2</c:v>
                </c:pt>
                <c:pt idx="2">
                  <c:v>6.9698336698140448E-2</c:v>
                </c:pt>
                <c:pt idx="3">
                  <c:v>7.8326372253030477E-2</c:v>
                </c:pt>
                <c:pt idx="4">
                  <c:v>8.1618917829869631E-2</c:v>
                </c:pt>
                <c:pt idx="5">
                  <c:v>8.7230142560668189E-2</c:v>
                </c:pt>
                <c:pt idx="6">
                  <c:v>9.0666355371833013E-2</c:v>
                </c:pt>
                <c:pt idx="7">
                  <c:v>9.6764611593220654E-2</c:v>
                </c:pt>
                <c:pt idx="8">
                  <c:v>0.10054205909432416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78.198264486515797</c:v>
                </c:pt>
                <c:pt idx="2">
                  <c:v>3.358083575733914</c:v>
                </c:pt>
                <c:pt idx="3">
                  <c:v>5.0495795327545618</c:v>
                </c:pt>
                <c:pt idx="4">
                  <c:v>109.762630551236</c:v>
                </c:pt>
                <c:pt idx="5">
                  <c:v>87.239693786546269</c:v>
                </c:pt>
                <c:pt idx="7">
                  <c:v>113.68261894249966</c:v>
                </c:pt>
                <c:pt idx="8">
                  <c:v>5.0368865547630701</c:v>
                </c:pt>
                <c:pt idx="9">
                  <c:v>0</c:v>
                </c:pt>
                <c:pt idx="10">
                  <c:v>5.2630981492389859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86.605927595004275</c:v>
                </c:pt>
                <c:pt idx="4" formatCode="#,##0">
                  <c:v>109.762630551236</c:v>
                </c:pt>
                <c:pt idx="5" formatCode="#,##0">
                  <c:v>87.239693786546269</c:v>
                </c:pt>
                <c:pt idx="6" formatCode="#,##0">
                  <c:v>118.71950549726273</c:v>
                </c:pt>
                <c:pt idx="10" formatCode="#,##0">
                  <c:v>5.2630981492389859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1249</c:v>
                </c:pt>
                <c:pt idx="1">
                  <c:v>1354</c:v>
                </c:pt>
                <c:pt idx="2">
                  <c:v>1432</c:v>
                </c:pt>
                <c:pt idx="3">
                  <c:v>1526</c:v>
                </c:pt>
                <c:pt idx="4">
                  <c:v>1639</c:v>
                </c:pt>
                <c:pt idx="5">
                  <c:v>1719</c:v>
                </c:pt>
                <c:pt idx="6">
                  <c:v>1824</c:v>
                </c:pt>
                <c:pt idx="7">
                  <c:v>1970</c:v>
                </c:pt>
                <c:pt idx="8">
                  <c:v>2104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308556.18553520663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31022.874239999994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359553.01900000003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359518.43500000006</c:v>
                </c:pt>
                <c:pt idx="1">
                  <c:v>0</c:v>
                </c:pt>
                <c:pt idx="2">
                  <c:v>0</c:v>
                </c:pt>
                <c:pt idx="3">
                  <c:v>34.584000000000003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31022.874239999994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62.385725524871759</c:v>
                </c:pt>
                <c:pt idx="2">
                  <c:v>3.6999789712886963</c:v>
                </c:pt>
                <c:pt idx="3">
                  <c:v>3.9977896967408619</c:v>
                </c:pt>
                <c:pt idx="4">
                  <c:v>81.149183756305632</c:v>
                </c:pt>
                <c:pt idx="5">
                  <c:v>68.137661899985744</c:v>
                </c:pt>
                <c:pt idx="7">
                  <c:v>99.633319621870356</c:v>
                </c:pt>
                <c:pt idx="8">
                  <c:v>3.5688664623069695</c:v>
                </c:pt>
                <c:pt idx="9">
                  <c:v>0</c:v>
                </c:pt>
                <c:pt idx="10">
                  <c:v>6.5167771418377543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70.083494192901327</c:v>
                </c:pt>
                <c:pt idx="4">
                  <c:v>81.149183756305632</c:v>
                </c:pt>
                <c:pt idx="5">
                  <c:v>68.137661899985744</c:v>
                </c:pt>
                <c:pt idx="6">
                  <c:v>103.20218608417733</c:v>
                </c:pt>
                <c:pt idx="10">
                  <c:v>6.5167771418377543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津島市</c:v>
                </c:pt>
              </c:strCache>
            </c:strRef>
          </c:cat>
          <c:val>
            <c:numRef>
              <c:f>①CO2排出量の現状把握!$AX$43:$AX$45</c:f>
              <c:numCache>
                <c:formatCode>0%</c:formatCode>
                <c:ptCount val="3"/>
                <c:pt idx="0">
                  <c:v>0.42072759503743129</c:v>
                </c:pt>
                <c:pt idx="1">
                  <c:v>0.48159870411577027</c:v>
                </c:pt>
                <c:pt idx="2">
                  <c:v>0.21296193324425663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津島市</c:v>
                </c:pt>
              </c:strCache>
            </c:strRef>
          </c:cat>
          <c:val>
            <c:numRef>
              <c:f>①CO2排出量の現状把握!$AY$43:$AY$45</c:f>
              <c:numCache>
                <c:formatCode>0%</c:formatCode>
                <c:ptCount val="3"/>
                <c:pt idx="0">
                  <c:v>0.19118662390594171</c:v>
                </c:pt>
                <c:pt idx="1">
                  <c:v>0.17265784176038373</c:v>
                </c:pt>
                <c:pt idx="2">
                  <c:v>0.24658712087569851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津島市</c:v>
                </c:pt>
              </c:strCache>
            </c:strRef>
          </c:cat>
          <c:val>
            <c:numRef>
              <c:f>①CO2排出量の現状把握!$AZ$43:$AZ$45</c:f>
              <c:numCache>
                <c:formatCode>0%</c:formatCode>
                <c:ptCount val="3"/>
                <c:pt idx="0">
                  <c:v>0.18034974026133399</c:v>
                </c:pt>
                <c:pt idx="1">
                  <c:v>0.14541825021795096</c:v>
                </c:pt>
                <c:pt idx="2">
                  <c:v>0.20704915432761437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津島市</c:v>
                </c:pt>
              </c:strCache>
            </c:strRef>
          </c:cat>
          <c:val>
            <c:numRef>
              <c:f>①CO2排出量の現状把握!$BA$43:$BA$45</c:f>
              <c:numCache>
                <c:formatCode>0%</c:formatCode>
                <c:ptCount val="3"/>
                <c:pt idx="0">
                  <c:v>0.19226168778726088</c:v>
                </c:pt>
                <c:pt idx="1">
                  <c:v>0.18600006857044579</c:v>
                </c:pt>
                <c:pt idx="2">
                  <c:v>0.31359933343257962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津島市</c:v>
                </c:pt>
              </c:strCache>
            </c:strRef>
          </c:cat>
          <c:val>
            <c:numRef>
              <c:f>①CO2排出量の現状把握!$BB$43:$BB$45</c:f>
              <c:numCache>
                <c:formatCode>0%</c:formatCode>
                <c:ptCount val="3"/>
                <c:pt idx="0">
                  <c:v>1.5474353008032191E-2</c:v>
                </c:pt>
                <c:pt idx="1">
                  <c:v>1.4325135335449277E-2</c:v>
                </c:pt>
                <c:pt idx="2">
                  <c:v>1.9802458119850999E-2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21997</c:v>
                </c:pt>
                <c:pt idx="1">
                  <c:v>21997</c:v>
                </c:pt>
                <c:pt idx="2">
                  <c:v>21997</c:v>
                </c:pt>
                <c:pt idx="3">
                  <c:v>21997</c:v>
                </c:pt>
                <c:pt idx="4">
                  <c:v>21997</c:v>
                </c:pt>
                <c:pt idx="5">
                  <c:v>23305</c:v>
                </c:pt>
                <c:pt idx="6">
                  <c:v>23305</c:v>
                </c:pt>
                <c:pt idx="7">
                  <c:v>23305</c:v>
                </c:pt>
                <c:pt idx="8">
                  <c:v>23305</c:v>
                </c:pt>
                <c:pt idx="9">
                  <c:v>23305</c:v>
                </c:pt>
                <c:pt idx="10">
                  <c:v>23305</c:v>
                </c:pt>
                <c:pt idx="11">
                  <c:v>23206</c:v>
                </c:pt>
                <c:pt idx="12">
                  <c:v>23206</c:v>
                </c:pt>
                <c:pt idx="13">
                  <c:v>23206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8.7411266183097851</c:v>
                </c:pt>
                <c:pt idx="1">
                  <c:v>9.918667010164409</c:v>
                </c:pt>
                <c:pt idx="2">
                  <c:v>8.6810754959613234</c:v>
                </c:pt>
                <c:pt idx="3">
                  <c:v>8.1294738439326384</c:v>
                </c:pt>
                <c:pt idx="4">
                  <c:v>5.2630981492389859</c:v>
                </c:pt>
                <c:pt idx="5">
                  <c:v>4.2835164460586883</c:v>
                </c:pt>
                <c:pt idx="6">
                  <c:v>6.302123049521712</c:v>
                </c:pt>
                <c:pt idx="7">
                  <c:v>4.4931408663558887</c:v>
                </c:pt>
                <c:pt idx="8">
                  <c:v>3.6695038942765832</c:v>
                </c:pt>
                <c:pt idx="9">
                  <c:v>5.0002214461204106</c:v>
                </c:pt>
                <c:pt idx="10">
                  <c:v>9.4921747194812536</c:v>
                </c:pt>
                <c:pt idx="11">
                  <c:v>4.8861047519058483</c:v>
                </c:pt>
                <c:pt idx="12">
                  <c:v>6.5640960195005942</c:v>
                </c:pt>
                <c:pt idx="13">
                  <c:v>6.5167771418377543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65643</c:v>
                </c:pt>
                <c:pt idx="1">
                  <c:v>65422</c:v>
                </c:pt>
                <c:pt idx="2">
                  <c:v>65118</c:v>
                </c:pt>
                <c:pt idx="3">
                  <c:v>65469</c:v>
                </c:pt>
                <c:pt idx="4">
                  <c:v>65114</c:v>
                </c:pt>
                <c:pt idx="5">
                  <c:v>64450</c:v>
                </c:pt>
                <c:pt idx="6">
                  <c:v>64074</c:v>
                </c:pt>
                <c:pt idx="7">
                  <c:v>63702</c:v>
                </c:pt>
                <c:pt idx="8">
                  <c:v>63233</c:v>
                </c:pt>
                <c:pt idx="9">
                  <c:v>62734</c:v>
                </c:pt>
                <c:pt idx="10">
                  <c:v>62346</c:v>
                </c:pt>
                <c:pt idx="11">
                  <c:v>61724</c:v>
                </c:pt>
                <c:pt idx="12">
                  <c:v>60977</c:v>
                </c:pt>
                <c:pt idx="13">
                  <c:v>60623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1990</v>
      </c>
      <c r="B9" s="70">
        <v>1</v>
      </c>
      <c r="C9" s="70">
        <v>1</v>
      </c>
      <c r="D9" s="70">
        <v>1</v>
      </c>
      <c r="E9" s="70">
        <v>1990</v>
      </c>
      <c r="F9" s="70" t="s">
        <v>787</v>
      </c>
      <c r="G9" s="1073" t="s">
        <v>1991</v>
      </c>
      <c r="H9" s="70" t="s">
        <v>1992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1993</v>
      </c>
      <c r="B10" s="70">
        <v>2</v>
      </c>
      <c r="C10" s="70">
        <v>2</v>
      </c>
      <c r="D10" s="70">
        <v>1</v>
      </c>
      <c r="E10" s="70">
        <v>2005</v>
      </c>
      <c r="F10" s="70" t="s">
        <v>789</v>
      </c>
      <c r="G10" s="1073" t="s">
        <v>1991</v>
      </c>
      <c r="H10" s="70" t="s">
        <v>1992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1994</v>
      </c>
      <c r="B11" s="70">
        <v>3</v>
      </c>
      <c r="C11" s="70">
        <v>3</v>
      </c>
      <c r="D11" s="70">
        <v>1</v>
      </c>
      <c r="E11" s="70">
        <v>2006</v>
      </c>
      <c r="F11" s="70" t="s">
        <v>790</v>
      </c>
      <c r="G11" s="1073" t="s">
        <v>1991</v>
      </c>
      <c r="H11" s="70" t="s">
        <v>1992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1995</v>
      </c>
      <c r="B12" s="70">
        <v>4</v>
      </c>
      <c r="C12" s="70">
        <v>4</v>
      </c>
      <c r="D12" s="70">
        <v>1</v>
      </c>
      <c r="E12" s="70">
        <v>2007</v>
      </c>
      <c r="F12" s="70" t="s">
        <v>791</v>
      </c>
      <c r="G12" s="1073" t="s">
        <v>1991</v>
      </c>
      <c r="H12" s="70" t="s">
        <v>1992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1996</v>
      </c>
      <c r="B13" s="70">
        <v>5</v>
      </c>
      <c r="C13" s="70">
        <v>5</v>
      </c>
      <c r="D13" s="70">
        <v>1</v>
      </c>
      <c r="E13" s="70">
        <v>2008</v>
      </c>
      <c r="F13" s="70" t="s">
        <v>792</v>
      </c>
      <c r="G13" s="1073" t="s">
        <v>1991</v>
      </c>
      <c r="H13" s="70" t="s">
        <v>1992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1997</v>
      </c>
      <c r="B14" s="70">
        <v>6</v>
      </c>
      <c r="C14" s="70">
        <v>6</v>
      </c>
      <c r="D14" s="70">
        <v>1</v>
      </c>
      <c r="E14" s="70">
        <v>2009</v>
      </c>
      <c r="F14" s="70" t="s">
        <v>176</v>
      </c>
      <c r="G14" s="1073" t="s">
        <v>1991</v>
      </c>
      <c r="H14" s="70" t="s">
        <v>1992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6.25</v>
      </c>
      <c r="AB14" s="73">
        <v>0</v>
      </c>
      <c r="AC14" s="73">
        <v>0</v>
      </c>
      <c r="AD14" s="73">
        <v>3.2450000000000001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6.08</v>
      </c>
      <c r="BM14" s="73">
        <v>3.84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6.25</v>
      </c>
      <c r="EC14" s="73">
        <v>0</v>
      </c>
      <c r="ED14" s="73">
        <v>0</v>
      </c>
      <c r="EE14" s="73">
        <v>3.2450000000000001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6.08</v>
      </c>
      <c r="FN14" s="73">
        <v>3.84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9.4949999999999992</v>
      </c>
      <c r="HL14" s="73">
        <v>0</v>
      </c>
      <c r="HM14" s="73">
        <v>0</v>
      </c>
      <c r="HN14" s="73">
        <v>0</v>
      </c>
      <c r="HO14" s="73">
        <v>9.92</v>
      </c>
      <c r="HP14" s="73">
        <v>0</v>
      </c>
      <c r="HQ14" s="73">
        <v>0</v>
      </c>
      <c r="HR14" s="73">
        <v>0</v>
      </c>
      <c r="HS14" s="73">
        <v>0</v>
      </c>
      <c r="HT14" s="73">
        <v>0</v>
      </c>
      <c r="HU14" s="73">
        <v>0</v>
      </c>
      <c r="HV14" s="73">
        <v>3.41</v>
      </c>
      <c r="HW14" s="73">
        <v>0</v>
      </c>
      <c r="HX14" s="73">
        <v>0</v>
      </c>
      <c r="HY14" s="73">
        <v>0</v>
      </c>
      <c r="HZ14" s="73">
        <v>0</v>
      </c>
      <c r="IA14" s="73">
        <v>0</v>
      </c>
      <c r="IB14" s="73">
        <v>0</v>
      </c>
      <c r="IC14" s="73">
        <v>0</v>
      </c>
      <c r="ID14" s="73">
        <v>0</v>
      </c>
      <c r="IE14" s="73">
        <v>0</v>
      </c>
      <c r="IF14" s="73">
        <v>9.4949999999999992</v>
      </c>
      <c r="IG14" s="73">
        <v>0</v>
      </c>
      <c r="IH14" s="73">
        <v>0</v>
      </c>
      <c r="II14" s="73">
        <v>0</v>
      </c>
      <c r="IJ14" s="73">
        <v>9.92</v>
      </c>
      <c r="IK14" s="73">
        <v>0</v>
      </c>
      <c r="IL14" s="73">
        <v>0</v>
      </c>
      <c r="IM14" s="73">
        <v>0</v>
      </c>
      <c r="IN14" s="73">
        <v>0</v>
      </c>
      <c r="IO14" s="73">
        <v>0</v>
      </c>
      <c r="IP14" s="73">
        <v>0</v>
      </c>
      <c r="IQ14" s="73">
        <v>3.41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2</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1998</v>
      </c>
      <c r="B15" s="70">
        <v>7</v>
      </c>
      <c r="C15" s="70">
        <v>7</v>
      </c>
      <c r="D15" s="70">
        <v>1</v>
      </c>
      <c r="E15" s="70">
        <v>2010</v>
      </c>
      <c r="F15" s="70" t="s">
        <v>177</v>
      </c>
      <c r="G15" s="1073" t="s">
        <v>1991</v>
      </c>
      <c r="H15" s="70" t="s">
        <v>1992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6.1</v>
      </c>
      <c r="Z15" s="73">
        <v>0</v>
      </c>
      <c r="AA15" s="73">
        <v>7.41</v>
      </c>
      <c r="AB15" s="73">
        <v>0</v>
      </c>
      <c r="AC15" s="73">
        <v>0</v>
      </c>
      <c r="AD15" s="73">
        <v>0</v>
      </c>
      <c r="AE15" s="73">
        <v>0</v>
      </c>
      <c r="AF15" s="73">
        <v>0</v>
      </c>
      <c r="AG15" s="73">
        <v>0</v>
      </c>
      <c r="AH15" s="73">
        <v>0</v>
      </c>
      <c r="AI15" s="73">
        <v>0</v>
      </c>
      <c r="AJ15" s="73">
        <v>0</v>
      </c>
      <c r="AK15" s="73">
        <v>0</v>
      </c>
      <c r="AL15" s="73">
        <v>0</v>
      </c>
      <c r="AM15" s="73">
        <v>0</v>
      </c>
      <c r="AN15" s="73">
        <v>3.8439999999999999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3.8149999999999999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6.1</v>
      </c>
      <c r="EA15" s="73">
        <v>0</v>
      </c>
      <c r="EB15" s="73">
        <v>7.41</v>
      </c>
      <c r="EC15" s="73">
        <v>0</v>
      </c>
      <c r="ED15" s="73">
        <v>0</v>
      </c>
      <c r="EE15" s="73">
        <v>0</v>
      </c>
      <c r="EF15" s="73">
        <v>0</v>
      </c>
      <c r="EG15" s="73">
        <v>0</v>
      </c>
      <c r="EH15" s="73">
        <v>0</v>
      </c>
      <c r="EI15" s="73">
        <v>0</v>
      </c>
      <c r="EJ15" s="73">
        <v>0</v>
      </c>
      <c r="EK15" s="73">
        <v>0</v>
      </c>
      <c r="EL15" s="73">
        <v>0</v>
      </c>
      <c r="EM15" s="73">
        <v>0</v>
      </c>
      <c r="EN15" s="73">
        <v>0</v>
      </c>
      <c r="EO15" s="73">
        <v>3.8439999999999999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3.8149999999999999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17.353999999999999</v>
      </c>
      <c r="HL15" s="73">
        <v>0</v>
      </c>
      <c r="HM15" s="73">
        <v>0</v>
      </c>
      <c r="HN15" s="73">
        <v>0</v>
      </c>
      <c r="HO15" s="73">
        <v>3.97</v>
      </c>
      <c r="HP15" s="73">
        <v>0</v>
      </c>
      <c r="HQ15" s="73">
        <v>0</v>
      </c>
      <c r="HR15" s="73">
        <v>0</v>
      </c>
      <c r="HS15" s="73">
        <v>0</v>
      </c>
      <c r="HT15" s="73">
        <v>0</v>
      </c>
      <c r="HU15" s="73">
        <v>0</v>
      </c>
      <c r="HV15" s="73">
        <v>3.8149999999999999</v>
      </c>
      <c r="HW15" s="73">
        <v>0</v>
      </c>
      <c r="HX15" s="73">
        <v>0</v>
      </c>
      <c r="HY15" s="73">
        <v>0</v>
      </c>
      <c r="HZ15" s="73">
        <v>0</v>
      </c>
      <c r="IA15" s="73">
        <v>0</v>
      </c>
      <c r="IB15" s="73">
        <v>0</v>
      </c>
      <c r="IC15" s="73">
        <v>0</v>
      </c>
      <c r="ID15" s="73">
        <v>0</v>
      </c>
      <c r="IE15" s="73">
        <v>0</v>
      </c>
      <c r="IF15" s="73">
        <v>17.353999999999999</v>
      </c>
      <c r="IG15" s="73">
        <v>0</v>
      </c>
      <c r="IH15" s="73">
        <v>0</v>
      </c>
      <c r="II15" s="73">
        <v>0</v>
      </c>
      <c r="IJ15" s="73">
        <v>3.97</v>
      </c>
      <c r="IK15" s="73">
        <v>0</v>
      </c>
      <c r="IL15" s="73">
        <v>0</v>
      </c>
      <c r="IM15" s="73">
        <v>0</v>
      </c>
      <c r="IN15" s="73">
        <v>0</v>
      </c>
      <c r="IO15" s="73">
        <v>0</v>
      </c>
      <c r="IP15" s="73">
        <v>0</v>
      </c>
      <c r="IQ15" s="73">
        <v>3.8149999999999999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1999</v>
      </c>
      <c r="B16" s="70">
        <v>8</v>
      </c>
      <c r="C16" s="70">
        <v>8</v>
      </c>
      <c r="D16" s="70">
        <v>1</v>
      </c>
      <c r="E16" s="70">
        <v>2011</v>
      </c>
      <c r="F16" s="70" t="s">
        <v>178</v>
      </c>
      <c r="G16" s="1073" t="s">
        <v>1991</v>
      </c>
      <c r="H16" s="70" t="s">
        <v>1992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5.29</v>
      </c>
      <c r="Z16" s="73">
        <v>0</v>
      </c>
      <c r="AA16" s="73">
        <v>6.87</v>
      </c>
      <c r="AB16" s="73">
        <v>0</v>
      </c>
      <c r="AC16" s="73">
        <v>0</v>
      </c>
      <c r="AD16" s="73">
        <v>0</v>
      </c>
      <c r="AE16" s="73">
        <v>0</v>
      </c>
      <c r="AF16" s="73">
        <v>0</v>
      </c>
      <c r="AG16" s="73">
        <v>0</v>
      </c>
      <c r="AH16" s="73">
        <v>0</v>
      </c>
      <c r="AI16" s="73">
        <v>0</v>
      </c>
      <c r="AJ16" s="73">
        <v>0</v>
      </c>
      <c r="AK16" s="73">
        <v>0</v>
      </c>
      <c r="AL16" s="73">
        <v>0</v>
      </c>
      <c r="AM16" s="73">
        <v>0</v>
      </c>
      <c r="AN16" s="73">
        <v>4.67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3.7829999999999999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5.29</v>
      </c>
      <c r="EA16" s="73">
        <v>0</v>
      </c>
      <c r="EB16" s="73">
        <v>6.87</v>
      </c>
      <c r="EC16" s="73">
        <v>0</v>
      </c>
      <c r="ED16" s="73">
        <v>0</v>
      </c>
      <c r="EE16" s="73">
        <v>0</v>
      </c>
      <c r="EF16" s="73">
        <v>0</v>
      </c>
      <c r="EG16" s="73">
        <v>0</v>
      </c>
      <c r="EH16" s="73">
        <v>0</v>
      </c>
      <c r="EI16" s="73">
        <v>0</v>
      </c>
      <c r="EJ16" s="73">
        <v>0</v>
      </c>
      <c r="EK16" s="73">
        <v>0</v>
      </c>
      <c r="EL16" s="73">
        <v>0</v>
      </c>
      <c r="EM16" s="73">
        <v>0</v>
      </c>
      <c r="EN16" s="73">
        <v>0</v>
      </c>
      <c r="EO16" s="73">
        <v>4.67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3.7829999999999999</v>
      </c>
      <c r="HE16" s="73">
        <v>0</v>
      </c>
      <c r="HF16" s="73">
        <v>0</v>
      </c>
      <c r="HG16" s="73">
        <v>0</v>
      </c>
      <c r="HH16" s="73">
        <v>0</v>
      </c>
      <c r="HI16" s="73">
        <v>0</v>
      </c>
      <c r="HJ16" s="73">
        <v>0</v>
      </c>
      <c r="HK16" s="73">
        <v>16.829999999999998</v>
      </c>
      <c r="HL16" s="73">
        <v>0</v>
      </c>
      <c r="HM16" s="73">
        <v>0</v>
      </c>
      <c r="HN16" s="73">
        <v>0</v>
      </c>
      <c r="HO16" s="73">
        <v>3.65</v>
      </c>
      <c r="HP16" s="73">
        <v>0</v>
      </c>
      <c r="HQ16" s="73">
        <v>0</v>
      </c>
      <c r="HR16" s="73">
        <v>0</v>
      </c>
      <c r="HS16" s="73">
        <v>0</v>
      </c>
      <c r="HT16" s="73">
        <v>0</v>
      </c>
      <c r="HU16" s="73">
        <v>0</v>
      </c>
      <c r="HV16" s="73">
        <v>0</v>
      </c>
      <c r="HW16" s="73">
        <v>0</v>
      </c>
      <c r="HX16" s="73">
        <v>0</v>
      </c>
      <c r="HY16" s="73">
        <v>3.7829999999999999</v>
      </c>
      <c r="HZ16" s="73">
        <v>0</v>
      </c>
      <c r="IA16" s="73">
        <v>0</v>
      </c>
      <c r="IB16" s="73">
        <v>0</v>
      </c>
      <c r="IC16" s="73">
        <v>0</v>
      </c>
      <c r="ID16" s="73">
        <v>0</v>
      </c>
      <c r="IE16" s="73">
        <v>0</v>
      </c>
      <c r="IF16" s="73">
        <v>16.829999999999998</v>
      </c>
      <c r="IG16" s="73">
        <v>0</v>
      </c>
      <c r="IH16" s="73">
        <v>0</v>
      </c>
      <c r="II16" s="73">
        <v>0</v>
      </c>
      <c r="IJ16" s="73">
        <v>3.65</v>
      </c>
      <c r="IK16" s="73">
        <v>0</v>
      </c>
      <c r="IL16" s="73">
        <v>0</v>
      </c>
      <c r="IM16" s="73">
        <v>0</v>
      </c>
      <c r="IN16" s="73">
        <v>0</v>
      </c>
      <c r="IO16" s="73">
        <v>0</v>
      </c>
      <c r="IP16" s="73">
        <v>0</v>
      </c>
      <c r="IQ16" s="73">
        <v>0</v>
      </c>
      <c r="IR16" s="73">
        <v>0</v>
      </c>
      <c r="IS16" s="73">
        <v>0</v>
      </c>
      <c r="IT16" s="73">
        <v>3.7829999999999999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0</v>
      </c>
      <c r="SE16" s="71">
        <v>0</v>
      </c>
      <c r="SF16" s="71">
        <v>0</v>
      </c>
      <c r="SG16" s="71">
        <v>1</v>
      </c>
      <c r="SH16" s="71">
        <v>0</v>
      </c>
    </row>
    <row r="17" spans="1:502">
      <c r="A17" s="16" t="s">
        <v>2000</v>
      </c>
      <c r="B17" s="70">
        <v>9</v>
      </c>
      <c r="C17" s="70">
        <v>9</v>
      </c>
      <c r="D17" s="70">
        <v>1</v>
      </c>
      <c r="E17" s="70">
        <v>2012</v>
      </c>
      <c r="F17" s="70" t="s">
        <v>179</v>
      </c>
      <c r="G17" s="1073" t="s">
        <v>1991</v>
      </c>
      <c r="H17" s="70" t="s">
        <v>1992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6.17</v>
      </c>
      <c r="Z17" s="73">
        <v>0</v>
      </c>
      <c r="AA17" s="73">
        <v>6.51</v>
      </c>
      <c r="AB17" s="73">
        <v>0</v>
      </c>
      <c r="AC17" s="73">
        <v>0</v>
      </c>
      <c r="AD17" s="73">
        <v>3.992</v>
      </c>
      <c r="AE17" s="73">
        <v>0</v>
      </c>
      <c r="AF17" s="73">
        <v>0</v>
      </c>
      <c r="AG17" s="73">
        <v>0</v>
      </c>
      <c r="AH17" s="73">
        <v>0</v>
      </c>
      <c r="AI17" s="73">
        <v>0</v>
      </c>
      <c r="AJ17" s="73">
        <v>0</v>
      </c>
      <c r="AK17" s="73">
        <v>0</v>
      </c>
      <c r="AL17" s="73">
        <v>0</v>
      </c>
      <c r="AM17" s="73">
        <v>0</v>
      </c>
      <c r="AN17" s="73">
        <v>5.6050000000000004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3.5270000000000001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6.17</v>
      </c>
      <c r="EA17" s="73">
        <v>0</v>
      </c>
      <c r="EB17" s="73">
        <v>6.51</v>
      </c>
      <c r="EC17" s="73">
        <v>0</v>
      </c>
      <c r="ED17" s="73">
        <v>0</v>
      </c>
      <c r="EE17" s="73">
        <v>3.992</v>
      </c>
      <c r="EF17" s="73">
        <v>0</v>
      </c>
      <c r="EG17" s="73">
        <v>0</v>
      </c>
      <c r="EH17" s="73">
        <v>0</v>
      </c>
      <c r="EI17" s="73">
        <v>0</v>
      </c>
      <c r="EJ17" s="73">
        <v>0</v>
      </c>
      <c r="EK17" s="73">
        <v>0</v>
      </c>
      <c r="EL17" s="73">
        <v>0</v>
      </c>
      <c r="EM17" s="73">
        <v>0</v>
      </c>
      <c r="EN17" s="73">
        <v>0</v>
      </c>
      <c r="EO17" s="73">
        <v>5.6050000000000004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3.5270000000000001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22.277000000000001</v>
      </c>
      <c r="HL17" s="73">
        <v>0</v>
      </c>
      <c r="HM17" s="73">
        <v>0</v>
      </c>
      <c r="HN17" s="73">
        <v>0</v>
      </c>
      <c r="HO17" s="73">
        <v>3.5270000000000001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22.277000000000001</v>
      </c>
      <c r="IG17" s="73">
        <v>0</v>
      </c>
      <c r="IH17" s="73">
        <v>0</v>
      </c>
      <c r="II17" s="73">
        <v>0</v>
      </c>
      <c r="IJ17" s="73">
        <v>3.5270000000000001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1</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2001</v>
      </c>
      <c r="B18" s="70">
        <v>10</v>
      </c>
      <c r="C18" s="70">
        <v>10</v>
      </c>
      <c r="D18" s="70">
        <v>1</v>
      </c>
      <c r="E18" s="70">
        <v>2013</v>
      </c>
      <c r="F18" s="70" t="s">
        <v>180</v>
      </c>
      <c r="G18" s="1073" t="s">
        <v>1991</v>
      </c>
      <c r="H18" s="70" t="s">
        <v>1992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6.12</v>
      </c>
      <c r="Z18" s="73">
        <v>0</v>
      </c>
      <c r="AA18" s="73">
        <v>8.2100000000000009</v>
      </c>
      <c r="AB18" s="73">
        <v>0</v>
      </c>
      <c r="AC18" s="73">
        <v>0</v>
      </c>
      <c r="AD18" s="73">
        <v>4.1360000000000001</v>
      </c>
      <c r="AE18" s="73">
        <v>0</v>
      </c>
      <c r="AF18" s="73">
        <v>0</v>
      </c>
      <c r="AG18" s="73">
        <v>0</v>
      </c>
      <c r="AH18" s="73">
        <v>0</v>
      </c>
      <c r="AI18" s="73">
        <v>0</v>
      </c>
      <c r="AJ18" s="73">
        <v>0</v>
      </c>
      <c r="AK18" s="73">
        <v>0</v>
      </c>
      <c r="AL18" s="73">
        <v>0</v>
      </c>
      <c r="AM18" s="73">
        <v>0</v>
      </c>
      <c r="AN18" s="73">
        <v>6.532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3.0830000000000002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4.3289999999999997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6.12</v>
      </c>
      <c r="EA18" s="73">
        <v>0</v>
      </c>
      <c r="EB18" s="73">
        <v>8.2100000000000009</v>
      </c>
      <c r="EC18" s="73">
        <v>0</v>
      </c>
      <c r="ED18" s="73">
        <v>0</v>
      </c>
      <c r="EE18" s="73">
        <v>4.1360000000000001</v>
      </c>
      <c r="EF18" s="73">
        <v>0</v>
      </c>
      <c r="EG18" s="73">
        <v>0</v>
      </c>
      <c r="EH18" s="73">
        <v>0</v>
      </c>
      <c r="EI18" s="73">
        <v>0</v>
      </c>
      <c r="EJ18" s="73">
        <v>0</v>
      </c>
      <c r="EK18" s="73">
        <v>0</v>
      </c>
      <c r="EL18" s="73">
        <v>0</v>
      </c>
      <c r="EM18" s="73">
        <v>0</v>
      </c>
      <c r="EN18" s="73">
        <v>0</v>
      </c>
      <c r="EO18" s="73">
        <v>6.532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3.0830000000000002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4.3289999999999997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24.998000000000001</v>
      </c>
      <c r="HL18" s="73">
        <v>0</v>
      </c>
      <c r="HM18" s="73">
        <v>0</v>
      </c>
      <c r="HN18" s="73">
        <v>0</v>
      </c>
      <c r="HO18" s="73">
        <v>3.0830000000000002</v>
      </c>
      <c r="HP18" s="73">
        <v>0</v>
      </c>
      <c r="HQ18" s="73">
        <v>0</v>
      </c>
      <c r="HR18" s="73">
        <v>0</v>
      </c>
      <c r="HS18" s="73">
        <v>0</v>
      </c>
      <c r="HT18" s="73">
        <v>0</v>
      </c>
      <c r="HU18" s="73">
        <v>0</v>
      </c>
      <c r="HV18" s="73">
        <v>4.3289999999999997</v>
      </c>
      <c r="HW18" s="73">
        <v>0</v>
      </c>
      <c r="HX18" s="73">
        <v>0</v>
      </c>
      <c r="HY18" s="73">
        <v>0</v>
      </c>
      <c r="HZ18" s="73">
        <v>0</v>
      </c>
      <c r="IA18" s="73">
        <v>0</v>
      </c>
      <c r="IB18" s="73">
        <v>0</v>
      </c>
      <c r="IC18" s="73">
        <v>0</v>
      </c>
      <c r="ID18" s="73">
        <v>0</v>
      </c>
      <c r="IE18" s="73">
        <v>0</v>
      </c>
      <c r="IF18" s="73">
        <v>24.998000000000001</v>
      </c>
      <c r="IG18" s="73">
        <v>0</v>
      </c>
      <c r="IH18" s="73">
        <v>0</v>
      </c>
      <c r="II18" s="73">
        <v>0</v>
      </c>
      <c r="IJ18" s="73">
        <v>3.0830000000000002</v>
      </c>
      <c r="IK18" s="73">
        <v>0</v>
      </c>
      <c r="IL18" s="73">
        <v>0</v>
      </c>
      <c r="IM18" s="73">
        <v>0</v>
      </c>
      <c r="IN18" s="73">
        <v>0</v>
      </c>
      <c r="IO18" s="73">
        <v>0</v>
      </c>
      <c r="IP18" s="73">
        <v>0</v>
      </c>
      <c r="IQ18" s="73">
        <v>4.3289999999999997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2002</v>
      </c>
      <c r="B19" s="70">
        <v>11</v>
      </c>
      <c r="C19" s="70">
        <v>11</v>
      </c>
      <c r="D19" s="70">
        <v>1</v>
      </c>
      <c r="E19" s="70">
        <v>2014</v>
      </c>
      <c r="F19" s="70" t="s">
        <v>181</v>
      </c>
      <c r="G19" s="1073" t="s">
        <v>1991</v>
      </c>
      <c r="H19" s="70" t="s">
        <v>1992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6.2679999999999998</v>
      </c>
      <c r="Z19" s="73">
        <v>0</v>
      </c>
      <c r="AA19" s="73">
        <v>8.3369999999999997</v>
      </c>
      <c r="AB19" s="73">
        <v>0</v>
      </c>
      <c r="AC19" s="73">
        <v>0</v>
      </c>
      <c r="AD19" s="73">
        <v>4.0469999999999997</v>
      </c>
      <c r="AE19" s="73">
        <v>0</v>
      </c>
      <c r="AF19" s="73">
        <v>0</v>
      </c>
      <c r="AG19" s="73">
        <v>0</v>
      </c>
      <c r="AH19" s="73">
        <v>0</v>
      </c>
      <c r="AI19" s="73">
        <v>0</v>
      </c>
      <c r="AJ19" s="73">
        <v>0</v>
      </c>
      <c r="AK19" s="73">
        <v>0</v>
      </c>
      <c r="AL19" s="73">
        <v>0</v>
      </c>
      <c r="AM19" s="73">
        <v>0</v>
      </c>
      <c r="AN19" s="73">
        <v>7.7089999999999996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2.9409999999999998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4.2549999999999999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6.2679999999999998</v>
      </c>
      <c r="EA19" s="73">
        <v>0</v>
      </c>
      <c r="EB19" s="73">
        <v>8.3369999999999997</v>
      </c>
      <c r="EC19" s="73">
        <v>0</v>
      </c>
      <c r="ED19" s="73">
        <v>0</v>
      </c>
      <c r="EE19" s="73">
        <v>4.0469999999999997</v>
      </c>
      <c r="EF19" s="73">
        <v>0</v>
      </c>
      <c r="EG19" s="73">
        <v>0</v>
      </c>
      <c r="EH19" s="73">
        <v>0</v>
      </c>
      <c r="EI19" s="73">
        <v>0</v>
      </c>
      <c r="EJ19" s="73">
        <v>0</v>
      </c>
      <c r="EK19" s="73">
        <v>0</v>
      </c>
      <c r="EL19" s="73">
        <v>0</v>
      </c>
      <c r="EM19" s="73">
        <v>0</v>
      </c>
      <c r="EN19" s="73">
        <v>0</v>
      </c>
      <c r="EO19" s="73">
        <v>7.7089999999999996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2.9409999999999998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4.2549999999999999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26.361000000000001</v>
      </c>
      <c r="HL19" s="73">
        <v>0</v>
      </c>
      <c r="HM19" s="73">
        <v>0</v>
      </c>
      <c r="HN19" s="73">
        <v>0</v>
      </c>
      <c r="HO19" s="73">
        <v>2.9409999999999998</v>
      </c>
      <c r="HP19" s="73">
        <v>0</v>
      </c>
      <c r="HQ19" s="73">
        <v>0</v>
      </c>
      <c r="HR19" s="73">
        <v>0</v>
      </c>
      <c r="HS19" s="73">
        <v>0</v>
      </c>
      <c r="HT19" s="73">
        <v>0</v>
      </c>
      <c r="HU19" s="73">
        <v>0</v>
      </c>
      <c r="HV19" s="73">
        <v>4.2549999999999999</v>
      </c>
      <c r="HW19" s="73">
        <v>0</v>
      </c>
      <c r="HX19" s="73">
        <v>0</v>
      </c>
      <c r="HY19" s="73">
        <v>0</v>
      </c>
      <c r="HZ19" s="73">
        <v>0</v>
      </c>
      <c r="IA19" s="73">
        <v>0</v>
      </c>
      <c r="IB19" s="73">
        <v>0</v>
      </c>
      <c r="IC19" s="73">
        <v>0</v>
      </c>
      <c r="ID19" s="73">
        <v>0</v>
      </c>
      <c r="IE19" s="73">
        <v>0</v>
      </c>
      <c r="IF19" s="73">
        <v>26.361000000000001</v>
      </c>
      <c r="IG19" s="73">
        <v>0</v>
      </c>
      <c r="IH19" s="73">
        <v>0</v>
      </c>
      <c r="II19" s="73">
        <v>0</v>
      </c>
      <c r="IJ19" s="73">
        <v>2.9409999999999998</v>
      </c>
      <c r="IK19" s="73">
        <v>0</v>
      </c>
      <c r="IL19" s="73">
        <v>0</v>
      </c>
      <c r="IM19" s="73">
        <v>0</v>
      </c>
      <c r="IN19" s="73">
        <v>0</v>
      </c>
      <c r="IO19" s="73">
        <v>0</v>
      </c>
      <c r="IP19" s="73">
        <v>0</v>
      </c>
      <c r="IQ19" s="73">
        <v>4.2549999999999999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2003</v>
      </c>
      <c r="B20" s="70">
        <v>12</v>
      </c>
      <c r="C20" s="70">
        <v>12</v>
      </c>
      <c r="D20" s="70">
        <v>1</v>
      </c>
      <c r="E20" s="70">
        <v>2015</v>
      </c>
      <c r="F20" s="70" t="s">
        <v>182</v>
      </c>
      <c r="G20" s="1073" t="s">
        <v>1991</v>
      </c>
      <c r="H20" s="70" t="s">
        <v>1992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6.5990000000000002</v>
      </c>
      <c r="Z20" s="73">
        <v>0</v>
      </c>
      <c r="AA20" s="73">
        <v>8.1630000000000003</v>
      </c>
      <c r="AB20" s="73">
        <v>0</v>
      </c>
      <c r="AC20" s="73">
        <v>0</v>
      </c>
      <c r="AD20" s="73">
        <v>3.9830000000000001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4.0490000000000004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6.5990000000000002</v>
      </c>
      <c r="EA20" s="73">
        <v>0</v>
      </c>
      <c r="EB20" s="73">
        <v>8.1630000000000003</v>
      </c>
      <c r="EC20" s="73">
        <v>0</v>
      </c>
      <c r="ED20" s="73">
        <v>0</v>
      </c>
      <c r="EE20" s="73">
        <v>3.9830000000000001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4.0490000000000004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18.745000000000001</v>
      </c>
      <c r="HL20" s="73">
        <v>0</v>
      </c>
      <c r="HM20" s="73">
        <v>0</v>
      </c>
      <c r="HN20" s="73">
        <v>0</v>
      </c>
      <c r="HO20" s="73">
        <v>0</v>
      </c>
      <c r="HP20" s="73">
        <v>0</v>
      </c>
      <c r="HQ20" s="73">
        <v>0</v>
      </c>
      <c r="HR20" s="73">
        <v>0</v>
      </c>
      <c r="HS20" s="73">
        <v>0</v>
      </c>
      <c r="HT20" s="73">
        <v>0</v>
      </c>
      <c r="HU20" s="73">
        <v>0</v>
      </c>
      <c r="HV20" s="73">
        <v>4.0490000000000004</v>
      </c>
      <c r="HW20" s="73">
        <v>0</v>
      </c>
      <c r="HX20" s="73">
        <v>0</v>
      </c>
      <c r="HY20" s="73">
        <v>0</v>
      </c>
      <c r="HZ20" s="73">
        <v>0</v>
      </c>
      <c r="IA20" s="73">
        <v>0</v>
      </c>
      <c r="IB20" s="73">
        <v>0</v>
      </c>
      <c r="IC20" s="73">
        <v>0</v>
      </c>
      <c r="ID20" s="73">
        <v>0</v>
      </c>
      <c r="IE20" s="73">
        <v>0</v>
      </c>
      <c r="IF20" s="73">
        <v>18.745000000000001</v>
      </c>
      <c r="IG20" s="73">
        <v>0</v>
      </c>
      <c r="IH20" s="73">
        <v>0</v>
      </c>
      <c r="II20" s="73">
        <v>0</v>
      </c>
      <c r="IJ20" s="73">
        <v>0</v>
      </c>
      <c r="IK20" s="73">
        <v>0</v>
      </c>
      <c r="IL20" s="73">
        <v>0</v>
      </c>
      <c r="IM20" s="73">
        <v>0</v>
      </c>
      <c r="IN20" s="73">
        <v>0</v>
      </c>
      <c r="IO20" s="73">
        <v>0</v>
      </c>
      <c r="IP20" s="73">
        <v>0</v>
      </c>
      <c r="IQ20" s="73">
        <v>4.0490000000000004</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2004</v>
      </c>
      <c r="B21" s="70">
        <v>13</v>
      </c>
      <c r="C21" s="70">
        <v>13</v>
      </c>
      <c r="D21" s="70">
        <v>1</v>
      </c>
      <c r="E21" s="70">
        <v>2016</v>
      </c>
      <c r="F21" s="70" t="s">
        <v>155</v>
      </c>
      <c r="G21" s="1073" t="s">
        <v>1991</v>
      </c>
      <c r="H21" s="70" t="s">
        <v>1992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5.8869999999999996</v>
      </c>
      <c r="Z21" s="73">
        <v>0</v>
      </c>
      <c r="AA21" s="73">
        <v>8.7119999999999997</v>
      </c>
      <c r="AB21" s="73">
        <v>0</v>
      </c>
      <c r="AC21" s="73">
        <v>0</v>
      </c>
      <c r="AD21" s="73">
        <v>3.8330000000000002</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4.2300000000000004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5.8869999999999996</v>
      </c>
      <c r="EA21" s="73">
        <v>0</v>
      </c>
      <c r="EB21" s="73">
        <v>8.7119999999999997</v>
      </c>
      <c r="EC21" s="73">
        <v>0</v>
      </c>
      <c r="ED21" s="73">
        <v>0</v>
      </c>
      <c r="EE21" s="73">
        <v>3.8330000000000002</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4.2300000000000004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18.431999999999999</v>
      </c>
      <c r="HL21" s="73">
        <v>0</v>
      </c>
      <c r="HM21" s="73">
        <v>0</v>
      </c>
      <c r="HN21" s="73">
        <v>0</v>
      </c>
      <c r="HO21" s="73">
        <v>0</v>
      </c>
      <c r="HP21" s="73">
        <v>0</v>
      </c>
      <c r="HQ21" s="73">
        <v>0</v>
      </c>
      <c r="HR21" s="73">
        <v>0</v>
      </c>
      <c r="HS21" s="73">
        <v>0</v>
      </c>
      <c r="HT21" s="73">
        <v>0</v>
      </c>
      <c r="HU21" s="73">
        <v>0</v>
      </c>
      <c r="HV21" s="73">
        <v>4.2300000000000004</v>
      </c>
      <c r="HW21" s="73">
        <v>0</v>
      </c>
      <c r="HX21" s="73">
        <v>0</v>
      </c>
      <c r="HY21" s="73">
        <v>0</v>
      </c>
      <c r="HZ21" s="73">
        <v>0</v>
      </c>
      <c r="IA21" s="73">
        <v>0</v>
      </c>
      <c r="IB21" s="73">
        <v>0</v>
      </c>
      <c r="IC21" s="73">
        <v>0</v>
      </c>
      <c r="ID21" s="73">
        <v>0</v>
      </c>
      <c r="IE21" s="73">
        <v>0</v>
      </c>
      <c r="IF21" s="73">
        <v>18.431999999999999</v>
      </c>
      <c r="IG21" s="73">
        <v>0</v>
      </c>
      <c r="IH21" s="73">
        <v>0</v>
      </c>
      <c r="II21" s="73">
        <v>0</v>
      </c>
      <c r="IJ21" s="73">
        <v>0</v>
      </c>
      <c r="IK21" s="73">
        <v>0</v>
      </c>
      <c r="IL21" s="73">
        <v>0</v>
      </c>
      <c r="IM21" s="73">
        <v>0</v>
      </c>
      <c r="IN21" s="73">
        <v>0</v>
      </c>
      <c r="IO21" s="73">
        <v>0</v>
      </c>
      <c r="IP21" s="73">
        <v>0</v>
      </c>
      <c r="IQ21" s="73">
        <v>4.2300000000000004</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2005</v>
      </c>
      <c r="B22" s="70">
        <v>14</v>
      </c>
      <c r="C22" s="70">
        <v>14</v>
      </c>
      <c r="D22" s="70">
        <v>1</v>
      </c>
      <c r="E22" s="70">
        <v>2017</v>
      </c>
      <c r="F22" s="70" t="s">
        <v>156</v>
      </c>
      <c r="G22" s="1073" t="s">
        <v>1991</v>
      </c>
      <c r="H22" s="70" t="s">
        <v>1992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6.0149999999999997</v>
      </c>
      <c r="Z22" s="73">
        <v>0</v>
      </c>
      <c r="AA22" s="73">
        <v>8.9770000000000003</v>
      </c>
      <c r="AB22" s="73">
        <v>0</v>
      </c>
      <c r="AC22" s="73">
        <v>0</v>
      </c>
      <c r="AD22" s="73">
        <v>3.875</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4.1870000000000003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6.0149999999999997</v>
      </c>
      <c r="EA22" s="73">
        <v>0</v>
      </c>
      <c r="EB22" s="73">
        <v>8.9770000000000003</v>
      </c>
      <c r="EC22" s="73">
        <v>0</v>
      </c>
      <c r="ED22" s="73">
        <v>0</v>
      </c>
      <c r="EE22" s="73">
        <v>3.875</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4.1870000000000003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18.867000000000001</v>
      </c>
      <c r="HL22" s="73">
        <v>0</v>
      </c>
      <c r="HM22" s="73">
        <v>0</v>
      </c>
      <c r="HN22" s="73">
        <v>0</v>
      </c>
      <c r="HO22" s="73">
        <v>0</v>
      </c>
      <c r="HP22" s="73">
        <v>0</v>
      </c>
      <c r="HQ22" s="73">
        <v>0</v>
      </c>
      <c r="HR22" s="73">
        <v>0</v>
      </c>
      <c r="HS22" s="73">
        <v>0</v>
      </c>
      <c r="HT22" s="73">
        <v>0</v>
      </c>
      <c r="HU22" s="73">
        <v>0</v>
      </c>
      <c r="HV22" s="73">
        <v>4.1870000000000003</v>
      </c>
      <c r="HW22" s="73">
        <v>0</v>
      </c>
      <c r="HX22" s="73">
        <v>0</v>
      </c>
      <c r="HY22" s="73">
        <v>0</v>
      </c>
      <c r="HZ22" s="73">
        <v>0</v>
      </c>
      <c r="IA22" s="73">
        <v>0</v>
      </c>
      <c r="IB22" s="73">
        <v>0</v>
      </c>
      <c r="IC22" s="73">
        <v>0</v>
      </c>
      <c r="ID22" s="73">
        <v>0</v>
      </c>
      <c r="IE22" s="73">
        <v>0</v>
      </c>
      <c r="IF22" s="73">
        <v>18.867000000000001</v>
      </c>
      <c r="IG22" s="73">
        <v>0</v>
      </c>
      <c r="IH22" s="73">
        <v>0</v>
      </c>
      <c r="II22" s="73">
        <v>0</v>
      </c>
      <c r="IJ22" s="73">
        <v>0</v>
      </c>
      <c r="IK22" s="73">
        <v>0</v>
      </c>
      <c r="IL22" s="73">
        <v>0</v>
      </c>
      <c r="IM22" s="73">
        <v>0</v>
      </c>
      <c r="IN22" s="73">
        <v>0</v>
      </c>
      <c r="IO22" s="73">
        <v>0</v>
      </c>
      <c r="IP22" s="73">
        <v>0</v>
      </c>
      <c r="IQ22" s="73">
        <v>4.1870000000000003</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2006</v>
      </c>
      <c r="B23" s="70">
        <v>15</v>
      </c>
      <c r="C23" s="70">
        <v>15</v>
      </c>
      <c r="D23" s="70">
        <v>1</v>
      </c>
      <c r="E23" s="70">
        <v>2018</v>
      </c>
      <c r="F23" s="70" t="s">
        <v>183</v>
      </c>
      <c r="G23" s="1073" t="s">
        <v>1991</v>
      </c>
      <c r="H23" s="70" t="s">
        <v>1992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5.7169999999999996</v>
      </c>
      <c r="Z23" s="73">
        <v>0</v>
      </c>
      <c r="AA23" s="73">
        <v>10.361000000000001</v>
      </c>
      <c r="AB23" s="73">
        <v>0</v>
      </c>
      <c r="AC23" s="73">
        <v>0</v>
      </c>
      <c r="AD23" s="73">
        <v>4.1429999999999998</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4.1280000000000001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5.7169999999999996</v>
      </c>
      <c r="EA23" s="73">
        <v>0</v>
      </c>
      <c r="EB23" s="73">
        <v>10.361000000000001</v>
      </c>
      <c r="EC23" s="73">
        <v>0</v>
      </c>
      <c r="ED23" s="73">
        <v>0</v>
      </c>
      <c r="EE23" s="73">
        <v>4.1429999999999998</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4.1280000000000001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20.221</v>
      </c>
      <c r="HL23" s="73">
        <v>0</v>
      </c>
      <c r="HM23" s="73">
        <v>0</v>
      </c>
      <c r="HN23" s="73">
        <v>0</v>
      </c>
      <c r="HO23" s="73">
        <v>0</v>
      </c>
      <c r="HP23" s="73">
        <v>0</v>
      </c>
      <c r="HQ23" s="73">
        <v>0</v>
      </c>
      <c r="HR23" s="73">
        <v>0</v>
      </c>
      <c r="HS23" s="73">
        <v>0</v>
      </c>
      <c r="HT23" s="73">
        <v>0</v>
      </c>
      <c r="HU23" s="73">
        <v>0</v>
      </c>
      <c r="HV23" s="73">
        <v>4.1280000000000001</v>
      </c>
      <c r="HW23" s="73">
        <v>0</v>
      </c>
      <c r="HX23" s="73">
        <v>0</v>
      </c>
      <c r="HY23" s="73">
        <v>0</v>
      </c>
      <c r="HZ23" s="73">
        <v>0</v>
      </c>
      <c r="IA23" s="73">
        <v>0</v>
      </c>
      <c r="IB23" s="73">
        <v>0</v>
      </c>
      <c r="IC23" s="73">
        <v>0</v>
      </c>
      <c r="ID23" s="73">
        <v>0</v>
      </c>
      <c r="IE23" s="73">
        <v>0</v>
      </c>
      <c r="IF23" s="73">
        <v>20.221</v>
      </c>
      <c r="IG23" s="73">
        <v>0</v>
      </c>
      <c r="IH23" s="73">
        <v>0</v>
      </c>
      <c r="II23" s="73">
        <v>0</v>
      </c>
      <c r="IJ23" s="73">
        <v>0</v>
      </c>
      <c r="IK23" s="73">
        <v>0</v>
      </c>
      <c r="IL23" s="73">
        <v>0</v>
      </c>
      <c r="IM23" s="73">
        <v>0</v>
      </c>
      <c r="IN23" s="73">
        <v>0</v>
      </c>
      <c r="IO23" s="73">
        <v>0</v>
      </c>
      <c r="IP23" s="73">
        <v>0</v>
      </c>
      <c r="IQ23" s="73">
        <v>4.1280000000000001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2007</v>
      </c>
      <c r="B24" s="70">
        <v>16</v>
      </c>
      <c r="C24" s="70">
        <v>16</v>
      </c>
      <c r="D24" s="70">
        <v>1</v>
      </c>
      <c r="E24" s="70">
        <v>2019</v>
      </c>
      <c r="F24" s="70" t="s">
        <v>158</v>
      </c>
      <c r="G24" s="1073" t="s">
        <v>1991</v>
      </c>
      <c r="H24" s="70" t="s">
        <v>1992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5.86</v>
      </c>
      <c r="Z24" s="73">
        <v>0</v>
      </c>
      <c r="AA24" s="73">
        <v>8.8070000000000004</v>
      </c>
      <c r="AB24" s="73">
        <v>0</v>
      </c>
      <c r="AC24" s="73">
        <v>0</v>
      </c>
      <c r="AD24" s="73">
        <v>3.968</v>
      </c>
      <c r="AE24" s="73">
        <v>0</v>
      </c>
      <c r="AF24" s="73">
        <v>0</v>
      </c>
      <c r="AG24" s="73">
        <v>0</v>
      </c>
      <c r="AH24" s="73">
        <v>0</v>
      </c>
      <c r="AI24" s="73">
        <v>0</v>
      </c>
      <c r="AJ24" s="73">
        <v>0</v>
      </c>
      <c r="AK24" s="73">
        <v>0</v>
      </c>
      <c r="AL24" s="73">
        <v>0</v>
      </c>
      <c r="AM24" s="73">
        <v>0</v>
      </c>
      <c r="AN24" s="73">
        <v>3.73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3.851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5.86</v>
      </c>
      <c r="EA24" s="73">
        <v>0</v>
      </c>
      <c r="EB24" s="73">
        <v>8.8070000000000004</v>
      </c>
      <c r="EC24" s="73">
        <v>0</v>
      </c>
      <c r="ED24" s="73">
        <v>0</v>
      </c>
      <c r="EE24" s="73">
        <v>3.968</v>
      </c>
      <c r="EF24" s="73">
        <v>0</v>
      </c>
      <c r="EG24" s="73">
        <v>0</v>
      </c>
      <c r="EH24" s="73">
        <v>0</v>
      </c>
      <c r="EI24" s="73">
        <v>0</v>
      </c>
      <c r="EJ24" s="73">
        <v>0</v>
      </c>
      <c r="EK24" s="73">
        <v>0</v>
      </c>
      <c r="EL24" s="73">
        <v>0</v>
      </c>
      <c r="EM24" s="73">
        <v>0</v>
      </c>
      <c r="EN24" s="73">
        <v>0</v>
      </c>
      <c r="EO24" s="73">
        <v>3.73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3.851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22.364999999999998</v>
      </c>
      <c r="HL24" s="73">
        <v>0</v>
      </c>
      <c r="HM24" s="73">
        <v>0</v>
      </c>
      <c r="HN24" s="73">
        <v>0</v>
      </c>
      <c r="HO24" s="73">
        <v>0</v>
      </c>
      <c r="HP24" s="73">
        <v>0</v>
      </c>
      <c r="HQ24" s="73">
        <v>0</v>
      </c>
      <c r="HR24" s="73">
        <v>0</v>
      </c>
      <c r="HS24" s="73">
        <v>0</v>
      </c>
      <c r="HT24" s="73">
        <v>0</v>
      </c>
      <c r="HU24" s="73">
        <v>0</v>
      </c>
      <c r="HV24" s="73">
        <v>3.851</v>
      </c>
      <c r="HW24" s="73">
        <v>0</v>
      </c>
      <c r="HX24" s="73">
        <v>0</v>
      </c>
      <c r="HY24" s="73">
        <v>0</v>
      </c>
      <c r="HZ24" s="73">
        <v>0</v>
      </c>
      <c r="IA24" s="73">
        <v>0</v>
      </c>
      <c r="IB24" s="73">
        <v>0</v>
      </c>
      <c r="IC24" s="73">
        <v>0</v>
      </c>
      <c r="ID24" s="73">
        <v>0</v>
      </c>
      <c r="IE24" s="73">
        <v>0</v>
      </c>
      <c r="IF24" s="73">
        <v>22.364999999999998</v>
      </c>
      <c r="IG24" s="73">
        <v>0</v>
      </c>
      <c r="IH24" s="73">
        <v>0</v>
      </c>
      <c r="II24" s="73">
        <v>0</v>
      </c>
      <c r="IJ24" s="73">
        <v>0</v>
      </c>
      <c r="IK24" s="73">
        <v>0</v>
      </c>
      <c r="IL24" s="73">
        <v>0</v>
      </c>
      <c r="IM24" s="73">
        <v>0</v>
      </c>
      <c r="IN24" s="73">
        <v>0</v>
      </c>
      <c r="IO24" s="73">
        <v>0</v>
      </c>
      <c r="IP24" s="73">
        <v>0</v>
      </c>
      <c r="IQ24" s="73">
        <v>3.851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2008</v>
      </c>
      <c r="B25" s="70">
        <v>17</v>
      </c>
      <c r="C25" s="70">
        <v>17</v>
      </c>
      <c r="D25" s="70">
        <v>1</v>
      </c>
      <c r="E25" s="70">
        <v>2020</v>
      </c>
      <c r="F25" s="70" t="s">
        <v>159</v>
      </c>
      <c r="G25" s="1073" t="s">
        <v>1991</v>
      </c>
      <c r="H25" s="70" t="s">
        <v>1992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5.6429999999999998</v>
      </c>
      <c r="Z25" s="73">
        <v>0</v>
      </c>
      <c r="AA25" s="73">
        <v>7.6719999999999997</v>
      </c>
      <c r="AB25" s="73">
        <v>0</v>
      </c>
      <c r="AC25" s="73">
        <v>0</v>
      </c>
      <c r="AD25" s="73">
        <v>3.3490000000000002</v>
      </c>
      <c r="AE25" s="73">
        <v>0</v>
      </c>
      <c r="AF25" s="73">
        <v>0</v>
      </c>
      <c r="AG25" s="73">
        <v>0</v>
      </c>
      <c r="AH25" s="73">
        <v>0</v>
      </c>
      <c r="AI25" s="73">
        <v>0</v>
      </c>
      <c r="AJ25" s="73">
        <v>0</v>
      </c>
      <c r="AK25" s="73">
        <v>0</v>
      </c>
      <c r="AL25" s="73">
        <v>0</v>
      </c>
      <c r="AM25" s="73">
        <v>0</v>
      </c>
      <c r="AN25" s="73">
        <v>3.0209999999999999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3.605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5.6429999999999998</v>
      </c>
      <c r="EA25" s="73">
        <v>0</v>
      </c>
      <c r="EB25" s="73">
        <v>7.6719999999999997</v>
      </c>
      <c r="EC25" s="73">
        <v>0</v>
      </c>
      <c r="ED25" s="73">
        <v>0</v>
      </c>
      <c r="EE25" s="73">
        <v>3.3490000000000002</v>
      </c>
      <c r="EF25" s="73">
        <v>0</v>
      </c>
      <c r="EG25" s="73">
        <v>0</v>
      </c>
      <c r="EH25" s="73">
        <v>0</v>
      </c>
      <c r="EI25" s="73">
        <v>0</v>
      </c>
      <c r="EJ25" s="73">
        <v>0</v>
      </c>
      <c r="EK25" s="73">
        <v>0</v>
      </c>
      <c r="EL25" s="73">
        <v>0</v>
      </c>
      <c r="EM25" s="73">
        <v>0</v>
      </c>
      <c r="EN25" s="73">
        <v>0</v>
      </c>
      <c r="EO25" s="73">
        <v>3.0209999999999999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3.605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19.684999999999999</v>
      </c>
      <c r="HL25" s="73">
        <v>0</v>
      </c>
      <c r="HM25" s="73">
        <v>0</v>
      </c>
      <c r="HN25" s="73">
        <v>0</v>
      </c>
      <c r="HO25" s="73">
        <v>0</v>
      </c>
      <c r="HP25" s="73">
        <v>0</v>
      </c>
      <c r="HQ25" s="73">
        <v>0</v>
      </c>
      <c r="HR25" s="73">
        <v>0</v>
      </c>
      <c r="HS25" s="73">
        <v>0</v>
      </c>
      <c r="HT25" s="73">
        <v>0</v>
      </c>
      <c r="HU25" s="73">
        <v>0</v>
      </c>
      <c r="HV25" s="73">
        <v>3.605</v>
      </c>
      <c r="HW25" s="73">
        <v>0</v>
      </c>
      <c r="HX25" s="73">
        <v>0</v>
      </c>
      <c r="HY25" s="73">
        <v>0</v>
      </c>
      <c r="HZ25" s="73">
        <v>0</v>
      </c>
      <c r="IA25" s="73">
        <v>0</v>
      </c>
      <c r="IB25" s="73">
        <v>0</v>
      </c>
      <c r="IC25" s="73">
        <v>0</v>
      </c>
      <c r="ID25" s="73">
        <v>0</v>
      </c>
      <c r="IE25" s="73">
        <v>0</v>
      </c>
      <c r="IF25" s="73">
        <v>19.684999999999999</v>
      </c>
      <c r="IG25" s="73">
        <v>0</v>
      </c>
      <c r="IH25" s="73">
        <v>0</v>
      </c>
      <c r="II25" s="73">
        <v>0</v>
      </c>
      <c r="IJ25" s="73">
        <v>0</v>
      </c>
      <c r="IK25" s="73">
        <v>0</v>
      </c>
      <c r="IL25" s="73">
        <v>0</v>
      </c>
      <c r="IM25" s="73">
        <v>0</v>
      </c>
      <c r="IN25" s="73">
        <v>0</v>
      </c>
      <c r="IO25" s="73">
        <v>0</v>
      </c>
      <c r="IP25" s="73">
        <v>0</v>
      </c>
      <c r="IQ25" s="73">
        <v>3.605</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2009</v>
      </c>
      <c r="B26" s="70">
        <v>18</v>
      </c>
      <c r="C26" s="70">
        <v>18</v>
      </c>
      <c r="D26" s="70">
        <v>1</v>
      </c>
      <c r="E26" s="70">
        <v>2021</v>
      </c>
      <c r="F26" s="70" t="s">
        <v>160</v>
      </c>
      <c r="G26" s="1073" t="s">
        <v>1991</v>
      </c>
      <c r="H26" s="70" t="s">
        <v>1992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5.29</v>
      </c>
      <c r="Z26" s="73">
        <v>0</v>
      </c>
      <c r="AA26" s="73">
        <v>7.085</v>
      </c>
      <c r="AB26" s="73">
        <v>0</v>
      </c>
      <c r="AC26" s="73">
        <v>0</v>
      </c>
      <c r="AD26" s="73">
        <v>3.3980000000000001</v>
      </c>
      <c r="AE26" s="73">
        <v>0</v>
      </c>
      <c r="AF26" s="73">
        <v>0</v>
      </c>
      <c r="AG26" s="73">
        <v>0</v>
      </c>
      <c r="AH26" s="73">
        <v>0</v>
      </c>
      <c r="AI26" s="73">
        <v>0</v>
      </c>
      <c r="AJ26" s="73">
        <v>0</v>
      </c>
      <c r="AK26" s="73">
        <v>0</v>
      </c>
      <c r="AL26" s="73">
        <v>0</v>
      </c>
      <c r="AM26" s="73">
        <v>0</v>
      </c>
      <c r="AN26" s="73">
        <v>3.254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2.8490000000000002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5.29</v>
      </c>
      <c r="EA26" s="73">
        <v>0</v>
      </c>
      <c r="EB26" s="73">
        <v>7.085</v>
      </c>
      <c r="EC26" s="73">
        <v>0</v>
      </c>
      <c r="ED26" s="73">
        <v>0</v>
      </c>
      <c r="EE26" s="73">
        <v>3.3980000000000001</v>
      </c>
      <c r="EF26" s="73">
        <v>0</v>
      </c>
      <c r="EG26" s="73">
        <v>0</v>
      </c>
      <c r="EH26" s="73">
        <v>0</v>
      </c>
      <c r="EI26" s="73">
        <v>0</v>
      </c>
      <c r="EJ26" s="73">
        <v>0</v>
      </c>
      <c r="EK26" s="73">
        <v>0</v>
      </c>
      <c r="EL26" s="73">
        <v>0</v>
      </c>
      <c r="EM26" s="73">
        <v>0</v>
      </c>
      <c r="EN26" s="73">
        <v>0</v>
      </c>
      <c r="EO26" s="73">
        <v>3.254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2.8490000000000002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19.027000000000001</v>
      </c>
      <c r="HL26" s="73">
        <v>0</v>
      </c>
      <c r="HM26" s="73">
        <v>0</v>
      </c>
      <c r="HN26" s="73">
        <v>0</v>
      </c>
      <c r="HO26" s="73">
        <v>0</v>
      </c>
      <c r="HP26" s="73">
        <v>0</v>
      </c>
      <c r="HQ26" s="73">
        <v>0</v>
      </c>
      <c r="HR26" s="73">
        <v>0</v>
      </c>
      <c r="HS26" s="73">
        <v>0</v>
      </c>
      <c r="HT26" s="73">
        <v>0</v>
      </c>
      <c r="HU26" s="73">
        <v>0</v>
      </c>
      <c r="HV26" s="73">
        <v>2.8490000000000002</v>
      </c>
      <c r="HW26" s="73">
        <v>0</v>
      </c>
      <c r="HX26" s="73">
        <v>0</v>
      </c>
      <c r="HY26" s="73">
        <v>0</v>
      </c>
      <c r="HZ26" s="73">
        <v>0</v>
      </c>
      <c r="IA26" s="73">
        <v>0</v>
      </c>
      <c r="IB26" s="73">
        <v>0</v>
      </c>
      <c r="IC26" s="73">
        <v>0</v>
      </c>
      <c r="ID26" s="73">
        <v>0</v>
      </c>
      <c r="IE26" s="73">
        <v>0</v>
      </c>
      <c r="IF26" s="73">
        <v>19.027000000000001</v>
      </c>
      <c r="IG26" s="73">
        <v>0</v>
      </c>
      <c r="IH26" s="73">
        <v>0</v>
      </c>
      <c r="II26" s="73">
        <v>0</v>
      </c>
      <c r="IJ26" s="73">
        <v>0</v>
      </c>
      <c r="IK26" s="73">
        <v>0</v>
      </c>
      <c r="IL26" s="73">
        <v>0</v>
      </c>
      <c r="IM26" s="73">
        <v>0</v>
      </c>
      <c r="IN26" s="73">
        <v>0</v>
      </c>
      <c r="IO26" s="73">
        <v>0</v>
      </c>
      <c r="IP26" s="73">
        <v>0</v>
      </c>
      <c r="IQ26" s="73">
        <v>2.8490000000000002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2010</v>
      </c>
      <c r="B27" s="70">
        <v>19</v>
      </c>
      <c r="C27" s="70">
        <v>19</v>
      </c>
      <c r="D27" s="70">
        <v>1</v>
      </c>
      <c r="E27" s="70">
        <v>2022</v>
      </c>
      <c r="F27" s="70" t="s">
        <v>161</v>
      </c>
      <c r="G27" s="1073" t="s">
        <v>1991</v>
      </c>
      <c r="H27" s="70" t="s">
        <v>1992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2011</v>
      </c>
      <c r="B28" s="70">
        <v>20</v>
      </c>
      <c r="C28" s="70">
        <v>20</v>
      </c>
      <c r="D28" s="70">
        <v>1</v>
      </c>
      <c r="E28" s="70">
        <v>2023</v>
      </c>
      <c r="F28" s="70" t="s">
        <v>1539</v>
      </c>
      <c r="G28" s="1073" t="s">
        <v>1991</v>
      </c>
      <c r="H28" s="70" t="s">
        <v>1992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2012</v>
      </c>
      <c r="B29" s="70">
        <v>21</v>
      </c>
      <c r="C29" s="70">
        <v>21</v>
      </c>
      <c r="D29" s="70">
        <v>1</v>
      </c>
      <c r="E29" s="70">
        <v>2024</v>
      </c>
      <c r="F29" s="70" t="s">
        <v>1554</v>
      </c>
      <c r="G29" s="1073" t="s">
        <v>1991</v>
      </c>
      <c r="H29" s="70" t="s">
        <v>1992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1991</v>
      </c>
      <c r="H30" s="70" t="s">
        <v>1992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1991</v>
      </c>
      <c r="H31" s="70" t="s">
        <v>1992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1991</v>
      </c>
      <c r="H32" s="70" t="s">
        <v>1992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1991</v>
      </c>
      <c r="H33" s="70" t="s">
        <v>1992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1991</v>
      </c>
      <c r="H34" s="70" t="s">
        <v>1992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1991</v>
      </c>
      <c r="H35" s="70" t="s">
        <v>1992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1991</v>
      </c>
      <c r="H6" s="77" t="s">
        <v>1992</v>
      </c>
      <c r="I6" s="77" t="s">
        <v>2488</v>
      </c>
      <c r="J6" s="77" t="s">
        <v>2489</v>
      </c>
      <c r="K6" s="1080">
        <v>16</v>
      </c>
      <c r="L6" s="1081">
        <v>26</v>
      </c>
      <c r="M6" s="1044"/>
      <c r="N6" s="988">
        <v>1</v>
      </c>
      <c r="O6" s="77" t="s">
        <v>1761</v>
      </c>
      <c r="P6" s="77" t="s">
        <v>1762</v>
      </c>
      <c r="Q6" s="77" t="s">
        <v>1501</v>
      </c>
      <c r="R6" s="16"/>
      <c r="S6" s="77">
        <v>1</v>
      </c>
      <c r="T6" s="77" t="s">
        <v>1991</v>
      </c>
      <c r="U6" s="77" t="s">
        <v>1992</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1991</v>
      </c>
      <c r="H10" s="77" t="s">
        <v>1992</v>
      </c>
      <c r="I10" s="77" t="s">
        <v>2488</v>
      </c>
      <c r="J10" s="77" t="s">
        <v>2489</v>
      </c>
      <c r="K10" s="1079">
        <v>16</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1991</v>
      </c>
      <c r="H12" s="77"/>
      <c r="I12" s="77" t="s">
        <v>1991</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津島市</v>
      </c>
      <c r="K4" s="70" t="str">
        <f>HLOOKUP(K3,比較地域マスタ!$E$5:$L$6,2,0)</f>
        <v>23208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90.511633840964592</v>
      </c>
      <c r="BB5" s="29"/>
      <c r="BC5" s="17"/>
      <c r="BD5" s="1005">
        <f>SUM(BC6:BC8)</f>
        <v>86.605927595004275</v>
      </c>
      <c r="BE5" s="29"/>
      <c r="BF5" s="17"/>
      <c r="BG5" s="1005">
        <f>AK35</f>
        <v>70.083494192901327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81.978063121881789</v>
      </c>
      <c r="BA6" s="17"/>
      <c r="BB6" s="29"/>
      <c r="BC6" s="1005">
        <f>O32</f>
        <v>78.198264486515797</v>
      </c>
      <c r="BD6" s="17"/>
      <c r="BE6" s="29"/>
      <c r="BF6" s="1005">
        <f>AK36</f>
        <v>62.385725524871759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3.3894309483950589</v>
      </c>
      <c r="BA7" s="17"/>
      <c r="BB7" s="29"/>
      <c r="BC7" s="1005">
        <f>O33</f>
        <v>3.358083575733914</v>
      </c>
      <c r="BD7" s="17"/>
      <c r="BE7" s="29"/>
      <c r="BF7" s="1005">
        <f t="shared" ref="BF7:BF8" si="0">AK37</f>
        <v>3.6999789712886963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5.1441397706877421</v>
      </c>
      <c r="BA8" s="17"/>
      <c r="BB8" s="29"/>
      <c r="BC8" s="1005">
        <f>O34</f>
        <v>5.0495795327545618</v>
      </c>
      <c r="BD8" s="17"/>
      <c r="BE8" s="29"/>
      <c r="BF8" s="1005">
        <f t="shared" si="0"/>
        <v>3.9977896967408619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396.01473739468855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83.165056171155499</v>
      </c>
      <c r="BA9" s="1005">
        <f>AZ9</f>
        <v>83.165056171155499</v>
      </c>
      <c r="BB9" s="29"/>
      <c r="BC9" s="1005">
        <f>O35</f>
        <v>109.762630551236</v>
      </c>
      <c r="BD9" s="1005">
        <f>BC9</f>
        <v>109.762630551236</v>
      </c>
      <c r="BE9" s="29"/>
      <c r="BF9" s="1005">
        <f>AK39</f>
        <v>81.149183756305632</v>
      </c>
      <c r="BG9" s="1005">
        <f>AK39</f>
        <v>81.149183756305632</v>
      </c>
      <c r="BH9" s="29"/>
    </row>
    <row r="10" spans="1:62" ht="17.100000000000001" customHeight="1" thickBot="1">
      <c r="B10" s="323"/>
      <c r="C10" s="324"/>
      <c r="D10" s="326"/>
      <c r="E10" s="326"/>
      <c r="F10" s="326"/>
      <c r="G10" s="325"/>
      <c r="H10" s="325"/>
      <c r="I10" s="326"/>
      <c r="J10" s="327"/>
      <c r="K10" s="334"/>
      <c r="L10" s="246" t="s">
        <v>114</v>
      </c>
      <c r="M10" s="246"/>
      <c r="N10" s="563"/>
      <c r="O10" s="906">
        <f>SUM(O11:O13)</f>
        <v>90.511633840964592</v>
      </c>
      <c r="P10" s="453">
        <f t="shared" ref="P10:P22" si="1">O10/$O$9</f>
        <v>0.22855622605467854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86.782117442369</v>
      </c>
      <c r="BA10" s="1005">
        <f>AZ10</f>
        <v>86.782117442369</v>
      </c>
      <c r="BB10" s="29"/>
      <c r="BC10" s="1005">
        <f>O36</f>
        <v>87.239693786546269</v>
      </c>
      <c r="BD10" s="1005">
        <f>BC10</f>
        <v>87.239693786546269</v>
      </c>
      <c r="BE10" s="29"/>
      <c r="BF10" s="1005">
        <f>AK40</f>
        <v>68.137661899985744</v>
      </c>
      <c r="BG10" s="1005">
        <f>AK40</f>
        <v>68.137661899985744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81.978063121881789</v>
      </c>
      <c r="P11" s="454">
        <f t="shared" si="1"/>
        <v>0.20700760699261112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126.64961800922674</v>
      </c>
      <c r="BB11" s="29"/>
      <c r="BC11" s="1005"/>
      <c r="BD11" s="1005">
        <f>SUM(BC12:BC14)</f>
        <v>118.71950549726273</v>
      </c>
      <c r="BE11" s="29"/>
      <c r="BF11" s="17"/>
      <c r="BG11" s="1005">
        <f>AK41</f>
        <v>103.20218608417733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3.3894309483950589</v>
      </c>
      <c r="P12" s="454">
        <f t="shared" si="1"/>
        <v>8.5588505384762443E-3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122.77093503913351</v>
      </c>
      <c r="BA12" s="17"/>
      <c r="BB12" s="29"/>
      <c r="BC12" s="1005">
        <f>O38</f>
        <v>113.68261894249966</v>
      </c>
      <c r="BD12" s="17"/>
      <c r="BE12" s="29"/>
      <c r="BF12" s="1005">
        <f>AK42</f>
        <v>99.633319621870356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5.1441397706877421</v>
      </c>
      <c r="P13" s="454">
        <f t="shared" si="1"/>
        <v>1.2989768523591154E-2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3.8786829700932302</v>
      </c>
      <c r="BA13" s="17"/>
      <c r="BB13" s="29"/>
      <c r="BC13" s="1005">
        <f>O41</f>
        <v>5.0368865547630701</v>
      </c>
      <c r="BD13" s="17"/>
      <c r="BE13" s="29"/>
      <c r="BF13" s="1005">
        <f>AK45</f>
        <v>3.5688664623069695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83.165056171155499</v>
      </c>
      <c r="P14" s="453">
        <f t="shared" si="1"/>
        <v>0.21000495263960076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86.782117442369</v>
      </c>
      <c r="P15" s="453">
        <f t="shared" si="1"/>
        <v>0.21913860583394779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8.906311930972695</v>
      </c>
      <c r="BA15" s="1005">
        <f>AZ15</f>
        <v>8.906311930972695</v>
      </c>
      <c r="BB15" s="29"/>
      <c r="BC15" s="1005">
        <f>O43</f>
        <v>5.2630981492389859</v>
      </c>
      <c r="BD15" s="1005">
        <f>BC15</f>
        <v>5.2630981492389859</v>
      </c>
      <c r="BE15" s="29"/>
      <c r="BF15" s="1005">
        <f>AK47</f>
        <v>6.5167771418377543</v>
      </c>
      <c r="BG15" s="1005">
        <f>AK47</f>
        <v>6.5167771418377543</v>
      </c>
      <c r="BH15" s="29"/>
    </row>
    <row r="16" spans="1:62" ht="17.100000000000001" customHeight="1" thickBot="1">
      <c r="B16" s="323"/>
      <c r="C16" s="324"/>
      <c r="D16" s="326"/>
      <c r="E16" s="326"/>
      <c r="F16" s="326"/>
      <c r="G16" s="325"/>
      <c r="H16" s="325"/>
      <c r="I16" s="326"/>
      <c r="J16" s="327"/>
      <c r="K16" s="335"/>
      <c r="L16" s="246" t="s">
        <v>128</v>
      </c>
      <c r="M16" s="344"/>
      <c r="N16" s="345"/>
      <c r="O16" s="906">
        <f>SUM(O18:O21)</f>
        <v>126.64961800922674</v>
      </c>
      <c r="P16" s="453">
        <f t="shared" si="1"/>
        <v>0.31981036575161914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122.77093503913351</v>
      </c>
      <c r="P17" s="454">
        <f t="shared" si="1"/>
        <v>0.31001607628751882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77.774453969243297</v>
      </c>
      <c r="P18" s="454">
        <f t="shared" si="1"/>
        <v>0.19639282740058558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44.996481069890208</v>
      </c>
      <c r="P19" s="454">
        <f t="shared" si="1"/>
        <v>0.11362324888693325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3.8786829700932302</v>
      </c>
      <c r="P20" s="454">
        <f t="shared" si="1"/>
        <v>9.7942894641002629E-3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8.906311930972695</v>
      </c>
      <c r="P22" s="612">
        <f t="shared" si="1"/>
        <v>2.2489849720153745E-2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81.248989609375286</v>
      </c>
      <c r="AZ22" s="1005">
        <f t="shared" si="3"/>
        <v>89.169460756398863</v>
      </c>
      <c r="BA22" s="1005">
        <f t="shared" si="3"/>
        <v>76.944187066558271</v>
      </c>
      <c r="BB22" s="1005">
        <f t="shared" si="3"/>
        <v>87.38952909187806</v>
      </c>
      <c r="BC22" s="1005">
        <f t="shared" si="3"/>
        <v>86.605927595004275</v>
      </c>
      <c r="BD22" s="1005">
        <f t="shared" si="3"/>
        <v>102.10588140998975</v>
      </c>
      <c r="BE22" s="1005">
        <f t="shared" si="3"/>
        <v>87.774525645006975</v>
      </c>
      <c r="BF22" s="1005">
        <f t="shared" si="3"/>
        <v>78.742678009846074</v>
      </c>
      <c r="BG22" s="1005">
        <f t="shared" si="3"/>
        <v>85.949933316986659</v>
      </c>
      <c r="BH22" s="1005">
        <f t="shared" si="3"/>
        <v>85.915216671760575</v>
      </c>
      <c r="BI22" s="1005">
        <f t="shared" si="3"/>
        <v>81.061398215885134</v>
      </c>
      <c r="BJ22" s="1005">
        <f t="shared" si="3"/>
        <v>78.311333906856419</v>
      </c>
      <c r="BK22" s="1005">
        <f t="shared" si="3"/>
        <v>80.565587735055615</v>
      </c>
      <c r="BL22" s="1005">
        <f t="shared" si="3"/>
        <v>70.083494192901327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93.860633823906156</v>
      </c>
      <c r="AZ23" s="1005">
        <f t="shared" ref="AZ23:BL23" si="4">Y39</f>
        <v>96.359289707811911</v>
      </c>
      <c r="BA23" s="1005">
        <f t="shared" si="4"/>
        <v>104.3593257471328</v>
      </c>
      <c r="BB23" s="1005">
        <f t="shared" si="4"/>
        <v>110.2515315141971</v>
      </c>
      <c r="BC23" s="1005">
        <f t="shared" si="4"/>
        <v>109.762630551236</v>
      </c>
      <c r="BD23" s="1005">
        <f t="shared" si="4"/>
        <v>108.552059218412</v>
      </c>
      <c r="BE23" s="1005">
        <f t="shared" si="4"/>
        <v>103.4767421923537</v>
      </c>
      <c r="BF23" s="1005">
        <f t="shared" si="4"/>
        <v>89.770677729239381</v>
      </c>
      <c r="BG23" s="1005">
        <f t="shared" si="4"/>
        <v>88.965328942023831</v>
      </c>
      <c r="BH23" s="1005">
        <f t="shared" si="4"/>
        <v>90.349436523308</v>
      </c>
      <c r="BI23" s="1005">
        <f t="shared" si="4"/>
        <v>86.126301870125033</v>
      </c>
      <c r="BJ23" s="1005">
        <f t="shared" si="4"/>
        <v>75.917402541540639</v>
      </c>
      <c r="BK23" s="1005">
        <f t="shared" si="4"/>
        <v>85.923044579571865</v>
      </c>
      <c r="BL23" s="1005">
        <f t="shared" si="4"/>
        <v>81.149183756305632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83.632761208438268</v>
      </c>
      <c r="AZ24" s="1005">
        <f t="shared" ref="AZ24:BL24" si="5">Y40</f>
        <v>92.267848672644362</v>
      </c>
      <c r="BA24" s="1005">
        <f t="shared" si="5"/>
        <v>93.508458740116538</v>
      </c>
      <c r="BB24" s="1005">
        <f t="shared" si="5"/>
        <v>95.691334875774473</v>
      </c>
      <c r="BC24" s="1005">
        <f t="shared" si="5"/>
        <v>87.239693786546269</v>
      </c>
      <c r="BD24" s="1005">
        <f t="shared" si="5"/>
        <v>83.847877545520006</v>
      </c>
      <c r="BE24" s="1005">
        <f t="shared" si="5"/>
        <v>75.914063662129436</v>
      </c>
      <c r="BF24" s="1005">
        <f t="shared" si="5"/>
        <v>75.863057075105644</v>
      </c>
      <c r="BG24" s="1005">
        <f t="shared" si="5"/>
        <v>77.431518776183353</v>
      </c>
      <c r="BH24" s="1005">
        <f t="shared" si="5"/>
        <v>70.764401106715113</v>
      </c>
      <c r="BI24" s="1005">
        <f t="shared" si="5"/>
        <v>69.421188742198467</v>
      </c>
      <c r="BJ24" s="1005">
        <f t="shared" si="5"/>
        <v>69.053670545099791</v>
      </c>
      <c r="BK24" s="1005">
        <f t="shared" si="5"/>
        <v>68.264140586091997</v>
      </c>
      <c r="BL24" s="1005">
        <f t="shared" si="5"/>
        <v>68.137661899985744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119.64407531039873</v>
      </c>
      <c r="AZ25" s="1005">
        <f t="shared" ref="AZ25:BL25" si="6">Y41</f>
        <v>120.53714057787043</v>
      </c>
      <c r="BA25" s="1005">
        <f t="shared" si="6"/>
        <v>118.85592454621695</v>
      </c>
      <c r="BB25" s="1005">
        <f t="shared" si="6"/>
        <v>120.39033346300754</v>
      </c>
      <c r="BC25" s="1005">
        <f t="shared" si="6"/>
        <v>118.71950549726273</v>
      </c>
      <c r="BD25" s="1005">
        <f t="shared" si="6"/>
        <v>118.00614637377254</v>
      </c>
      <c r="BE25" s="1005">
        <f t="shared" si="6"/>
        <v>115.97469400442748</v>
      </c>
      <c r="BF25" s="1005">
        <f t="shared" si="6"/>
        <v>114.73239242178748</v>
      </c>
      <c r="BG25" s="1005">
        <f t="shared" si="6"/>
        <v>113.90119299816924</v>
      </c>
      <c r="BH25" s="1005">
        <f t="shared" si="6"/>
        <v>112.23878003999678</v>
      </c>
      <c r="BI25" s="1005">
        <f t="shared" si="6"/>
        <v>110.98600087813752</v>
      </c>
      <c r="BJ25" s="1005">
        <f t="shared" si="6"/>
        <v>100.74280209003382</v>
      </c>
      <c r="BK25" s="1005">
        <f t="shared" si="6"/>
        <v>100.15566617239169</v>
      </c>
      <c r="BL25" s="1005">
        <f t="shared" si="6"/>
        <v>103.20218608417733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8.7411266183097851</v>
      </c>
      <c r="AZ26" s="1005">
        <f t="shared" si="7"/>
        <v>9.918667010164409</v>
      </c>
      <c r="BA26" s="1005">
        <f t="shared" si="7"/>
        <v>8.6810754959613234</v>
      </c>
      <c r="BB26" s="1005">
        <f t="shared" si="7"/>
        <v>8.1294738439326384</v>
      </c>
      <c r="BC26" s="1005">
        <f t="shared" si="7"/>
        <v>5.2630981492389859</v>
      </c>
      <c r="BD26" s="1005">
        <f t="shared" si="7"/>
        <v>4.2835164460586883</v>
      </c>
      <c r="BE26" s="1005">
        <f t="shared" si="7"/>
        <v>6.302123049521712</v>
      </c>
      <c r="BF26" s="1005">
        <f t="shared" si="7"/>
        <v>4.4931408663558887</v>
      </c>
      <c r="BG26" s="1005">
        <f t="shared" si="7"/>
        <v>3.6695038942765827</v>
      </c>
      <c r="BH26" s="1005">
        <f t="shared" si="7"/>
        <v>5.0002214461204106</v>
      </c>
      <c r="BI26" s="1005">
        <f t="shared" si="7"/>
        <v>9.4921747194812536</v>
      </c>
      <c r="BJ26" s="1005">
        <f t="shared" si="7"/>
        <v>4.8861047519058483</v>
      </c>
      <c r="BK26" s="1005">
        <f t="shared" si="7"/>
        <v>6.5640960195005942</v>
      </c>
      <c r="BL26" s="1005">
        <f t="shared" si="7"/>
        <v>6.5167771418377543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387.12758657042826</v>
      </c>
      <c r="AZ27" s="1005">
        <f t="shared" si="8"/>
        <v>408.25240672488997</v>
      </c>
      <c r="BA27" s="1005">
        <f t="shared" si="8"/>
        <v>402.34897159598586</v>
      </c>
      <c r="BB27" s="1005">
        <f t="shared" si="8"/>
        <v>421.85220278878984</v>
      </c>
      <c r="BC27" s="1005">
        <f t="shared" si="8"/>
        <v>407.59085557928825</v>
      </c>
      <c r="BD27" s="1005">
        <f t="shared" si="8"/>
        <v>416.79548099375296</v>
      </c>
      <c r="BE27" s="1005">
        <f t="shared" si="8"/>
        <v>389.44214855343927</v>
      </c>
      <c r="BF27" s="1005">
        <f t="shared" si="8"/>
        <v>363.60194610233447</v>
      </c>
      <c r="BG27" s="1005">
        <f t="shared" si="8"/>
        <v>369.91747792763965</v>
      </c>
      <c r="BH27" s="1005">
        <f t="shared" si="8"/>
        <v>364.26805578790089</v>
      </c>
      <c r="BI27" s="1005">
        <f t="shared" si="8"/>
        <v>357.08706442582741</v>
      </c>
      <c r="BJ27" s="1005">
        <f t="shared" si="8"/>
        <v>328.91131383543654</v>
      </c>
      <c r="BK27" s="1005">
        <f t="shared" si="8"/>
        <v>341.47253509261174</v>
      </c>
      <c r="BL27" s="1005">
        <f t="shared" si="8"/>
        <v>329.08930307520774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407.59085557928825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86.605927595004275</v>
      </c>
      <c r="P31" s="453">
        <f t="shared" ref="P31:P43" si="9">O31/$O$30</f>
        <v>0.21248250889219694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78.198264486515797</v>
      </c>
      <c r="P32" s="454">
        <f t="shared" si="9"/>
        <v>0.19185480590671389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3.358083575733914</v>
      </c>
      <c r="P33" s="454">
        <f t="shared" si="9"/>
        <v>8.2388589679256666E-3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5.0495795327545618</v>
      </c>
      <c r="P34" s="454">
        <f t="shared" si="9"/>
        <v>1.2388844017557386E-2</v>
      </c>
      <c r="Q34" s="328"/>
      <c r="R34" s="13"/>
      <c r="S34" s="323"/>
      <c r="T34" s="563" t="s">
        <v>112</v>
      </c>
      <c r="U34" s="332"/>
      <c r="V34" s="332"/>
      <c r="W34" s="332"/>
      <c r="X34" s="893">
        <f>X35+X39+X40+X41+X47</f>
        <v>387.12758657042826</v>
      </c>
      <c r="Y34" s="894">
        <f t="shared" ref="Y34:AK34" si="10">Y35+Y39+Y40+Y41+Y47</f>
        <v>408.25240672488997</v>
      </c>
      <c r="Z34" s="894">
        <f t="shared" si="10"/>
        <v>402.34897159598586</v>
      </c>
      <c r="AA34" s="894">
        <f t="shared" si="10"/>
        <v>421.85220278878984</v>
      </c>
      <c r="AB34" s="894">
        <f t="shared" si="10"/>
        <v>407.59085557928825</v>
      </c>
      <c r="AC34" s="894">
        <f t="shared" si="10"/>
        <v>416.79548099375296</v>
      </c>
      <c r="AD34" s="894">
        <f t="shared" si="10"/>
        <v>389.44214855343927</v>
      </c>
      <c r="AE34" s="894">
        <f t="shared" si="10"/>
        <v>363.60194610233447</v>
      </c>
      <c r="AF34" s="894">
        <f t="shared" si="10"/>
        <v>369.91747792763965</v>
      </c>
      <c r="AG34" s="894">
        <f t="shared" si="10"/>
        <v>364.26805578790089</v>
      </c>
      <c r="AH34" s="894">
        <f t="shared" si="10"/>
        <v>357.08706442582741</v>
      </c>
      <c r="AI34" s="894">
        <f t="shared" si="10"/>
        <v>328.91131383543654</v>
      </c>
      <c r="AJ34" s="894">
        <f t="shared" si="10"/>
        <v>341.47253509261174</v>
      </c>
      <c r="AK34" s="895">
        <f t="shared" si="10"/>
        <v>329.08930307520774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109.762630551236</v>
      </c>
      <c r="P35" s="453">
        <f t="shared" si="9"/>
        <v>0.26929610674222787</v>
      </c>
      <c r="Q35" s="328"/>
      <c r="R35" s="13"/>
      <c r="S35" s="323"/>
      <c r="T35" s="334"/>
      <c r="U35" s="246" t="s">
        <v>114</v>
      </c>
      <c r="V35" s="344"/>
      <c r="W35" s="344"/>
      <c r="X35" s="896">
        <f>SUM(X36:X38)</f>
        <v>81.248989609375286</v>
      </c>
      <c r="Y35" s="897">
        <f t="shared" ref="Y35:AK35" si="11">SUM(Y36:Y38)</f>
        <v>89.169460756398863</v>
      </c>
      <c r="Z35" s="897">
        <f t="shared" si="11"/>
        <v>76.944187066558271</v>
      </c>
      <c r="AA35" s="897">
        <f t="shared" si="11"/>
        <v>87.38952909187806</v>
      </c>
      <c r="AB35" s="897">
        <f t="shared" si="11"/>
        <v>86.605927595004275</v>
      </c>
      <c r="AC35" s="897">
        <f t="shared" si="11"/>
        <v>102.10588140998975</v>
      </c>
      <c r="AD35" s="897">
        <f t="shared" si="11"/>
        <v>87.774525645006975</v>
      </c>
      <c r="AE35" s="897">
        <f t="shared" si="11"/>
        <v>78.742678009846074</v>
      </c>
      <c r="AF35" s="897">
        <f t="shared" si="11"/>
        <v>85.949933316986659</v>
      </c>
      <c r="AG35" s="897">
        <f t="shared" si="11"/>
        <v>85.915216671760575</v>
      </c>
      <c r="AH35" s="897">
        <f t="shared" si="11"/>
        <v>81.061398215885134</v>
      </c>
      <c r="AI35" s="897">
        <f t="shared" si="11"/>
        <v>78.311333906856419</v>
      </c>
      <c r="AJ35" s="897">
        <f t="shared" si="11"/>
        <v>80.565587735055615</v>
      </c>
      <c r="AK35" s="898">
        <f t="shared" si="11"/>
        <v>70.083494192901327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87.239693786546269</v>
      </c>
      <c r="P36" s="453">
        <f t="shared" si="9"/>
        <v>0.21403741667009901</v>
      </c>
      <c r="Q36" s="328"/>
      <c r="R36" s="13"/>
      <c r="S36" s="356" t="s">
        <v>184</v>
      </c>
      <c r="T36" s="335"/>
      <c r="U36" s="346"/>
      <c r="V36" s="336" t="s">
        <v>184</v>
      </c>
      <c r="W36" s="357"/>
      <c r="X36" s="899">
        <f>VLOOKUP(年度マスタ!$K$4&amp;"_"&amp;X$33,データシート1!$A:$BT,MATCH("aa_"&amp;$S36,データシート1!$A$1:$BT$1,0),0)</f>
        <v>72.463832922533669</v>
      </c>
      <c r="Y36" s="900">
        <f>VLOOKUP(年度マスタ!$K$4&amp;"_"&amp;Y$33,データシート1!$A:$BT,MATCH("aa_"&amp;$S36,データシート1!$A$1:$BT$1,0),0)</f>
        <v>80.505289457634532</v>
      </c>
      <c r="Z36" s="900">
        <f>VLOOKUP(年度マスタ!$K$4&amp;"_"&amp;Z$33,データシート1!$A:$BT,MATCH("aa_"&amp;$S36,データシート1!$A$1:$BT$1,0),0)</f>
        <v>66.907499172645203</v>
      </c>
      <c r="AA36" s="900">
        <f>VLOOKUP(年度マスタ!$K$4&amp;"_"&amp;AA$33,データシート1!$A:$BT,MATCH("aa_"&amp;$S36,データシート1!$A$1:$BT$1,0),0)</f>
        <v>77.965320728014348</v>
      </c>
      <c r="AB36" s="900">
        <f>VLOOKUP(年度マスタ!$K$4&amp;"_"&amp;AB$33,データシート1!$A:$BT,MATCH("aa_"&amp;$S36,データシート1!$A$1:$BT$1,0),0)</f>
        <v>78.198264486515797</v>
      </c>
      <c r="AC36" s="900">
        <f>VLOOKUP(年度マスタ!$K$4&amp;"_"&amp;AC$33,データシート1!$A:$BT,MATCH("aa_"&amp;$S36,データシート1!$A$1:$BT$1,0),0)</f>
        <v>95.409880714721396</v>
      </c>
      <c r="AD36" s="900">
        <f>VLOOKUP(年度マスタ!$K$4&amp;"_"&amp;AD$33,データシート1!$A:$BT,MATCH("aa_"&amp;$S36,データシート1!$A$1:$BT$1,0),0)</f>
        <v>80.644996949328529</v>
      </c>
      <c r="AE36" s="900">
        <f>VLOOKUP(年度マスタ!$K$4&amp;"_"&amp;AE$33,データシート1!$A:$BT,MATCH("aa_"&amp;$S36,データシート1!$A$1:$BT$1,0),0)</f>
        <v>71.376807285159614</v>
      </c>
      <c r="AF36" s="900">
        <f>VLOOKUP(年度マスタ!$K$4&amp;"_"&amp;AF$33,データシート1!$A:$BT,MATCH("aa_"&amp;$S36,データシート1!$A$1:$BT$1,0),0)</f>
        <v>78.779313562504541</v>
      </c>
      <c r="AG36" s="900">
        <f>VLOOKUP(年度マスタ!$K$4&amp;"_"&amp;AG$33,データシート1!$A:$BT,MATCH("aa_"&amp;$S36,データシート1!$A$1:$BT$1,0),0)</f>
        <v>79.229202055925384</v>
      </c>
      <c r="AH36" s="900">
        <f>VLOOKUP(年度マスタ!$K$4&amp;"_"&amp;AH$33,データシート1!$A:$BT,MATCH("aa_"&amp;$S36,データシート1!$A$1:$BT$1,0),0)</f>
        <v>74.701360717090964</v>
      </c>
      <c r="AI36" s="900">
        <f>VLOOKUP(年度マスタ!$K$4&amp;"_"&amp;AI$33,データシート1!$A:$BT,MATCH("aa_"&amp;$S36,データシート1!$A$1:$BT$1,0),0)</f>
        <v>70.203969598275805</v>
      </c>
      <c r="AJ36" s="900">
        <f>VLOOKUP(年度マスタ!$K$4&amp;"_"&amp;AJ$33,データシート1!$A:$BT,MATCH("aa_"&amp;$S36,データシート1!$A$1:$BT$1,0),0)</f>
        <v>72.184362588041878</v>
      </c>
      <c r="AK36" s="901">
        <f>VLOOKUP(年度マスタ!$K$4&amp;"_"&amp;AK$33,データシート1!$A:$BT,MATCH("aa_"&amp;$S36,データシート1!$A$1:$BT$1,0),0)</f>
        <v>62.385725524871759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118.71950549726273</v>
      </c>
      <c r="P37" s="453">
        <f t="shared" si="9"/>
        <v>0.29127126841089873</v>
      </c>
      <c r="Q37" s="328"/>
      <c r="R37" s="13"/>
      <c r="S37" s="356" t="s">
        <v>187</v>
      </c>
      <c r="T37" s="335"/>
      <c r="U37" s="346"/>
      <c r="V37" s="336" t="s">
        <v>194</v>
      </c>
      <c r="W37" s="357"/>
      <c r="X37" s="899">
        <f>VLOOKUP(年度マスタ!$K$4&amp;"_"&amp;X$33,データシート1!$A:$BT,MATCH("aa_"&amp;$S37,データシート1!$A$1:$BT$1,0),0)</f>
        <v>3.0499556488835191</v>
      </c>
      <c r="Y37" s="900">
        <f>VLOOKUP(年度マスタ!$K$4&amp;"_"&amp;Y$33,データシート1!$A:$BT,MATCH("aa_"&amp;$S37,データシート1!$A$1:$BT$1,0),0)</f>
        <v>3.253977379776714</v>
      </c>
      <c r="Z37" s="900">
        <f>VLOOKUP(年度マスタ!$K$4&amp;"_"&amp;Z$33,データシート1!$A:$BT,MATCH("aa_"&amp;$S37,データシート1!$A$1:$BT$1,0),0)</f>
        <v>4.4187762003819433</v>
      </c>
      <c r="AA37" s="900">
        <f>VLOOKUP(年度マスタ!$K$4&amp;"_"&amp;AA$33,データシート1!$A:$BT,MATCH("aa_"&amp;$S37,データシート1!$A$1:$BT$1,0),0)</f>
        <v>3.9517047189810501</v>
      </c>
      <c r="AB37" s="900">
        <f>VLOOKUP(年度マスタ!$K$4&amp;"_"&amp;AB$33,データシート1!$A:$BT,MATCH("aa_"&amp;$S37,データシート1!$A$1:$BT$1,0),0)</f>
        <v>3.358083575733914</v>
      </c>
      <c r="AC37" s="900">
        <f>VLOOKUP(年度マスタ!$K$4&amp;"_"&amp;AC$33,データシート1!$A:$BT,MATCH("aa_"&amp;$S37,データシート1!$A$1:$BT$1,0),0)</f>
        <v>3.5978347305208982</v>
      </c>
      <c r="AD37" s="900">
        <f>VLOOKUP(年度マスタ!$K$4&amp;"_"&amp;AD$33,データシート1!$A:$BT,MATCH("aa_"&amp;$S37,データシート1!$A$1:$BT$1,0),0)</f>
        <v>3.4886088563048272</v>
      </c>
      <c r="AE37" s="900">
        <f>VLOOKUP(年度マスタ!$K$4&amp;"_"&amp;AE$33,データシート1!$A:$BT,MATCH("aa_"&amp;$S37,データシート1!$A$1:$BT$1,0),0)</f>
        <v>3.5108970019428467</v>
      </c>
      <c r="AF37" s="900">
        <f>VLOOKUP(年度マスタ!$K$4&amp;"_"&amp;AF$33,データシート1!$A:$BT,MATCH("aa_"&amp;$S37,データシート1!$A$1:$BT$1,0),0)</f>
        <v>3.5844761155928775</v>
      </c>
      <c r="AG37" s="900">
        <f>VLOOKUP(年度マスタ!$K$4&amp;"_"&amp;AG$33,データシート1!$A:$BT,MATCH("aa_"&amp;$S37,データシート1!$A$1:$BT$1,0),0)</f>
        <v>3.3464672090293677</v>
      </c>
      <c r="AH37" s="900">
        <f>VLOOKUP(年度マスタ!$K$4&amp;"_"&amp;AH$33,データシート1!$A:$BT,MATCH("aa_"&amp;$S37,データシート1!$A$1:$BT$1,0),0)</f>
        <v>3.0025400249442735</v>
      </c>
      <c r="AI37" s="900">
        <f>VLOOKUP(年度マスタ!$K$4&amp;"_"&amp;AI$33,データシート1!$A:$BT,MATCH("aa_"&amp;$S37,データシート1!$A$1:$BT$1,0),0)</f>
        <v>3.6255591466414936</v>
      </c>
      <c r="AJ37" s="900">
        <f>VLOOKUP(年度マスタ!$K$4&amp;"_"&amp;AJ$33,データシート1!$A:$BT,MATCH("aa_"&amp;$S37,データシート1!$A$1:$BT$1,0),0)</f>
        <v>4.1081327933701584</v>
      </c>
      <c r="AK37" s="901">
        <f>VLOOKUP(年度マスタ!$K$4&amp;"_"&amp;AK$33,データシート1!$A:$BT,MATCH("aa_"&amp;$S37,データシート1!$A$1:$BT$1,0),0)</f>
        <v>3.6999789712886963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113.68261894249966</v>
      </c>
      <c r="P38" s="454">
        <f t="shared" si="9"/>
        <v>0.2789135658623359</v>
      </c>
      <c r="Q38" s="328"/>
      <c r="R38" s="13"/>
      <c r="S38" s="356" t="s">
        <v>188</v>
      </c>
      <c r="T38" s="335"/>
      <c r="U38" s="348"/>
      <c r="V38" s="358" t="s">
        <v>197</v>
      </c>
      <c r="W38" s="358"/>
      <c r="X38" s="899">
        <f>VLOOKUP(年度マスタ!$K$4&amp;"_"&amp;X$33,データシート1!$A:$BT,MATCH("aa_"&amp;$S38,データシート1!$A$1:$BT$1,0),0)</f>
        <v>5.7352010379580927</v>
      </c>
      <c r="Y38" s="900">
        <f>VLOOKUP(年度マスタ!$K$4&amp;"_"&amp;Y$33,データシート1!$A:$BT,MATCH("aa_"&amp;$S38,データシート1!$A$1:$BT$1,0),0)</f>
        <v>5.4101939189876171</v>
      </c>
      <c r="Z38" s="900">
        <f>VLOOKUP(年度マスタ!$K$4&amp;"_"&amp;Z$33,データシート1!$A:$BT,MATCH("aa_"&amp;$S38,データシート1!$A$1:$BT$1,0),0)</f>
        <v>5.6179116935311324</v>
      </c>
      <c r="AA38" s="900">
        <f>VLOOKUP(年度マスタ!$K$4&amp;"_"&amp;AA$33,データシート1!$A:$BT,MATCH("aa_"&amp;$S38,データシート1!$A$1:$BT$1,0),0)</f>
        <v>5.4725036448826581</v>
      </c>
      <c r="AB38" s="900">
        <f>VLOOKUP(年度マスタ!$K$4&amp;"_"&amp;AB$33,データシート1!$A:$BT,MATCH("aa_"&amp;$S38,データシート1!$A$1:$BT$1,0),0)</f>
        <v>5.0495795327545618</v>
      </c>
      <c r="AC38" s="900">
        <f>VLOOKUP(年度マスタ!$K$4&amp;"_"&amp;AC$33,データシート1!$A:$BT,MATCH("aa_"&amp;$S38,データシート1!$A$1:$BT$1,0),0)</f>
        <v>3.0981659647474582</v>
      </c>
      <c r="AD38" s="900">
        <f>VLOOKUP(年度マスタ!$K$4&amp;"_"&amp;AD$33,データシート1!$A:$BT,MATCH("aa_"&amp;$S38,データシート1!$A$1:$BT$1,0),0)</f>
        <v>3.6409198393736291</v>
      </c>
      <c r="AE38" s="900">
        <f>VLOOKUP(年度マスタ!$K$4&amp;"_"&amp;AE$33,データシート1!$A:$BT,MATCH("aa_"&amp;$S38,データシート1!$A$1:$BT$1,0),0)</f>
        <v>3.8549737227436034</v>
      </c>
      <c r="AF38" s="900">
        <f>VLOOKUP(年度マスタ!$K$4&amp;"_"&amp;AF$33,データシート1!$A:$BT,MATCH("aa_"&amp;$S38,データシート1!$A$1:$BT$1,0),0)</f>
        <v>3.5861436388892396</v>
      </c>
      <c r="AG38" s="900">
        <f>VLOOKUP(年度マスタ!$K$4&amp;"_"&amp;AG$33,データシート1!$A:$BT,MATCH("aa_"&amp;$S38,データシート1!$A$1:$BT$1,0),0)</f>
        <v>3.3395474068058171</v>
      </c>
      <c r="AH38" s="900">
        <f>VLOOKUP(年度マスタ!$K$4&amp;"_"&amp;AH$33,データシート1!$A:$BT,MATCH("aa_"&amp;$S38,データシート1!$A$1:$BT$1,0),0)</f>
        <v>3.3574974738499037</v>
      </c>
      <c r="AI38" s="900">
        <f>VLOOKUP(年度マスタ!$K$4&amp;"_"&amp;AI$33,データシート1!$A:$BT,MATCH("aa_"&amp;$S38,データシート1!$A$1:$BT$1,0),0)</f>
        <v>4.4818051619391168</v>
      </c>
      <c r="AJ38" s="900">
        <f>VLOOKUP(年度マスタ!$K$4&amp;"_"&amp;AJ$33,データシート1!$A:$BT,MATCH("aa_"&amp;$S38,データシート1!$A$1:$BT$1,0),0)</f>
        <v>4.273092353643583</v>
      </c>
      <c r="AK38" s="901">
        <f>VLOOKUP(年度マスタ!$K$4&amp;"_"&amp;AK$33,データシート1!$A:$BT,MATCH("aa_"&amp;$S38,データシート1!$A$1:$BT$1,0),0)</f>
        <v>3.9977896967408619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70.537660766432779</v>
      </c>
      <c r="P39" s="454">
        <f t="shared" si="9"/>
        <v>0.17305996884101135</v>
      </c>
      <c r="Q39" s="328"/>
      <c r="R39" s="13"/>
      <c r="S39" s="356" t="s">
        <v>189</v>
      </c>
      <c r="T39" s="335"/>
      <c r="U39" s="343" t="s">
        <v>199</v>
      </c>
      <c r="V39" s="344"/>
      <c r="W39" s="344"/>
      <c r="X39" s="896">
        <f>VLOOKUP(年度マスタ!$K$4&amp;"_"&amp;X$33,データシート1!$A:$BT,MATCH("aa_"&amp;$S39,データシート1!$A$1:$BT$1,0),0)</f>
        <v>93.860633823906156</v>
      </c>
      <c r="Y39" s="897">
        <f>VLOOKUP(年度マスタ!$K$4&amp;"_"&amp;Y$33,データシート1!$A:$BT,MATCH("aa_"&amp;$S39,データシート1!$A$1:$BT$1,0),0)</f>
        <v>96.359289707811911</v>
      </c>
      <c r="Z39" s="897">
        <f>VLOOKUP(年度マスタ!$K$4&amp;"_"&amp;Z$33,データシート1!$A:$BT,MATCH("aa_"&amp;$S39,データシート1!$A$1:$BT$1,0),0)</f>
        <v>104.3593257471328</v>
      </c>
      <c r="AA39" s="897">
        <f>VLOOKUP(年度マスタ!$K$4&amp;"_"&amp;AA$33,データシート1!$A:$BT,MATCH("aa_"&amp;$S39,データシート1!$A$1:$BT$1,0),0)</f>
        <v>110.2515315141971</v>
      </c>
      <c r="AB39" s="897">
        <f>VLOOKUP(年度マスタ!$K$4&amp;"_"&amp;AB$33,データシート1!$A:$BT,MATCH("aa_"&amp;$S39,データシート1!$A$1:$BT$1,0),0)</f>
        <v>109.762630551236</v>
      </c>
      <c r="AC39" s="897">
        <f>VLOOKUP(年度マスタ!$K$4&amp;"_"&amp;AC$33,データシート1!$A:$BT,MATCH("aa_"&amp;$S39,データシート1!$A$1:$BT$1,0),0)</f>
        <v>108.552059218412</v>
      </c>
      <c r="AD39" s="897">
        <f>VLOOKUP(年度マスタ!$K$4&amp;"_"&amp;AD$33,データシート1!$A:$BT,MATCH("aa_"&amp;$S39,データシート1!$A$1:$BT$1,0),0)</f>
        <v>103.4767421923537</v>
      </c>
      <c r="AE39" s="897">
        <f>VLOOKUP(年度マスタ!$K$4&amp;"_"&amp;AE$33,データシート1!$A:$BT,MATCH("aa_"&amp;$S39,データシート1!$A$1:$BT$1,0),0)</f>
        <v>89.770677729239381</v>
      </c>
      <c r="AF39" s="897">
        <f>VLOOKUP(年度マスタ!$K$4&amp;"_"&amp;AF$33,データシート1!$A:$BT,MATCH("aa_"&amp;$S39,データシート1!$A$1:$BT$1,0),0)</f>
        <v>88.965328942023831</v>
      </c>
      <c r="AG39" s="897">
        <f>VLOOKUP(年度マスタ!$K$4&amp;"_"&amp;AG$33,データシート1!$A:$BT,MATCH("aa_"&amp;$S39,データシート1!$A$1:$BT$1,0),0)</f>
        <v>90.349436523308</v>
      </c>
      <c r="AH39" s="897">
        <f>VLOOKUP(年度マスタ!$K$4&amp;"_"&amp;AH$33,データシート1!$A:$BT,MATCH("aa_"&amp;$S39,データシート1!$A$1:$BT$1,0),0)</f>
        <v>86.126301870125033</v>
      </c>
      <c r="AI39" s="897">
        <f>VLOOKUP(年度マスタ!$K$4&amp;"_"&amp;AI$33,データシート1!$A:$BT,MATCH("aa_"&amp;$S39,データシート1!$A$1:$BT$1,0),0)</f>
        <v>75.917402541540639</v>
      </c>
      <c r="AJ39" s="897">
        <f>VLOOKUP(年度マスタ!$K$4&amp;"_"&amp;AJ$33,データシート1!$A:$BT,MATCH("aa_"&amp;$S39,データシート1!$A$1:$BT$1,0),0)</f>
        <v>85.923044579571865</v>
      </c>
      <c r="AK39" s="898">
        <f>VLOOKUP(年度マスタ!$K$4&amp;"_"&amp;AK$33,データシート1!$A:$BT,MATCH("aa_"&amp;$S39,データシート1!$A$1:$BT$1,0),0)</f>
        <v>81.149183756305632</v>
      </c>
      <c r="AL39" s="330"/>
      <c r="AW39" s="17" t="str">
        <f>年度マスタ!K4</f>
        <v>23208</v>
      </c>
      <c r="AX39" s="17" t="s">
        <v>200</v>
      </c>
      <c r="AY39" s="17">
        <f>VLOOKUP($AW39&amp;"_"&amp;$AY$34,データシート1!$A:$BT,MATCH($AY$31&amp;"_"&amp;AY$36,データシート1!$A$1:$BT$1,0),0)</f>
        <v>62.385725524871759</v>
      </c>
      <c r="AZ39" s="17">
        <f>VLOOKUP($AW39&amp;"_"&amp;$AY$34,データシート1!$A:$BT,MATCH($AY$31&amp;"_"&amp;AZ$36,データシート1!$A$1:$BT$1,0),0)</f>
        <v>3.6999789712886963</v>
      </c>
      <c r="BA39" s="17">
        <f>VLOOKUP($AW39&amp;"_"&amp;$AY$34,データシート1!$A:$BT,MATCH($AY$31&amp;"_"&amp;BA$36,データシート1!$A$1:$BT$1,0),0)</f>
        <v>3.9977896967408619</v>
      </c>
      <c r="BB39" s="17">
        <f>VLOOKUP($AW39&amp;"_"&amp;$AY$34,データシート1!$A:$BT,MATCH($AY$31&amp;"_"&amp;BB$36,データシート1!$A$1:$BT$1,0),0)</f>
        <v>81.149183756305632</v>
      </c>
      <c r="BC39" s="17">
        <f>VLOOKUP($AW39&amp;"_"&amp;$AY$34,データシート1!$A:$BT,MATCH($AY$31&amp;"_"&amp;BC$36,データシート1!$A$1:$BT$1,0),0)</f>
        <v>68.137661899985744</v>
      </c>
      <c r="BD39" s="17">
        <f>VLOOKUP($AW39&amp;"_"&amp;$AY$34,データシート1!$A:$BT,MATCH($AY$31&amp;"_"&amp;BD$36,データシート1!$A$1:$BT$1,0),0)</f>
        <v>55.89704952655255</v>
      </c>
      <c r="BE39" s="17">
        <f>VLOOKUP($AW39&amp;"_"&amp;$AY$34,データシート1!$A:$BT,MATCH($AY$31&amp;"_"&amp;BE$36,データシート1!$A$1:$BT$1,0),0)</f>
        <v>43.736270095317806</v>
      </c>
      <c r="BF39" s="17">
        <f>VLOOKUP($AW39&amp;"_"&amp;$AY$34,データシート1!$A:$BT,MATCH($AY$31&amp;"_"&amp;BF$36,データシート1!$A$1:$BT$1,0),0)</f>
        <v>3.5688664623069695</v>
      </c>
      <c r="BG39" s="17">
        <f>VLOOKUP($AW39&amp;"_"&amp;$AY$34,データシート1!$A:$BT,MATCH($AY$31&amp;"_"&amp;BG$36,データシート1!$A$1:$BT$1,0),0)</f>
        <v>0</v>
      </c>
      <c r="BH39" s="17">
        <f>VLOOKUP($AW39&amp;"_"&amp;$AY$34,データシート1!$A:$BT,MATCH($AY$31&amp;"_"&amp;BH$36,データシート1!$A$1:$BT$1,0),0)</f>
        <v>6.5167771418377543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43.144958176066872</v>
      </c>
      <c r="P40" s="454">
        <f t="shared" si="9"/>
        <v>0.10585359702132455</v>
      </c>
      <c r="Q40" s="328"/>
      <c r="R40" s="13"/>
      <c r="S40" s="356" t="s">
        <v>165</v>
      </c>
      <c r="T40" s="335"/>
      <c r="U40" s="343" t="s">
        <v>165</v>
      </c>
      <c r="V40" s="344"/>
      <c r="W40" s="344"/>
      <c r="X40" s="896">
        <f>VLOOKUP(年度マスタ!$K$4&amp;"_"&amp;X$33,データシート1!$A:$BT,MATCH("aa_"&amp;$S40,データシート1!$A$1:$BT$1,0),0)</f>
        <v>83.632761208438268</v>
      </c>
      <c r="Y40" s="897">
        <f>VLOOKUP(年度マスタ!$K$4&amp;"_"&amp;Y$33,データシート1!$A:$BT,MATCH("aa_"&amp;$S40,データシート1!$A$1:$BT$1,0),0)</f>
        <v>92.267848672644362</v>
      </c>
      <c r="Z40" s="897">
        <f>VLOOKUP(年度マスタ!$K$4&amp;"_"&amp;Z$33,データシート1!$A:$BT,MATCH("aa_"&amp;$S40,データシート1!$A$1:$BT$1,0),0)</f>
        <v>93.508458740116538</v>
      </c>
      <c r="AA40" s="897">
        <f>VLOOKUP(年度マスタ!$K$4&amp;"_"&amp;AA$33,データシート1!$A:$BT,MATCH("aa_"&amp;$S40,データシート1!$A$1:$BT$1,0),0)</f>
        <v>95.691334875774473</v>
      </c>
      <c r="AB40" s="897">
        <f>VLOOKUP(年度マスタ!$K$4&amp;"_"&amp;AB$33,データシート1!$A:$BT,MATCH("aa_"&amp;$S40,データシート1!$A$1:$BT$1,0),0)</f>
        <v>87.239693786546269</v>
      </c>
      <c r="AC40" s="897">
        <f>VLOOKUP(年度マスタ!$K$4&amp;"_"&amp;AC$33,データシート1!$A:$BT,MATCH("aa_"&amp;$S40,データシート1!$A$1:$BT$1,0),0)</f>
        <v>83.847877545520006</v>
      </c>
      <c r="AD40" s="897">
        <f>VLOOKUP(年度マスタ!$K$4&amp;"_"&amp;AD$33,データシート1!$A:$BT,MATCH("aa_"&amp;$S40,データシート1!$A$1:$BT$1,0),0)</f>
        <v>75.914063662129436</v>
      </c>
      <c r="AE40" s="897">
        <f>VLOOKUP(年度マスタ!$K$4&amp;"_"&amp;AE$33,データシート1!$A:$BT,MATCH("aa_"&amp;$S40,データシート1!$A$1:$BT$1,0),0)</f>
        <v>75.863057075105644</v>
      </c>
      <c r="AF40" s="897">
        <f>VLOOKUP(年度マスタ!$K$4&amp;"_"&amp;AF$33,データシート1!$A:$BT,MATCH("aa_"&amp;$S40,データシート1!$A$1:$BT$1,0),0)</f>
        <v>77.431518776183353</v>
      </c>
      <c r="AG40" s="897">
        <f>VLOOKUP(年度マスタ!$K$4&amp;"_"&amp;AG$33,データシート1!$A:$BT,MATCH("aa_"&amp;$S40,データシート1!$A$1:$BT$1,0),0)</f>
        <v>70.764401106715113</v>
      </c>
      <c r="AH40" s="897">
        <f>VLOOKUP(年度マスタ!$K$4&amp;"_"&amp;AH$33,データシート1!$A:$BT,MATCH("aa_"&amp;$S40,データシート1!$A$1:$BT$1,0),0)</f>
        <v>69.421188742198467</v>
      </c>
      <c r="AI40" s="897">
        <f>VLOOKUP(年度マスタ!$K$4&amp;"_"&amp;AI$33,データシート1!$A:$BT,MATCH("aa_"&amp;$S40,データシート1!$A$1:$BT$1,0),0)</f>
        <v>69.053670545099791</v>
      </c>
      <c r="AJ40" s="897">
        <f>VLOOKUP(年度マスタ!$K$4&amp;"_"&amp;AJ$33,データシート1!$A:$BT,MATCH("aa_"&amp;$S40,データシート1!$A$1:$BT$1,0),0)</f>
        <v>68.264140586091997</v>
      </c>
      <c r="AK40" s="898">
        <f>VLOOKUP(年度マスタ!$K$4&amp;"_"&amp;AK$33,データシート1!$A:$BT,MATCH("aa_"&amp;$S40,データシート1!$A$1:$BT$1,0),0)</f>
        <v>68.137661899985744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5.0368865547630701</v>
      </c>
      <c r="P41" s="454">
        <f t="shared" si="9"/>
        <v>1.2357702548562818E-2</v>
      </c>
      <c r="Q41" s="328"/>
      <c r="R41" s="13"/>
      <c r="S41" s="356" t="s">
        <v>201</v>
      </c>
      <c r="T41" s="335"/>
      <c r="U41" s="246" t="s">
        <v>128</v>
      </c>
      <c r="V41" s="344"/>
      <c r="W41" s="344"/>
      <c r="X41" s="896">
        <f>X42+X45+X46</f>
        <v>119.64407531039873</v>
      </c>
      <c r="Y41" s="897">
        <f t="shared" ref="Y41:AH41" si="12">Y42+Y45+Y46</f>
        <v>120.53714057787043</v>
      </c>
      <c r="Z41" s="897">
        <f t="shared" si="12"/>
        <v>118.85592454621695</v>
      </c>
      <c r="AA41" s="897">
        <f t="shared" si="12"/>
        <v>120.39033346300754</v>
      </c>
      <c r="AB41" s="897">
        <f t="shared" si="12"/>
        <v>118.71950549726273</v>
      </c>
      <c r="AC41" s="897">
        <f t="shared" si="12"/>
        <v>118.00614637377254</v>
      </c>
      <c r="AD41" s="897">
        <f t="shared" si="12"/>
        <v>115.97469400442748</v>
      </c>
      <c r="AE41" s="897">
        <f t="shared" si="12"/>
        <v>114.73239242178748</v>
      </c>
      <c r="AF41" s="897">
        <f t="shared" si="12"/>
        <v>113.90119299816924</v>
      </c>
      <c r="AG41" s="897">
        <f t="shared" si="12"/>
        <v>112.23878003999678</v>
      </c>
      <c r="AH41" s="897">
        <f t="shared" si="12"/>
        <v>110.98600087813752</v>
      </c>
      <c r="AI41" s="897">
        <f>AI42+AI45+AI46</f>
        <v>100.74280209003382</v>
      </c>
      <c r="AJ41" s="897">
        <f>AJ42+AJ45+AJ46</f>
        <v>100.15566617239169</v>
      </c>
      <c r="AK41" s="898">
        <f>AK42+AK45+AK46</f>
        <v>103.20218608417733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115.8172618157968</v>
      </c>
      <c r="Y42" s="900">
        <f t="shared" ref="Y42:AK42" si="13">SUM(Y43:Y44)</f>
        <v>116.55693373106607</v>
      </c>
      <c r="Z42" s="900">
        <f t="shared" si="13"/>
        <v>114.28613593804718</v>
      </c>
      <c r="AA42" s="900">
        <f t="shared" si="13"/>
        <v>115.39858789583286</v>
      </c>
      <c r="AB42" s="900">
        <f t="shared" si="13"/>
        <v>113.68261894249966</v>
      </c>
      <c r="AC42" s="900">
        <f t="shared" si="13"/>
        <v>113.22283410037414</v>
      </c>
      <c r="AD42" s="900">
        <f t="shared" si="13"/>
        <v>111.31945749576181</v>
      </c>
      <c r="AE42" s="900">
        <f t="shared" si="13"/>
        <v>110.23299098360359</v>
      </c>
      <c r="AF42" s="900">
        <f t="shared" si="13"/>
        <v>109.58220564181579</v>
      </c>
      <c r="AG42" s="900">
        <f t="shared" si="13"/>
        <v>108.26264683872337</v>
      </c>
      <c r="AH42" s="900">
        <f t="shared" si="13"/>
        <v>107.1386155304489</v>
      </c>
      <c r="AI42" s="900">
        <f t="shared" si="13"/>
        <v>97.103510398958889</v>
      </c>
      <c r="AJ42" s="900">
        <f t="shared" si="13"/>
        <v>96.59539552461824</v>
      </c>
      <c r="AK42" s="901">
        <f t="shared" si="13"/>
        <v>99.633319621870356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5.2630981492389859</v>
      </c>
      <c r="P43" s="612">
        <f t="shared" si="9"/>
        <v>1.291269928457745E-2</v>
      </c>
      <c r="Q43" s="328"/>
      <c r="R43" s="13"/>
      <c r="S43" s="356" t="s">
        <v>190</v>
      </c>
      <c r="T43" s="359"/>
      <c r="U43" s="346"/>
      <c r="V43" s="360"/>
      <c r="W43" s="347" t="s">
        <v>190</v>
      </c>
      <c r="X43" s="899">
        <f>VLOOKUP(年度マスタ!$K$4&amp;"_"&amp;X$33,データシート1!$A:$BT,MATCH("aa_"&amp;$S43,データシート1!$A$1:$BT$1,0),0)</f>
        <v>73.923233417305298</v>
      </c>
      <c r="Y43" s="900">
        <f>VLOOKUP(年度マスタ!$K$4&amp;"_"&amp;Y$33,データシート1!$A:$BT,MATCH("aa_"&amp;$S43,データシート1!$A$1:$BT$1,0),0)</f>
        <v>73.309594584464534</v>
      </c>
      <c r="Z43" s="900">
        <f>VLOOKUP(年度マスタ!$K$4&amp;"_"&amp;Z$33,データシート1!$A:$BT,MATCH("aa_"&amp;$S43,データシート1!$A$1:$BT$1,0),0)</f>
        <v>72.357853522336299</v>
      </c>
      <c r="AA43" s="900">
        <f>VLOOKUP(年度マスタ!$K$4&amp;"_"&amp;AA$33,データシート1!$A:$BT,MATCH("aa_"&amp;$S43,データシート1!$A$1:$BT$1,0),0)</f>
        <v>72.753999584334181</v>
      </c>
      <c r="AB43" s="900">
        <f>VLOOKUP(年度マスタ!$K$4&amp;"_"&amp;AB$33,データシート1!$A:$BT,MATCH("aa_"&amp;$S43,データシート1!$A$1:$BT$1,0),0)</f>
        <v>70.537660766432779</v>
      </c>
      <c r="AC43" s="900">
        <f>VLOOKUP(年度マスタ!$K$4&amp;"_"&amp;AC$33,データシート1!$A:$BT,MATCH("aa_"&amp;$S43,データシート1!$A$1:$BT$1,0),0)</f>
        <v>68.969861106882021</v>
      </c>
      <c r="AD43" s="900">
        <f>VLOOKUP(年度マスタ!$K$4&amp;"_"&amp;AD$33,データシート1!$A:$BT,MATCH("aa_"&amp;$S43,データシート1!$A$1:$BT$1,0),0)</f>
        <v>67.081775029650061</v>
      </c>
      <c r="AE43" s="900">
        <f>VLOOKUP(年度マスタ!$K$4&amp;"_"&amp;AE$33,データシート1!$A:$BT,MATCH("aa_"&amp;$S43,データシート1!$A$1:$BT$1,0),0)</f>
        <v>66.421895304178079</v>
      </c>
      <c r="AF43" s="900">
        <f>VLOOKUP(年度マスタ!$K$4&amp;"_"&amp;AF$33,データシート1!$A:$BT,MATCH("aa_"&amp;$S43,データシート1!$A$1:$BT$1,0),0)</f>
        <v>65.744477158210046</v>
      </c>
      <c r="AG43" s="900">
        <f>VLOOKUP(年度マスタ!$K$4&amp;"_"&amp;AG$33,データシート1!$A:$BT,MATCH("aa_"&amp;$S43,データシート1!$A$1:$BT$1,0),0)</f>
        <v>64.560156744021313</v>
      </c>
      <c r="AH43" s="900">
        <f>VLOOKUP(年度マスタ!$K$4&amp;"_"&amp;AH$33,データシート1!$A:$BT,MATCH("aa_"&amp;$S43,データシート1!$A$1:$BT$1,0),0)</f>
        <v>63.130621945373058</v>
      </c>
      <c r="AI43" s="900">
        <f>VLOOKUP(年度マスタ!$K$4&amp;"_"&amp;AI$33,データシート1!$A:$BT,MATCH("aa_"&amp;$S43,データシート1!$A$1:$BT$1,0),0)</f>
        <v>55.214789262755509</v>
      </c>
      <c r="AJ43" s="900">
        <f>VLOOKUP(年度マスタ!$K$4&amp;"_"&amp;AJ$33,データシート1!$A:$BT,MATCH("aa_"&amp;$S43,データシート1!$A$1:$BT$1,0),0)</f>
        <v>53.288991241445778</v>
      </c>
      <c r="AK43" s="901">
        <f>VLOOKUP(年度マスタ!$K$4&amp;"_"&amp;AK$33,データシート1!$A:$BT,MATCH("aa_"&amp;$S43,データシート1!$A$1:$BT$1,0),0)</f>
        <v>55.89704952655255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41.894028398491493</v>
      </c>
      <c r="Y44" s="900">
        <f>VLOOKUP(年度マスタ!$K$4&amp;"_"&amp;Y$33,データシート1!$A:$BT,MATCH("aa_"&amp;$S44,データシート1!$A$1:$BT$1,0),0)</f>
        <v>43.24733914660154</v>
      </c>
      <c r="Z44" s="900">
        <f>VLOOKUP(年度マスタ!$K$4&amp;"_"&amp;Z$33,データシート1!$A:$BT,MATCH("aa_"&amp;$S44,データシート1!$A$1:$BT$1,0),0)</f>
        <v>41.928282415710889</v>
      </c>
      <c r="AA44" s="900">
        <f>VLOOKUP(年度マスタ!$K$4&amp;"_"&amp;AA$33,データシート1!$A:$BT,MATCH("aa_"&amp;$S44,データシート1!$A$1:$BT$1,0),0)</f>
        <v>42.644588311498687</v>
      </c>
      <c r="AB44" s="900">
        <f>VLOOKUP(年度マスタ!$K$4&amp;"_"&amp;AB$33,データシート1!$A:$BT,MATCH("aa_"&amp;$S44,データシート1!$A$1:$BT$1,0),0)</f>
        <v>43.144958176066872</v>
      </c>
      <c r="AC44" s="900">
        <f>VLOOKUP(年度マスタ!$K$4&amp;"_"&amp;AC$33,データシート1!$A:$BT,MATCH("aa_"&amp;$S44,データシート1!$A$1:$BT$1,0),0)</f>
        <v>44.252972993492129</v>
      </c>
      <c r="AD44" s="900">
        <f>VLOOKUP(年度マスタ!$K$4&amp;"_"&amp;AD$33,データシート1!$A:$BT,MATCH("aa_"&amp;$S44,データシート1!$A$1:$BT$1,0),0)</f>
        <v>44.23768246611175</v>
      </c>
      <c r="AE44" s="900">
        <f>VLOOKUP(年度マスタ!$K$4&amp;"_"&amp;AE$33,データシート1!$A:$BT,MATCH("aa_"&amp;$S44,データシート1!$A$1:$BT$1,0),0)</f>
        <v>43.811095679425506</v>
      </c>
      <c r="AF44" s="900">
        <f>VLOOKUP(年度マスタ!$K$4&amp;"_"&amp;AF$33,データシート1!$A:$BT,MATCH("aa_"&amp;$S44,データシート1!$A$1:$BT$1,0),0)</f>
        <v>43.837728483605744</v>
      </c>
      <c r="AG44" s="900">
        <f>VLOOKUP(年度マスタ!$K$4&amp;"_"&amp;AG$33,データシート1!$A:$BT,MATCH("aa_"&amp;$S44,データシート1!$A$1:$BT$1,0),0)</f>
        <v>43.702490094702057</v>
      </c>
      <c r="AH44" s="900">
        <f>VLOOKUP(年度マスタ!$K$4&amp;"_"&amp;AH$33,データシート1!$A:$BT,MATCH("aa_"&amp;$S44,データシート1!$A$1:$BT$1,0),0)</f>
        <v>44.007993585075845</v>
      </c>
      <c r="AI44" s="900">
        <f>VLOOKUP(年度マスタ!$K$4&amp;"_"&amp;AI$33,データシート1!$A:$BT,MATCH("aa_"&amp;$S44,データシート1!$A$1:$BT$1,0),0)</f>
        <v>41.888721136203372</v>
      </c>
      <c r="AJ44" s="900">
        <f>VLOOKUP(年度マスタ!$K$4&amp;"_"&amp;AJ$33,データシート1!$A:$BT,MATCH("aa_"&amp;$S44,データシート1!$A$1:$BT$1,0),0)</f>
        <v>43.306404283172462</v>
      </c>
      <c r="AK44" s="901">
        <f>VLOOKUP(年度マスタ!$K$4&amp;"_"&amp;AK$33,データシート1!$A:$BT,MATCH("aa_"&amp;$S44,データシート1!$A$1:$BT$1,0),0)</f>
        <v>43.736270095317806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3.8268134946019301</v>
      </c>
      <c r="Y45" s="900">
        <f>VLOOKUP(年度マスタ!$K$4&amp;"_"&amp;Y$33,データシート1!$A:$BT,MATCH("aa_"&amp;$S45,データシート1!$A$1:$BT$1,0),0)</f>
        <v>3.9802068468043599</v>
      </c>
      <c r="Z45" s="900">
        <f>VLOOKUP(年度マスタ!$K$4&amp;"_"&amp;Z$33,データシート1!$A:$BT,MATCH("aa_"&amp;$S45,データシート1!$A$1:$BT$1,0),0)</f>
        <v>4.5697886081697696</v>
      </c>
      <c r="AA45" s="900">
        <f>VLOOKUP(年度マスタ!$K$4&amp;"_"&amp;AA$33,データシート1!$A:$BT,MATCH("aa_"&amp;$S45,データシート1!$A$1:$BT$1,0),0)</f>
        <v>4.9917455671746698</v>
      </c>
      <c r="AB45" s="900">
        <f>VLOOKUP(年度マスタ!$K$4&amp;"_"&amp;AB$33,データシート1!$A:$BT,MATCH("aa_"&amp;$S45,データシート1!$A$1:$BT$1,0),0)</f>
        <v>5.0368865547630701</v>
      </c>
      <c r="AC45" s="900">
        <f>VLOOKUP(年度マスタ!$K$4&amp;"_"&amp;AC$33,データシート1!$A:$BT,MATCH("aa_"&amp;$S45,データシート1!$A$1:$BT$1,0),0)</f>
        <v>4.7833122733984004</v>
      </c>
      <c r="AD45" s="900">
        <f>VLOOKUP(年度マスタ!$K$4&amp;"_"&amp;AD$33,データシート1!$A:$BT,MATCH("aa_"&amp;$S45,データシート1!$A$1:$BT$1,0),0)</f>
        <v>4.65523650866567</v>
      </c>
      <c r="AE45" s="900">
        <f>VLOOKUP(年度マスタ!$K$4&amp;"_"&amp;AE$33,データシート1!$A:$BT,MATCH("aa_"&amp;$S45,データシート1!$A$1:$BT$1,0),0)</f>
        <v>4.4994014381838996</v>
      </c>
      <c r="AF45" s="900">
        <f>VLOOKUP(年度マスタ!$K$4&amp;"_"&amp;AF$33,データシート1!$A:$BT,MATCH("aa_"&amp;$S45,データシート1!$A$1:$BT$1,0),0)</f>
        <v>4.31898735635344</v>
      </c>
      <c r="AG45" s="900">
        <f>VLOOKUP(年度マスタ!$K$4&amp;"_"&amp;AG$33,データシート1!$A:$BT,MATCH("aa_"&amp;$S45,データシート1!$A$1:$BT$1,0),0)</f>
        <v>3.9761332012734099</v>
      </c>
      <c r="AH45" s="900">
        <f>VLOOKUP(年度マスタ!$K$4&amp;"_"&amp;AH$33,データシート1!$A:$BT,MATCH("aa_"&amp;$S45,データシート1!$A$1:$BT$1,0),0)</f>
        <v>3.8473853476886202</v>
      </c>
      <c r="AI45" s="900">
        <f>VLOOKUP(年度マスタ!$K$4&amp;"_"&amp;AI$33,データシート1!$A:$BT,MATCH("aa_"&amp;$S45,データシート1!$A$1:$BT$1,0),0)</f>
        <v>3.6392916910749298</v>
      </c>
      <c r="AJ45" s="900">
        <f>VLOOKUP(年度マスタ!$K$4&amp;"_"&amp;AJ$33,データシート1!$A:$BT,MATCH("aa_"&amp;$S45,データシート1!$A$1:$BT$1,0),0)</f>
        <v>3.56027064777345</v>
      </c>
      <c r="AK45" s="901">
        <f>VLOOKUP(年度マスタ!$K$4&amp;"_"&amp;AK$33,データシート1!$A:$BT,MATCH("aa_"&amp;$S45,データシート1!$A$1:$BT$1,0),0)</f>
        <v>3.5688664623069695</v>
      </c>
      <c r="AL45" s="330"/>
      <c r="AW45" s="17" t="str">
        <f>AW48</f>
        <v>津島市</v>
      </c>
      <c r="AX45" s="1010">
        <f t="shared" ref="AX45:BB45" si="15">AX48/$BC48</f>
        <v>0.21296193324425663</v>
      </c>
      <c r="AY45" s="1010">
        <f t="shared" si="15"/>
        <v>0.24658712087569851</v>
      </c>
      <c r="AZ45" s="1010">
        <f t="shared" si="15"/>
        <v>0.20704915432761437</v>
      </c>
      <c r="BA45" s="1010">
        <f t="shared" si="15"/>
        <v>0.31359933343257962</v>
      </c>
      <c r="BB45" s="1010">
        <f t="shared" si="15"/>
        <v>1.9802458119850999E-2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8.7411266183097851</v>
      </c>
      <c r="Y47" s="903">
        <f>VLOOKUP(年度マスタ!$K$4&amp;"_"&amp;Y$33,データシート1!$A:$BT,MATCH("aa_"&amp;$S47,データシート1!$A$1:$BT$1,0),0)</f>
        <v>9.918667010164409</v>
      </c>
      <c r="Z47" s="903">
        <f>VLOOKUP(年度マスタ!$K$4&amp;"_"&amp;Z$33,データシート1!$A:$BT,MATCH("aa_"&amp;$S47,データシート1!$A$1:$BT$1,0),0)</f>
        <v>8.6810754959613234</v>
      </c>
      <c r="AA47" s="903">
        <f>VLOOKUP(年度マスタ!$K$4&amp;"_"&amp;AA$33,データシート1!$A:$BT,MATCH("aa_"&amp;$S47,データシート1!$A$1:$BT$1,0),0)</f>
        <v>8.1294738439326384</v>
      </c>
      <c r="AB47" s="903">
        <f>VLOOKUP(年度マスタ!$K$4&amp;"_"&amp;AB$33,データシート1!$A:$BT,MATCH("aa_"&amp;$S47,データシート1!$A$1:$BT$1,0),0)</f>
        <v>5.2630981492389859</v>
      </c>
      <c r="AC47" s="903">
        <f>VLOOKUP(年度マスタ!$K$4&amp;"_"&amp;AC$33,データシート1!$A:$BT,MATCH("aa_"&amp;$S47,データシート1!$A$1:$BT$1,0),0)</f>
        <v>4.2835164460586883</v>
      </c>
      <c r="AD47" s="903">
        <f>VLOOKUP(年度マスタ!$K$4&amp;"_"&amp;AD$33,データシート1!$A:$BT,MATCH("aa_"&amp;$S47,データシート1!$A$1:$BT$1,0),0)</f>
        <v>6.302123049521712</v>
      </c>
      <c r="AE47" s="903">
        <f>VLOOKUP(年度マスタ!$K$4&amp;"_"&amp;AE$33,データシート1!$A:$BT,MATCH("aa_"&amp;$S47,データシート1!$A$1:$BT$1,0),0)</f>
        <v>4.4931408663558887</v>
      </c>
      <c r="AF47" s="903">
        <f>VLOOKUP(年度マスタ!$K$4&amp;"_"&amp;AF$33,データシート1!$A:$BT,MATCH("aa_"&amp;$S47,データシート1!$A$1:$BT$1,0),0)</f>
        <v>3.6695038942765827</v>
      </c>
      <c r="AG47" s="903">
        <f>VLOOKUP(年度マスタ!$K$4&amp;"_"&amp;AG$33,データシート1!$A:$BT,MATCH("aa_"&amp;$S47,データシート1!$A$1:$BT$1,0),0)</f>
        <v>5.0002214461204106</v>
      </c>
      <c r="AH47" s="903">
        <f>VLOOKUP(年度マスタ!$K$4&amp;"_"&amp;AH$33,データシート1!$A:$BT,MATCH("aa_"&amp;$S47,データシート1!$A$1:$BT$1,0),0)</f>
        <v>9.4921747194812536</v>
      </c>
      <c r="AI47" s="903">
        <f>VLOOKUP(年度マスタ!$K$4&amp;"_"&amp;AI$33,データシート1!$A:$BT,MATCH("aa_"&amp;$S47,データシート1!$A$1:$BT$1,0),0)</f>
        <v>4.8861047519058483</v>
      </c>
      <c r="AJ47" s="903">
        <f>VLOOKUP(年度マスタ!$K$4&amp;"_"&amp;AJ$33,データシート1!$A:$BT,MATCH("aa_"&amp;$S47,データシート1!$A$1:$BT$1,0),0)</f>
        <v>6.5640960195005942</v>
      </c>
      <c r="AK47" s="904">
        <f>VLOOKUP(年度マスタ!$K$4&amp;"_"&amp;AK$33,データシート1!$A:$BT,MATCH("aa_"&amp;$S47,データシート1!$A$1:$BT$1,0),0)</f>
        <v>6.5167771418377543</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津島市</v>
      </c>
      <c r="AX48" s="1011">
        <f>SUM(AY39:BA39)</f>
        <v>70.083494192901327</v>
      </c>
      <c r="AY48" s="1011">
        <f>BB39</f>
        <v>81.149183756305632</v>
      </c>
      <c r="AZ48" s="1011">
        <f>BC39</f>
        <v>68.137661899985744</v>
      </c>
      <c r="BA48" s="1011">
        <f>SUM(BD39:BG39)</f>
        <v>103.20218608417733</v>
      </c>
      <c r="BB48" s="1011">
        <f>BH39</f>
        <v>6.5167771418377543</v>
      </c>
      <c r="BC48" s="1011">
        <f>SUM(AX48:BB48)</f>
        <v>329.08930307520774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329.08930307520774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70.083494192901327</v>
      </c>
      <c r="P52" s="453">
        <f t="shared" ref="P52:P64" si="18">O52/$O$51</f>
        <v>0.21296193324425663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62.385725524871759</v>
      </c>
      <c r="P53" s="454">
        <f t="shared" si="18"/>
        <v>0.18957080932714052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3.6999789712886963</v>
      </c>
      <c r="P54" s="454">
        <f t="shared" si="18"/>
        <v>1.1243084891285966E-2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3.9977896967408619</v>
      </c>
      <c r="P55" s="454">
        <f t="shared" si="18"/>
        <v>1.2148039025830127E-2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81.149183756305632</v>
      </c>
      <c r="P56" s="453">
        <f t="shared" si="18"/>
        <v>0.24658712087569851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68.137661899985744</v>
      </c>
      <c r="P57" s="453">
        <f t="shared" si="18"/>
        <v>0.20704915432761437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103.20218608417733</v>
      </c>
      <c r="P58" s="453">
        <f t="shared" si="18"/>
        <v>0.31359933343257962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99.633319621870356</v>
      </c>
      <c r="P59" s="454">
        <f t="shared" si="18"/>
        <v>0.30275465866206192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55.89704952655255</v>
      </c>
      <c r="P60" s="454">
        <f t="shared" si="18"/>
        <v>0.16985374183912089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43.736270095317806</v>
      </c>
      <c r="P61" s="454">
        <f t="shared" si="18"/>
        <v>0.132900916822941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3.5688664623069695</v>
      </c>
      <c r="P62" s="454">
        <f t="shared" si="18"/>
        <v>1.0844674770517733E-2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6.5167771418377543</v>
      </c>
      <c r="P64" s="612">
        <f t="shared" si="18"/>
        <v>1.9802458119850999E-2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736.43859999999995</v>
      </c>
      <c r="AI7" s="78">
        <f>VLOOKUP(年度マスタ!$K$4&amp;"_"&amp;$AG7,データシート1!$A:$BT,MATCH("ab_"&amp;AI$2,データシート1!$A$1:$BT$1,0),0)</f>
        <v>1876</v>
      </c>
      <c r="AJ7" s="78">
        <f>VLOOKUP(年度マスタ!$K$4&amp;"_"&amp;$AG7,データシート1!$A:$BT,MATCH("ab_"&amp;AJ$2,データシート1!$A$1:$BT$1,0),0)</f>
        <v>124</v>
      </c>
      <c r="AK7" s="78">
        <f>VLOOKUP(年度マスタ!$K$4&amp;"_"&amp;$AG7,データシート1!$A:$BT,MATCH("ab_"&amp;AK$2,データシート1!$A$1:$BT$1,0),0)</f>
        <v>21997</v>
      </c>
      <c r="AL7" s="78">
        <f>VLOOKUP(年度マスタ!$K$4&amp;"_"&amp;$AG7,データシート1!$A:$BT,MATCH("ab_"&amp;AL$2,データシート1!$A$1:$BT$1,0),0)</f>
        <v>24712</v>
      </c>
      <c r="AM7" s="78">
        <f>VLOOKUP(年度マスタ!$K$4&amp;"_"&amp;$AG7,データシート1!$A:$BT,MATCH("ab_"&amp;AM$2,データシート1!$A$1:$BT$1,0),0)</f>
        <v>37370</v>
      </c>
      <c r="AN7" s="78">
        <f>VLOOKUP(年度マスタ!$K$4&amp;"_"&amp;$AG7,データシート1!$A:$BT,MATCH("ab_"&amp;AN$2,データシート1!$A$1:$BT$1,0),0)</f>
        <v>8432</v>
      </c>
      <c r="AO7" s="78">
        <f>VLOOKUP(年度マスタ!$K$4&amp;"_"&amp;$AG7,データシート1!$A:$BT,MATCH("ab_"&amp;AO$2,データシート1!$A$1:$BT$1,0),0)</f>
        <v>65643</v>
      </c>
      <c r="AP7" s="78">
        <f>VLOOKUP(年度マスタ!$K$4&amp;"_"&amp;$AG7,データシート1!$A:$BT,MATCH("ab_"&amp;AP$2,データシート1!$A$1:$BT$1,0),0)</f>
        <v>0</v>
      </c>
      <c r="AQ7" s="954">
        <f>VLOOKUP(年度マスタ!$K$4&amp;"_"&amp;$AG7,データシート1!$A:$BT,MATCH("ab_"&amp;AQ$2,データシート1!$A$1:$BT$1,0),0)</f>
        <v>8.7411266183097851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828.89419999999996</v>
      </c>
      <c r="AI8" s="78">
        <f>VLOOKUP(年度マスタ!$K$4&amp;"_"&amp;$AG8,データシート1!$A:$BT,MATCH("ab_"&amp;AI$2,データシート1!$A$1:$BT$1,0),0)</f>
        <v>1876</v>
      </c>
      <c r="AJ8" s="78">
        <f>VLOOKUP(年度マスタ!$K$4&amp;"_"&amp;$AG8,データシート1!$A:$BT,MATCH("ab_"&amp;AJ$2,データシート1!$A$1:$BT$1,0),0)</f>
        <v>124</v>
      </c>
      <c r="AK8" s="78">
        <f>VLOOKUP(年度マスタ!$K$4&amp;"_"&amp;$AG8,データシート1!$A:$BT,MATCH("ab_"&amp;AK$2,データシート1!$A$1:$BT$1,0),0)</f>
        <v>21997</v>
      </c>
      <c r="AL8" s="78">
        <f>VLOOKUP(年度マスタ!$K$4&amp;"_"&amp;$AG8,データシート1!$A:$BT,MATCH("ab_"&amp;AL$2,データシート1!$A$1:$BT$1,0),0)</f>
        <v>24834</v>
      </c>
      <c r="AM8" s="78">
        <f>VLOOKUP(年度マスタ!$K$4&amp;"_"&amp;$AG8,データシート1!$A:$BT,MATCH("ab_"&amp;AM$2,データシート1!$A$1:$BT$1,0),0)</f>
        <v>37232</v>
      </c>
      <c r="AN8" s="78">
        <f>VLOOKUP(年度マスタ!$K$4&amp;"_"&amp;$AG8,データシート1!$A:$BT,MATCH("ab_"&amp;AN$2,データシート1!$A$1:$BT$1,0),0)</f>
        <v>8487</v>
      </c>
      <c r="AO8" s="78">
        <f>VLOOKUP(年度マスタ!$K$4&amp;"_"&amp;$AG8,データシート1!$A:$BT,MATCH("ab_"&amp;AO$2,データシート1!$A$1:$BT$1,0),0)</f>
        <v>65422</v>
      </c>
      <c r="AP8" s="78">
        <f>VLOOKUP(年度マスタ!$K$4&amp;"_"&amp;$AG8,データシート1!$A:$BT,MATCH("ab_"&amp;AP$2,データシート1!$A$1:$BT$1,0),0)</f>
        <v>0</v>
      </c>
      <c r="AQ8" s="954">
        <f>VLOOKUP(年度マスタ!$K$4&amp;"_"&amp;$AG8,データシート1!$A:$BT,MATCH("ab_"&amp;AQ$2,データシート1!$A$1:$BT$1,0),0)</f>
        <v>9.918667010164409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678.28049999999996</v>
      </c>
      <c r="AI9" s="78">
        <f>VLOOKUP(年度マスタ!$K$4&amp;"_"&amp;$AG9,データシート1!$A:$BT,MATCH("ab_"&amp;AI$2,データシート1!$A$1:$BT$1,0),0)</f>
        <v>1876</v>
      </c>
      <c r="AJ9" s="78">
        <f>VLOOKUP(年度マスタ!$K$4&amp;"_"&amp;$AG9,データシート1!$A:$BT,MATCH("ab_"&amp;AJ$2,データシート1!$A$1:$BT$1,0),0)</f>
        <v>124</v>
      </c>
      <c r="AK9" s="78">
        <f>VLOOKUP(年度マスタ!$K$4&amp;"_"&amp;$AG9,データシート1!$A:$BT,MATCH("ab_"&amp;AK$2,データシート1!$A$1:$BT$1,0),0)</f>
        <v>21997</v>
      </c>
      <c r="AL9" s="78">
        <f>VLOOKUP(年度マスタ!$K$4&amp;"_"&amp;$AG9,データシート1!$A:$BT,MATCH("ab_"&amp;AL$2,データシート1!$A$1:$BT$1,0),0)</f>
        <v>24987</v>
      </c>
      <c r="AM9" s="78">
        <f>VLOOKUP(年度マスタ!$K$4&amp;"_"&amp;$AG9,データシート1!$A:$BT,MATCH("ab_"&amp;AM$2,データシート1!$A$1:$BT$1,0),0)</f>
        <v>37547</v>
      </c>
      <c r="AN9" s="78">
        <f>VLOOKUP(年度マスタ!$K$4&amp;"_"&amp;$AG9,データシート1!$A:$BT,MATCH("ab_"&amp;AN$2,データシート1!$A$1:$BT$1,0),0)</f>
        <v>8473</v>
      </c>
      <c r="AO9" s="78">
        <f>VLOOKUP(年度マスタ!$K$4&amp;"_"&amp;$AG9,データシート1!$A:$BT,MATCH("ab_"&amp;AO$2,データシート1!$A$1:$BT$1,0),0)</f>
        <v>65118</v>
      </c>
      <c r="AP9" s="78">
        <f>VLOOKUP(年度マスタ!$K$4&amp;"_"&amp;$AG9,データシート1!$A:$BT,MATCH("ab_"&amp;AP$2,データシート1!$A$1:$BT$1,0),0)</f>
        <v>0</v>
      </c>
      <c r="AQ9" s="954">
        <f>VLOOKUP(年度マスタ!$K$4&amp;"_"&amp;$AG9,データシート1!$A:$BT,MATCH("ab_"&amp;AQ$2,データシート1!$A$1:$BT$1,0),0)</f>
        <v>8.6810754959613234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851.04930000000002</v>
      </c>
      <c r="AI10" s="78">
        <f>VLOOKUP(年度マスタ!$K$4&amp;"_"&amp;$AG10,データシート1!$A:$BT,MATCH("ab_"&amp;AI$2,データシート1!$A$1:$BT$1,0),0)</f>
        <v>1876</v>
      </c>
      <c r="AJ10" s="78">
        <f>VLOOKUP(年度マスタ!$K$4&amp;"_"&amp;$AG10,データシート1!$A:$BT,MATCH("ab_"&amp;AJ$2,データシート1!$A$1:$BT$1,0),0)</f>
        <v>124</v>
      </c>
      <c r="AK10" s="78">
        <f>VLOOKUP(年度マスタ!$K$4&amp;"_"&amp;$AG10,データシート1!$A:$BT,MATCH("ab_"&amp;AK$2,データシート1!$A$1:$BT$1,0),0)</f>
        <v>21997</v>
      </c>
      <c r="AL10" s="78">
        <f>VLOOKUP(年度マスタ!$K$4&amp;"_"&amp;$AG10,データシート1!$A:$BT,MATCH("ab_"&amp;AL$2,データシート1!$A$1:$BT$1,0),0)</f>
        <v>25295</v>
      </c>
      <c r="AM10" s="78">
        <f>VLOOKUP(年度マスタ!$K$4&amp;"_"&amp;$AG10,データシート1!$A:$BT,MATCH("ab_"&amp;AM$2,データシート1!$A$1:$BT$1,0),0)</f>
        <v>38052</v>
      </c>
      <c r="AN10" s="78">
        <f>VLOOKUP(年度マスタ!$K$4&amp;"_"&amp;$AG10,データシート1!$A:$BT,MATCH("ab_"&amp;AN$2,データシート1!$A$1:$BT$1,0),0)</f>
        <v>8569</v>
      </c>
      <c r="AO10" s="78">
        <f>VLOOKUP(年度マスタ!$K$4&amp;"_"&amp;$AG10,データシート1!$A:$BT,MATCH("ab_"&amp;AO$2,データシート1!$A$1:$BT$1,0),0)</f>
        <v>65469</v>
      </c>
      <c r="AP10" s="78">
        <f>VLOOKUP(年度マスタ!$K$4&amp;"_"&amp;$AG10,データシート1!$A:$BT,MATCH("ab_"&amp;AP$2,データシート1!$A$1:$BT$1,0),0)</f>
        <v>0</v>
      </c>
      <c r="AQ10" s="954">
        <f>VLOOKUP(年度マスタ!$K$4&amp;"_"&amp;$AG10,データシート1!$A:$BT,MATCH("ab_"&amp;AQ$2,データシート1!$A$1:$BT$1,0),0)</f>
        <v>8.1294738439326384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880.47879999999998</v>
      </c>
      <c r="AI11" s="78">
        <f>VLOOKUP(年度マスタ!$K$4&amp;"_"&amp;$AG11,データシート1!$A:$BT,MATCH("ab_"&amp;AI$2,データシート1!$A$1:$BT$1,0),0)</f>
        <v>1876</v>
      </c>
      <c r="AJ11" s="78">
        <f>VLOOKUP(年度マスタ!$K$4&amp;"_"&amp;$AG11,データシート1!$A:$BT,MATCH("ab_"&amp;AJ$2,データシート1!$A$1:$BT$1,0),0)</f>
        <v>124</v>
      </c>
      <c r="AK11" s="78">
        <f>VLOOKUP(年度マスタ!$K$4&amp;"_"&amp;$AG11,データシート1!$A:$BT,MATCH("ab_"&amp;AK$2,データシート1!$A$1:$BT$1,0),0)</f>
        <v>21997</v>
      </c>
      <c r="AL11" s="78">
        <f>VLOOKUP(年度マスタ!$K$4&amp;"_"&amp;$AG11,データシート1!$A:$BT,MATCH("ab_"&amp;AL$2,データシート1!$A$1:$BT$1,0),0)</f>
        <v>25520</v>
      </c>
      <c r="AM11" s="78">
        <f>VLOOKUP(年度マスタ!$K$4&amp;"_"&amp;$AG11,データシート1!$A:$BT,MATCH("ab_"&amp;AM$2,データシート1!$A$1:$BT$1,0),0)</f>
        <v>38540</v>
      </c>
      <c r="AN11" s="78">
        <f>VLOOKUP(年度マスタ!$K$4&amp;"_"&amp;$AG11,データシート1!$A:$BT,MATCH("ab_"&amp;AN$2,データシート1!$A$1:$BT$1,0),0)</f>
        <v>8637</v>
      </c>
      <c r="AO11" s="78">
        <f>VLOOKUP(年度マスタ!$K$4&amp;"_"&amp;$AG11,データシート1!$A:$BT,MATCH("ab_"&amp;AO$2,データシート1!$A$1:$BT$1,0),0)</f>
        <v>65114</v>
      </c>
      <c r="AP11" s="78">
        <f>VLOOKUP(年度マスタ!$K$4&amp;"_"&amp;$AG11,データシート1!$A:$BT,MATCH("ab_"&amp;AP$2,データシート1!$A$1:$BT$1,0),0)</f>
        <v>0</v>
      </c>
      <c r="AQ11" s="954">
        <f>VLOOKUP(年度マスタ!$K$4&amp;"_"&amp;$AG11,データシート1!$A:$BT,MATCH("ab_"&amp;AQ$2,データシート1!$A$1:$BT$1,0),0)</f>
        <v>5.2630981492389859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1173.0715</v>
      </c>
      <c r="AI12" s="78">
        <f>VLOOKUP(年度マスタ!$K$4&amp;"_"&amp;$AG12,データシート1!$A:$BT,MATCH("ab_"&amp;AI$2,データシート1!$A$1:$BT$1,0),0)</f>
        <v>1741</v>
      </c>
      <c r="AJ12" s="78">
        <f>VLOOKUP(年度マスタ!$K$4&amp;"_"&amp;$AG12,データシート1!$A:$BT,MATCH("ab_"&amp;AJ$2,データシート1!$A$1:$BT$1,0),0)</f>
        <v>65</v>
      </c>
      <c r="AK12" s="78">
        <f>VLOOKUP(年度マスタ!$K$4&amp;"_"&amp;$AG12,データシート1!$A:$BT,MATCH("ab_"&amp;AK$2,データシート1!$A$1:$BT$1,0),0)</f>
        <v>23305</v>
      </c>
      <c r="AL12" s="78">
        <f>VLOOKUP(年度マスタ!$K$4&amp;"_"&amp;$AG12,データシート1!$A:$BT,MATCH("ab_"&amp;AL$2,データシート1!$A$1:$BT$1,0),0)</f>
        <v>25579</v>
      </c>
      <c r="AM12" s="78">
        <f>VLOOKUP(年度マスタ!$K$4&amp;"_"&amp;$AG12,データシート1!$A:$BT,MATCH("ab_"&amp;AM$2,データシート1!$A$1:$BT$1,0),0)</f>
        <v>39689</v>
      </c>
      <c r="AN12" s="78">
        <f>VLOOKUP(年度マスタ!$K$4&amp;"_"&amp;$AG12,データシート1!$A:$BT,MATCH("ab_"&amp;AN$2,データシート1!$A$1:$BT$1,0),0)</f>
        <v>8813</v>
      </c>
      <c r="AO12" s="78">
        <f>VLOOKUP(年度マスタ!$K$4&amp;"_"&amp;$AG12,データシート1!$A:$BT,MATCH("ab_"&amp;AO$2,データシート1!$A$1:$BT$1,0),0)</f>
        <v>64450</v>
      </c>
      <c r="AP12" s="78">
        <f>VLOOKUP(年度マスタ!$K$4&amp;"_"&amp;$AG12,データシート1!$A:$BT,MATCH("ab_"&amp;AP$2,データシート1!$A$1:$BT$1,0),0)</f>
        <v>0</v>
      </c>
      <c r="AQ12" s="954">
        <f>VLOOKUP(年度マスタ!$K$4&amp;"_"&amp;$AG12,データシート1!$A:$BT,MATCH("ab_"&amp;AQ$2,データシート1!$A$1:$BT$1,0),0)</f>
        <v>4.2835164460586883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1136.5224000000001</v>
      </c>
      <c r="AI13" s="78">
        <f>VLOOKUP(年度マスタ!$K$4&amp;"_"&amp;$AG13,データシート1!$A:$BT,MATCH("ab_"&amp;AI$2,データシート1!$A$1:$BT$1,0),0)</f>
        <v>1741</v>
      </c>
      <c r="AJ13" s="78">
        <f>VLOOKUP(年度マスタ!$K$4&amp;"_"&amp;$AG13,データシート1!$A:$BT,MATCH("ab_"&amp;AJ$2,データシート1!$A$1:$BT$1,0),0)</f>
        <v>65</v>
      </c>
      <c r="AK13" s="78">
        <f>VLOOKUP(年度マスタ!$K$4&amp;"_"&amp;$AG13,データシート1!$A:$BT,MATCH("ab_"&amp;AK$2,データシート1!$A$1:$BT$1,0),0)</f>
        <v>23305</v>
      </c>
      <c r="AL13" s="78">
        <f>VLOOKUP(年度マスタ!$K$4&amp;"_"&amp;$AG13,データシート1!$A:$BT,MATCH("ab_"&amp;AL$2,データシート1!$A$1:$BT$1,0),0)</f>
        <v>25753</v>
      </c>
      <c r="AM13" s="78">
        <f>VLOOKUP(年度マスタ!$K$4&amp;"_"&amp;$AG13,データシート1!$A:$BT,MATCH("ab_"&amp;AM$2,データシート1!$A$1:$BT$1,0),0)</f>
        <v>38974</v>
      </c>
      <c r="AN13" s="78">
        <f>VLOOKUP(年度マスタ!$K$4&amp;"_"&amp;$AG13,データシート1!$A:$BT,MATCH("ab_"&amp;AN$2,データシート1!$A$1:$BT$1,0),0)</f>
        <v>8803</v>
      </c>
      <c r="AO13" s="78">
        <f>VLOOKUP(年度マスタ!$K$4&amp;"_"&amp;$AG13,データシート1!$A:$BT,MATCH("ab_"&amp;AO$2,データシート1!$A$1:$BT$1,0),0)</f>
        <v>64074</v>
      </c>
      <c r="AP13" s="78">
        <f>VLOOKUP(年度マスタ!$K$4&amp;"_"&amp;$AG13,データシート1!$A:$BT,MATCH("ab_"&amp;AP$2,データシート1!$A$1:$BT$1,0),0)</f>
        <v>0</v>
      </c>
      <c r="AQ13" s="954">
        <f>VLOOKUP(年度マスタ!$K$4&amp;"_"&amp;$AG13,データシート1!$A:$BT,MATCH("ab_"&amp;AQ$2,データシート1!$A$1:$BT$1,0),0)</f>
        <v>6.302123049521712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932.48090000000002</v>
      </c>
      <c r="AI14" s="78">
        <f>VLOOKUP(年度マスタ!$K$4&amp;"_"&amp;$AG14,データシート1!$A:$BT,MATCH("ab_"&amp;AI$2,データシート1!$A$1:$BT$1,0),0)</f>
        <v>1741</v>
      </c>
      <c r="AJ14" s="78">
        <f>VLOOKUP(年度マスタ!$K$4&amp;"_"&amp;$AG14,データシート1!$A:$BT,MATCH("ab_"&amp;AJ$2,データシート1!$A$1:$BT$1,0),0)</f>
        <v>65</v>
      </c>
      <c r="AK14" s="78">
        <f>VLOOKUP(年度マスタ!$K$4&amp;"_"&amp;$AG14,データシート1!$A:$BT,MATCH("ab_"&amp;AK$2,データシート1!$A$1:$BT$1,0),0)</f>
        <v>23305</v>
      </c>
      <c r="AL14" s="78">
        <f>VLOOKUP(年度マスタ!$K$4&amp;"_"&amp;$AG14,データシート1!$A:$BT,MATCH("ab_"&amp;AL$2,データシート1!$A$1:$BT$1,0),0)</f>
        <v>26124</v>
      </c>
      <c r="AM14" s="78">
        <f>VLOOKUP(年度マスタ!$K$4&amp;"_"&amp;$AG14,データシート1!$A:$BT,MATCH("ab_"&amp;AM$2,データシート1!$A$1:$BT$1,0),0)</f>
        <v>39065</v>
      </c>
      <c r="AN14" s="78">
        <f>VLOOKUP(年度マスタ!$K$4&amp;"_"&amp;$AG14,データシート1!$A:$BT,MATCH("ab_"&amp;AN$2,データシート1!$A$1:$BT$1,0),0)</f>
        <v>9017</v>
      </c>
      <c r="AO14" s="78">
        <f>VLOOKUP(年度マスタ!$K$4&amp;"_"&amp;$AG14,データシート1!$A:$BT,MATCH("ab_"&amp;AO$2,データシート1!$A$1:$BT$1,0),0)</f>
        <v>63702</v>
      </c>
      <c r="AP14" s="78">
        <f>VLOOKUP(年度マスタ!$K$4&amp;"_"&amp;$AG14,データシート1!$A:$BT,MATCH("ab_"&amp;AP$2,データシート1!$A$1:$BT$1,0),0)</f>
        <v>0</v>
      </c>
      <c r="AQ14" s="954">
        <f>VLOOKUP(年度マスタ!$K$4&amp;"_"&amp;$AG14,データシート1!$A:$BT,MATCH("ab_"&amp;AQ$2,データシート1!$A$1:$BT$1,0),0)</f>
        <v>4.4931408663558887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1096.5639000000001</v>
      </c>
      <c r="AI15" s="78">
        <f>VLOOKUP(年度マスタ!$K$4&amp;"_"&amp;$AG15,データシート1!$A:$BT,MATCH("ab_"&amp;AI$2,データシート1!$A$1:$BT$1,0),0)</f>
        <v>1741</v>
      </c>
      <c r="AJ15" s="78">
        <f>VLOOKUP(年度マスタ!$K$4&amp;"_"&amp;$AG15,データシート1!$A:$BT,MATCH("ab_"&amp;AJ$2,データシート1!$A$1:$BT$1,0),0)</f>
        <v>65</v>
      </c>
      <c r="AK15" s="78">
        <f>VLOOKUP(年度マスタ!$K$4&amp;"_"&amp;$AG15,データシート1!$A:$BT,MATCH("ab_"&amp;AK$2,データシート1!$A$1:$BT$1,0),0)</f>
        <v>23305</v>
      </c>
      <c r="AL15" s="78">
        <f>VLOOKUP(年度マスタ!$K$4&amp;"_"&amp;$AG15,データシート1!$A:$BT,MATCH("ab_"&amp;AL$2,データシート1!$A$1:$BT$1,0),0)</f>
        <v>26066</v>
      </c>
      <c r="AM15" s="78">
        <f>VLOOKUP(年度マスタ!$K$4&amp;"_"&amp;$AG15,データシート1!$A:$BT,MATCH("ab_"&amp;AM$2,データシート1!$A$1:$BT$1,0),0)</f>
        <v>39308</v>
      </c>
      <c r="AN15" s="78">
        <f>VLOOKUP(年度マスタ!$K$4&amp;"_"&amp;$AG15,データシート1!$A:$BT,MATCH("ab_"&amp;AN$2,データシート1!$A$1:$BT$1,0),0)</f>
        <v>9080</v>
      </c>
      <c r="AO15" s="78">
        <f>VLOOKUP(年度マスタ!$K$4&amp;"_"&amp;$AG15,データシート1!$A:$BT,MATCH("ab_"&amp;AO$2,データシート1!$A$1:$BT$1,0),0)</f>
        <v>63233</v>
      </c>
      <c r="AP15" s="78">
        <f>VLOOKUP(年度マスタ!$K$4&amp;"_"&amp;$AG15,データシート1!$A:$BT,MATCH("ab_"&amp;AP$2,データシート1!$A$1:$BT$1,0),0)</f>
        <v>0</v>
      </c>
      <c r="AQ15" s="954">
        <f>VLOOKUP(年度マスタ!$K$4&amp;"_"&amp;$AG15,データシート1!$A:$BT,MATCH("ab_"&amp;AQ$2,データシート1!$A$1:$BT$1,0),0)</f>
        <v>3.6695038942765832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1150.8849</v>
      </c>
      <c r="AI16" s="78">
        <f>VLOOKUP(年度マスタ!$K$4&amp;"_"&amp;$AG16,データシート1!$A:$BT,MATCH("ab_"&amp;AI$2,データシート1!$A$1:$BT$1,0),0)</f>
        <v>1741</v>
      </c>
      <c r="AJ16" s="78">
        <f>VLOOKUP(年度マスタ!$K$4&amp;"_"&amp;$AG16,データシート1!$A:$BT,MATCH("ab_"&amp;AJ$2,データシート1!$A$1:$BT$1,0),0)</f>
        <v>65</v>
      </c>
      <c r="AK16" s="78">
        <f>VLOOKUP(年度マスタ!$K$4&amp;"_"&amp;$AG16,データシート1!$A:$BT,MATCH("ab_"&amp;AK$2,データシート1!$A$1:$BT$1,0),0)</f>
        <v>23305</v>
      </c>
      <c r="AL16" s="78">
        <f>VLOOKUP(年度マスタ!$K$4&amp;"_"&amp;$AG16,データシート1!$A:$BT,MATCH("ab_"&amp;AL$2,データシート1!$A$1:$BT$1,0),0)</f>
        <v>26261</v>
      </c>
      <c r="AM16" s="78">
        <f>VLOOKUP(年度マスタ!$K$4&amp;"_"&amp;$AG16,データシート1!$A:$BT,MATCH("ab_"&amp;AM$2,データシート1!$A$1:$BT$1,0),0)</f>
        <v>39339</v>
      </c>
      <c r="AN16" s="78">
        <f>VLOOKUP(年度マスタ!$K$4&amp;"_"&amp;$AG16,データシート1!$A:$BT,MATCH("ab_"&amp;AN$2,データシート1!$A$1:$BT$1,0),0)</f>
        <v>9143</v>
      </c>
      <c r="AO16" s="78">
        <f>VLOOKUP(年度マスタ!$K$4&amp;"_"&amp;$AG16,データシート1!$A:$BT,MATCH("ab_"&amp;AO$2,データシート1!$A$1:$BT$1,0),0)</f>
        <v>62734</v>
      </c>
      <c r="AP16" s="78">
        <f>VLOOKUP(年度マスタ!$K$4&amp;"_"&amp;$AG16,データシート1!$A:$BT,MATCH("ab_"&amp;AP$2,データシート1!$A$1:$BT$1,0),0)</f>
        <v>0</v>
      </c>
      <c r="AQ16" s="954">
        <f>VLOOKUP(年度マスタ!$K$4&amp;"_"&amp;$AG16,データシート1!$A:$BT,MATCH("ab_"&amp;AQ$2,データシート1!$A$1:$BT$1,0),0)</f>
        <v>5.0002214461204106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1135.5415</v>
      </c>
      <c r="AI17" s="151">
        <f>VLOOKUP(年度マスタ!$K$4&amp;"_"&amp;$AG17,データシート1!$A:$BT,MATCH("ab_"&amp;AI$2,データシート1!$A$1:$BT$1,0),0)</f>
        <v>1741</v>
      </c>
      <c r="AJ17" s="151">
        <f>VLOOKUP(年度マスタ!$K$4&amp;"_"&amp;$AG17,データシート1!$A:$BT,MATCH("ab_"&amp;AJ$2,データシート1!$A$1:$BT$1,0),0)</f>
        <v>65</v>
      </c>
      <c r="AK17" s="151">
        <f>VLOOKUP(年度マスタ!$K$4&amp;"_"&amp;$AG17,データシート1!$A:$BT,MATCH("ab_"&amp;AK$2,データシート1!$A$1:$BT$1,0),0)</f>
        <v>23305</v>
      </c>
      <c r="AL17" s="151">
        <f>VLOOKUP(年度マスタ!$K$4&amp;"_"&amp;$AG17,データシート1!$A:$BT,MATCH("ab_"&amp;AL$2,データシート1!$A$1:$BT$1,0),0)</f>
        <v>26542</v>
      </c>
      <c r="AM17" s="151">
        <f>VLOOKUP(年度マスタ!$K$4&amp;"_"&amp;$AG17,データシート1!$A:$BT,MATCH("ab_"&amp;AM$2,データシート1!$A$1:$BT$1,0),0)</f>
        <v>39524</v>
      </c>
      <c r="AN17" s="151">
        <f>VLOOKUP(年度マスタ!$K$4&amp;"_"&amp;$AG17,データシート1!$A:$BT,MATCH("ab_"&amp;AN$2,データシート1!$A$1:$BT$1,0),0)</f>
        <v>9138</v>
      </c>
      <c r="AO17" s="151">
        <f>VLOOKUP(年度マスタ!$K$4&amp;"_"&amp;$AG17,データシート1!$A:$BT,MATCH("ab_"&amp;AO$2,データシート1!$A$1:$BT$1,0),0)</f>
        <v>62346</v>
      </c>
      <c r="AP17" s="151">
        <f>VLOOKUP(年度マスタ!$K$4&amp;"_"&amp;$AG17,データシート1!$A:$BT,MATCH("ab_"&amp;AP$2,データシート1!$A$1:$BT$1,0),0)</f>
        <v>0</v>
      </c>
      <c r="AQ17" s="955">
        <f>VLOOKUP(年度マスタ!$K$4&amp;"_"&amp;$AG17,データシート1!$A:$BT,MATCH("ab_"&amp;AQ$2,データシート1!$A$1:$BT$1,0),0)</f>
        <v>9.4921747194812536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1046.1232</v>
      </c>
      <c r="AI18" s="78">
        <f>VLOOKUP(年度マスタ!$K$4&amp;"_"&amp;$AG18,データシート1!$A:$BT,MATCH("ab_"&amp;AI$2,データシート1!$A$1:$BT$1,0),0)</f>
        <v>1960</v>
      </c>
      <c r="AJ18" s="78">
        <f>VLOOKUP(年度マスタ!$K$4&amp;"_"&amp;$AG18,データシート1!$A:$BT,MATCH("ab_"&amp;AJ$2,データシート1!$A$1:$BT$1,0),0)</f>
        <v>96</v>
      </c>
      <c r="AK18" s="78">
        <f>VLOOKUP(年度マスタ!$K$4&amp;"_"&amp;$AG18,データシート1!$A:$BT,MATCH("ab_"&amp;AK$2,データシート1!$A$1:$BT$1,0),0)</f>
        <v>23206</v>
      </c>
      <c r="AL18" s="78">
        <f>VLOOKUP(年度マスタ!$K$4&amp;"_"&amp;$AG18,データシート1!$A:$BT,MATCH("ab_"&amp;AL$2,データシート1!$A$1:$BT$1,0),0)</f>
        <v>26659</v>
      </c>
      <c r="AM18" s="78">
        <f>VLOOKUP(年度マスタ!$K$4&amp;"_"&amp;$AG18,データシート1!$A:$BT,MATCH("ab_"&amp;AM$2,データシート1!$A$1:$BT$1,0),0)</f>
        <v>39455</v>
      </c>
      <c r="AN18" s="78">
        <f>VLOOKUP(年度マスタ!$K$4&amp;"_"&amp;$AG18,データシート1!$A:$BT,MATCH("ab_"&amp;AN$2,データシート1!$A$1:$BT$1,0),0)</f>
        <v>9245</v>
      </c>
      <c r="AO18" s="78">
        <f>VLOOKUP(年度マスタ!$K$4&amp;"_"&amp;$AG18,データシート1!$A:$BT,MATCH("ab_"&amp;AO$2,データシート1!$A$1:$BT$1,0),0)</f>
        <v>61724</v>
      </c>
      <c r="AP18" s="78">
        <f>VLOOKUP(年度マスタ!$K$4&amp;"_"&amp;$AG18,データシート1!$A:$BT,MATCH("ab_"&amp;AP$2,データシート1!$A$1:$BT$1,0),0)</f>
        <v>0</v>
      </c>
      <c r="AQ18" s="954">
        <f>VLOOKUP(年度マスタ!$K$4&amp;"_"&amp;$AG18,データシート1!$A:$BT,MATCH("ab_"&amp;AQ$2,データシート1!$A$1:$BT$1,0),0)</f>
        <v>4.8861047519058483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1132.7981</v>
      </c>
      <c r="AI19" s="78">
        <f>VLOOKUP(年度マスタ!$K$4&amp;"_"&amp;$AG19,データシート1!$A:$BT,MATCH("ab_"&amp;AI$2,データシート1!$A$1:$BT$1,0),0)</f>
        <v>1960</v>
      </c>
      <c r="AJ19" s="78">
        <f>VLOOKUP(年度マスタ!$K$4&amp;"_"&amp;$AG19,データシート1!$A:$BT,MATCH("ab_"&amp;AJ$2,データシート1!$A$1:$BT$1,0),0)</f>
        <v>96</v>
      </c>
      <c r="AK19" s="78">
        <f>VLOOKUP(年度マスタ!$K$4&amp;"_"&amp;$AG19,データシート1!$A:$BT,MATCH("ab_"&amp;AK$2,データシート1!$A$1:$BT$1,0),0)</f>
        <v>23206</v>
      </c>
      <c r="AL19" s="78">
        <f>VLOOKUP(年度マスタ!$K$4&amp;"_"&amp;$AG19,データシート1!$A:$BT,MATCH("ab_"&amp;AL$2,データシート1!$A$1:$BT$1,0),0)</f>
        <v>26792</v>
      </c>
      <c r="AM19" s="78">
        <f>VLOOKUP(年度マスタ!$K$4&amp;"_"&amp;$AG19,データシート1!$A:$BT,MATCH("ab_"&amp;AM$2,データシート1!$A$1:$BT$1,0),0)</f>
        <v>39208</v>
      </c>
      <c r="AN19" s="78">
        <f>VLOOKUP(年度マスタ!$K$4&amp;"_"&amp;$AG19,データシート1!$A:$BT,MATCH("ab_"&amp;AN$2,データシート1!$A$1:$BT$1,0),0)</f>
        <v>9320</v>
      </c>
      <c r="AO19" s="78">
        <f>VLOOKUP(年度マスタ!$K$4&amp;"_"&amp;$AG19,データシート1!$A:$BT,MATCH("ab_"&amp;AO$2,データシート1!$A$1:$BT$1,0),0)</f>
        <v>60977</v>
      </c>
      <c r="AP19" s="78">
        <f>VLOOKUP(年度マスタ!$K$4&amp;"_"&amp;$AG19,データシート1!$A:$BT,MATCH("ab_"&amp;AP$2,データシート1!$A$1:$BT$1,0),0)</f>
        <v>0</v>
      </c>
      <c r="AQ19" s="954">
        <f>VLOOKUP(年度マスタ!$K$4&amp;"_"&amp;$AG19,データシート1!$A:$BT,MATCH("ab_"&amp;AQ$2,データシート1!$A$1:$BT$1,0),0)</f>
        <v>6.5640960195005942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1185.4078999999999</v>
      </c>
      <c r="AI20" s="78">
        <f>VLOOKUP(年度マスタ!$K$4&amp;"_"&amp;$AG20,データシート1!$A:$BT,MATCH("ab_"&amp;AI$2,データシート1!$A$1:$BT$1,0),0)</f>
        <v>1960</v>
      </c>
      <c r="AJ20" s="78">
        <f>VLOOKUP(年度マスタ!$K$4&amp;"_"&amp;$AG20,データシート1!$A:$BT,MATCH("ab_"&amp;AJ$2,データシート1!$A$1:$BT$1,0),0)</f>
        <v>96</v>
      </c>
      <c r="AK20" s="78">
        <f>VLOOKUP(年度マスタ!$K$4&amp;"_"&amp;$AG20,データシート1!$A:$BT,MATCH("ab_"&amp;AK$2,データシート1!$A$1:$BT$1,0),0)</f>
        <v>23206</v>
      </c>
      <c r="AL20" s="78">
        <f>VLOOKUP(年度マスタ!$K$4&amp;"_"&amp;$AG20,データシート1!$A:$BT,MATCH("ab_"&amp;AL$2,データシート1!$A$1:$BT$1,0),0)</f>
        <v>27115</v>
      </c>
      <c r="AM20" s="78">
        <f>VLOOKUP(年度マスタ!$K$4&amp;"_"&amp;$AG20,データシート1!$A:$BT,MATCH("ab_"&amp;AM$2,データシート1!$A$1:$BT$1,0),0)</f>
        <v>39075</v>
      </c>
      <c r="AN20" s="78">
        <f>VLOOKUP(年度マスタ!$K$4&amp;"_"&amp;$AG20,データシート1!$A:$BT,MATCH("ab_"&amp;AN$2,データシート1!$A$1:$BT$1,0),0)</f>
        <v>9556</v>
      </c>
      <c r="AO20" s="78">
        <f>VLOOKUP(年度マスタ!$K$4&amp;"_"&amp;$AG20,データシート1!$A:$BT,MATCH("ab_"&amp;AO$2,データシート1!$A$1:$BT$1,0),0)</f>
        <v>60623</v>
      </c>
      <c r="AP20" s="78">
        <f>VLOOKUP(年度マスタ!$K$4&amp;"_"&amp;$AG20,データシート1!$A:$BT,MATCH("ab_"&amp;AP$2,データシート1!$A$1:$BT$1,0),0)</f>
        <v>0</v>
      </c>
      <c r="AQ20" s="954">
        <f>VLOOKUP(年度マスタ!$K$4&amp;"_"&amp;$AG20,データシート1!$A:$BT,MATCH("ab_"&amp;AQ$2,データシート1!$A$1:$BT$1,0),0)</f>
        <v>6.5167771418377543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19.027000000000001</v>
      </c>
      <c r="BE13" s="70" t="str">
        <f>年度マスタ!K4</f>
        <v>23208</v>
      </c>
      <c r="BF13" s="70" t="str">
        <f>年度マスタ!K4</f>
        <v>23208</v>
      </c>
      <c r="BG13" s="70" t="str">
        <f>年度マスタ!K4</f>
        <v>23208</v>
      </c>
      <c r="BH13" s="278" t="s">
        <v>195</v>
      </c>
      <c r="BI13" s="278" t="s">
        <v>195</v>
      </c>
      <c r="BJ13" s="278" t="s">
        <v>195</v>
      </c>
      <c r="BK13" s="278" t="str">
        <f>年度マスタ!K4</f>
        <v>23208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19.027000000000001</v>
      </c>
      <c r="AY14" s="70"/>
      <c r="BE14" s="70" t="str">
        <f>AP2</f>
        <v>津島市</v>
      </c>
      <c r="BF14" s="70" t="str">
        <f>AP2</f>
        <v>津島市</v>
      </c>
      <c r="BG14" s="70" t="str">
        <f>AP2</f>
        <v>津島市</v>
      </c>
      <c r="BH14" s="70" t="s">
        <v>205</v>
      </c>
      <c r="BI14" s="70" t="s">
        <v>205</v>
      </c>
      <c r="BJ14" s="70" t="s">
        <v>205</v>
      </c>
      <c r="BK14" s="70" t="str">
        <f>AP2</f>
        <v>津島市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2.8490000000000002</v>
      </c>
      <c r="AY17" s="165">
        <f>AX17</f>
        <v>2.8490000000000002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5.29</v>
      </c>
      <c r="BG17" s="952">
        <f t="shared" ref="BG17:BG39" si="2">BF17/BE17</f>
        <v>5.29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9.1440229439812323E-2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3.3980000000000001</v>
      </c>
      <c r="BG19" s="952">
        <f t="shared" si="2"/>
        <v>3.3980000000000001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2.9539216489421146E-2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24.262999999999998</v>
      </c>
      <c r="G21" s="877">
        <f t="shared" ref="G21:O21" si="5">SUM(G22,G26,G27,G28)</f>
        <v>25.804000000000002</v>
      </c>
      <c r="H21" s="877">
        <f t="shared" si="5"/>
        <v>32.410000000000004</v>
      </c>
      <c r="I21" s="877">
        <f t="shared" si="5"/>
        <v>33.557000000000002</v>
      </c>
      <c r="J21" s="877">
        <f t="shared" si="5"/>
        <v>22.794</v>
      </c>
      <c r="K21" s="877">
        <f t="shared" si="5"/>
        <v>22.661999999999999</v>
      </c>
      <c r="L21" s="877">
        <f t="shared" si="5"/>
        <v>23.054000000000002</v>
      </c>
      <c r="M21" s="877">
        <f t="shared" si="5"/>
        <v>24.349</v>
      </c>
      <c r="N21" s="877">
        <f t="shared" si="5"/>
        <v>26.215999999999998</v>
      </c>
      <c r="O21" s="877">
        <f t="shared" si="5"/>
        <v>23.29</v>
      </c>
      <c r="P21" s="878">
        <f>SUM(P22,P26,P27,P28)</f>
        <v>21.876000000000001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16.829999999999998</v>
      </c>
      <c r="G22" s="879">
        <f t="shared" ref="G22:P22" si="6">SUM(G23:G25)</f>
        <v>22.277000000000001</v>
      </c>
      <c r="H22" s="879">
        <f t="shared" si="6"/>
        <v>24.998000000000001</v>
      </c>
      <c r="I22" s="879">
        <f t="shared" si="6"/>
        <v>26.361000000000001</v>
      </c>
      <c r="J22" s="879">
        <f t="shared" si="6"/>
        <v>18.745000000000001</v>
      </c>
      <c r="K22" s="879">
        <f t="shared" si="6"/>
        <v>18.431999999999999</v>
      </c>
      <c r="L22" s="879">
        <f t="shared" si="6"/>
        <v>18.867000000000001</v>
      </c>
      <c r="M22" s="879">
        <f t="shared" si="6"/>
        <v>20.221</v>
      </c>
      <c r="N22" s="879">
        <f t="shared" si="6"/>
        <v>22.364999999999998</v>
      </c>
      <c r="O22" s="879">
        <f t="shared" si="6"/>
        <v>19.684999999999999</v>
      </c>
      <c r="P22" s="880">
        <f t="shared" si="6"/>
        <v>19.027000000000001</v>
      </c>
      <c r="Z22" s="273"/>
      <c r="AB22" s="272"/>
      <c r="AC22" s="521" t="s">
        <v>286</v>
      </c>
      <c r="AP22" s="16" t="s">
        <v>287</v>
      </c>
      <c r="AQ22" s="273"/>
      <c r="AV22" s="70" t="str">
        <f>AW22</f>
        <v>エネルギー起源CO2</v>
      </c>
      <c r="AW22" s="70" t="str">
        <f>D56</f>
        <v>エネルギー起源CO2</v>
      </c>
      <c r="AX22" s="165">
        <f>P56</f>
        <v>21.876000000000001</v>
      </c>
      <c r="AY22" s="165">
        <f>AX22</f>
        <v>21.876000000000001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16.829999999999998</v>
      </c>
      <c r="G23" s="881">
        <f>IFERROR(VLOOKUP(年度マスタ!$K$4&amp;"_"&amp;G$20,データシート1!$A:$BU,MATCH("ba_"&amp;$E23,データシート1!$A$1:$BU$1,0),0),0)</f>
        <v>22.277000000000001</v>
      </c>
      <c r="H23" s="881">
        <f>IFERROR(VLOOKUP(年度マスタ!$K$4&amp;"_"&amp;H$20,データシート1!$A:$BU,MATCH("ba_"&amp;$E23,データシート1!$A$1:$BU$1,0),0),0)</f>
        <v>24.998000000000001</v>
      </c>
      <c r="I23" s="881">
        <f>IFERROR(VLOOKUP(年度マスタ!$K$4&amp;"_"&amp;I$20,データシート1!$A:$BU,MATCH("ba_"&amp;$E23,データシート1!$A$1:$BU$1,0),0),0)</f>
        <v>26.361000000000001</v>
      </c>
      <c r="J23" s="881">
        <f>IFERROR(VLOOKUP(年度マスタ!$K$4&amp;"_"&amp;J$20,データシート1!$A:$BU,MATCH("ba_"&amp;$E23,データシート1!$A$1:$BU$1,0),0),0)</f>
        <v>18.745000000000001</v>
      </c>
      <c r="K23" s="881">
        <f>IFERROR(VLOOKUP(年度マスタ!$K$4&amp;"_"&amp;K$20,データシート1!$A:$BU,MATCH("ba_"&amp;$E23,データシート1!$A$1:$BU$1,0),0),0)</f>
        <v>18.431999999999999</v>
      </c>
      <c r="L23" s="881">
        <f>IFERROR(VLOOKUP(年度マスタ!$K$4&amp;"_"&amp;L$20,データシート1!$A:$BU,MATCH("ba_"&amp;$E23,データシート1!$A$1:$BU$1,0),0),0)</f>
        <v>18.867000000000001</v>
      </c>
      <c r="M23" s="881">
        <f>IFERROR(VLOOKUP(年度マスタ!$K$4&amp;"_"&amp;M$20,データシート1!$A:$BU,MATCH("ba_"&amp;$E23,データシート1!$A$1:$BU$1,0),0),0)</f>
        <v>20.221</v>
      </c>
      <c r="N23" s="881">
        <f>IFERROR(VLOOKUP(年度マスタ!$K$4&amp;"_"&amp;N$20,データシート1!$A:$BU,MATCH("ba_"&amp;$E23,データシート1!$A$1:$BU$1,0),0),0)</f>
        <v>22.364999999999998</v>
      </c>
      <c r="O23" s="881">
        <f>IFERROR(VLOOKUP(年度マスタ!$K$4&amp;"_"&amp;O$20,データシート1!$A:$BU,MATCH("ba_"&amp;$E23,データシート1!$A$1:$BU$1,0),0),0)</f>
        <v>19.684999999999999</v>
      </c>
      <c r="P23" s="882">
        <f>IFERROR(VLOOKUP(年度マスタ!$K$4&amp;"_"&amp;P$20,データシート1!$A:$BU,MATCH("ba_"&amp;$E23,データシート1!$A$1:$BU$1,0),0),0)</f>
        <v>19.027000000000001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181.30351281369107</v>
      </c>
      <c r="AG24" s="877">
        <f t="shared" ref="AG24:AP24" si="11">AG25+AG29</f>
        <v>197.64106060607514</v>
      </c>
      <c r="AH24" s="877">
        <f t="shared" si="11"/>
        <v>196.36855814624028</v>
      </c>
      <c r="AI24" s="877">
        <f t="shared" si="11"/>
        <v>210.65794062840175</v>
      </c>
      <c r="AJ24" s="877">
        <f t="shared" si="11"/>
        <v>191.25126783736067</v>
      </c>
      <c r="AK24" s="877">
        <f t="shared" si="11"/>
        <v>168.51335573908545</v>
      </c>
      <c r="AL24" s="877">
        <f t="shared" si="11"/>
        <v>174.91526225901049</v>
      </c>
      <c r="AM24" s="877">
        <f t="shared" si="11"/>
        <v>176.26465319506858</v>
      </c>
      <c r="AN24" s="877">
        <f t="shared" si="11"/>
        <v>167.18770008601018</v>
      </c>
      <c r="AO24" s="877">
        <f t="shared" si="11"/>
        <v>154.22873644839706</v>
      </c>
      <c r="AP24" s="878">
        <f t="shared" si="11"/>
        <v>166.48863231462747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76.944187066558271</v>
      </c>
      <c r="AG25" s="879">
        <f>①CO2排出量の現状把握!AA35</f>
        <v>87.38952909187806</v>
      </c>
      <c r="AH25" s="879">
        <f>①CO2排出量の現状把握!AB35</f>
        <v>86.605927595004275</v>
      </c>
      <c r="AI25" s="879">
        <f>①CO2排出量の現状把握!AC35</f>
        <v>102.10588140998975</v>
      </c>
      <c r="AJ25" s="879">
        <f>①CO2排出量の現状把握!AD35</f>
        <v>87.774525645006975</v>
      </c>
      <c r="AK25" s="879">
        <f>①CO2排出量の現状把握!AE35</f>
        <v>78.742678009846074</v>
      </c>
      <c r="AL25" s="879">
        <f>①CO2排出量の現状把握!AF35</f>
        <v>85.949933316986659</v>
      </c>
      <c r="AM25" s="879">
        <f>①CO2排出量の現状把握!AG35</f>
        <v>85.915216671760575</v>
      </c>
      <c r="AN25" s="879">
        <f>①CO2排出量の現状把握!AH35</f>
        <v>81.061398215885134</v>
      </c>
      <c r="AO25" s="879">
        <f>①CO2排出量の現状把握!AI35</f>
        <v>78.311333906856419</v>
      </c>
      <c r="AP25" s="880">
        <f>①CO2排出量の現状把握!AJ35</f>
        <v>80.565587735055615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7.4329999999999998</v>
      </c>
      <c r="G26" s="879">
        <f>IFERROR(VLOOKUP(年度マスタ!$K$4&amp;"_"&amp;G$20,データシート1!$A:$BU,MATCH("ba_"&amp;$D26,データシート1!$A$1:$BU$1,0),0),0)</f>
        <v>3.5270000000000001</v>
      </c>
      <c r="H26" s="879">
        <f>IFERROR(VLOOKUP(年度マスタ!$K$4&amp;"_"&amp;H$20,データシート1!$A:$BU,MATCH("ba_"&amp;$D26,データシート1!$A$1:$BU$1,0),0),0)</f>
        <v>7.4119999999999999</v>
      </c>
      <c r="I26" s="879">
        <f>IFERROR(VLOOKUP(年度マスタ!$K$4&amp;"_"&amp;I$20,データシート1!$A:$BU,MATCH("ba_"&amp;$D26,データシート1!$A$1:$BU$1,0),0),0)</f>
        <v>7.1959999999999997</v>
      </c>
      <c r="J26" s="879">
        <f>IFERROR(VLOOKUP(年度マスタ!$K$4&amp;"_"&amp;J$20,データシート1!$A:$BU,MATCH("ba_"&amp;$D26,データシート1!$A$1:$BU$1,0),0),0)</f>
        <v>4.0490000000000004</v>
      </c>
      <c r="K26" s="879">
        <f>IFERROR(VLOOKUP(年度マスタ!$K$4&amp;"_"&amp;K$20,データシート1!$A:$BU,MATCH("ba_"&amp;$D26,データシート1!$A$1:$BU$1,0),0),0)</f>
        <v>4.2300000000000004</v>
      </c>
      <c r="L26" s="879">
        <f>IFERROR(VLOOKUP(年度マスタ!$K$4&amp;"_"&amp;L$20,データシート1!$A:$BU,MATCH("ba_"&amp;$D26,データシート1!$A$1:$BU$1,0),0),0)</f>
        <v>4.1870000000000003</v>
      </c>
      <c r="M26" s="879">
        <f>IFERROR(VLOOKUP(年度マスタ!$K$4&amp;"_"&amp;M$20,データシート1!$A:$BU,MATCH("ba_"&amp;$D26,データシート1!$A$1:$BU$1,0),0),0)</f>
        <v>4.1280000000000001</v>
      </c>
      <c r="N26" s="879">
        <f>IFERROR(VLOOKUP(年度マスタ!$K$4&amp;"_"&amp;N$20,データシート1!$A:$BU,MATCH("ba_"&amp;$D26,データシート1!$A$1:$BU$1,0),0),0)</f>
        <v>3.851</v>
      </c>
      <c r="O26" s="879">
        <f>IFERROR(VLOOKUP(年度マスタ!$K$4&amp;"_"&amp;O$20,データシート1!$A:$BU,MATCH("ba_"&amp;$D26,データシート1!$A$1:$BU$1,0),0),0)</f>
        <v>3.605</v>
      </c>
      <c r="P26" s="880">
        <f>IFERROR(VLOOKUP(年度マスタ!$K$4&amp;"_"&amp;P$20,データシート1!$A:$BU,MATCH("ba_"&amp;$D26,データシート1!$A$1:$BU$1,0),0),0)</f>
        <v>2.8490000000000002</v>
      </c>
      <c r="Z26" s="273"/>
      <c r="AB26" s="272"/>
      <c r="AC26" s="522"/>
      <c r="AD26" s="410"/>
      <c r="AE26" s="409" t="s">
        <v>184</v>
      </c>
      <c r="AF26" s="881">
        <f>①CO2排出量の現状把握!Z36</f>
        <v>66.907499172645203</v>
      </c>
      <c r="AG26" s="881">
        <f>①CO2排出量の現状把握!AA36</f>
        <v>77.965320728014348</v>
      </c>
      <c r="AH26" s="881">
        <f>①CO2排出量の現状把握!AB36</f>
        <v>78.198264486515797</v>
      </c>
      <c r="AI26" s="881">
        <f>①CO2排出量の現状把握!AC36</f>
        <v>95.409880714721396</v>
      </c>
      <c r="AJ26" s="881">
        <f>①CO2排出量の現状把握!AD36</f>
        <v>80.644996949328529</v>
      </c>
      <c r="AK26" s="881">
        <f>①CO2排出量の現状把握!AE36</f>
        <v>71.376807285159614</v>
      </c>
      <c r="AL26" s="881">
        <f>①CO2排出量の現状把握!AF36</f>
        <v>78.779313562504541</v>
      </c>
      <c r="AM26" s="881">
        <f>①CO2排出量の現状把握!AG36</f>
        <v>79.229202055925384</v>
      </c>
      <c r="AN26" s="881">
        <f>①CO2排出量の現状把握!AH36</f>
        <v>74.701360717090964</v>
      </c>
      <c r="AO26" s="881">
        <f>①CO2排出量の現状把握!AI36</f>
        <v>70.203969598275805</v>
      </c>
      <c r="AP26" s="882">
        <f>①CO2排出量の現状把握!AJ36</f>
        <v>72.184362588041878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4.4187762003819433</v>
      </c>
      <c r="AG27" s="881">
        <f>①CO2排出量の現状把握!AA37</f>
        <v>3.9517047189810501</v>
      </c>
      <c r="AH27" s="881">
        <f>①CO2排出量の現状把握!AB37</f>
        <v>3.358083575733914</v>
      </c>
      <c r="AI27" s="881">
        <f>①CO2排出量の現状把握!AC37</f>
        <v>3.5978347305208982</v>
      </c>
      <c r="AJ27" s="881">
        <f>①CO2排出量の現状把握!AD37</f>
        <v>3.4886088563048272</v>
      </c>
      <c r="AK27" s="881">
        <f>①CO2排出量の現状把握!AE37</f>
        <v>3.5108970019428467</v>
      </c>
      <c r="AL27" s="881">
        <f>①CO2排出量の現状把握!AF37</f>
        <v>3.5844761155928775</v>
      </c>
      <c r="AM27" s="881">
        <f>①CO2排出量の現状把握!AG37</f>
        <v>3.3464672090293677</v>
      </c>
      <c r="AN27" s="881">
        <f>①CO2排出量の現状把握!AH37</f>
        <v>3.0025400249442735</v>
      </c>
      <c r="AO27" s="881">
        <f>①CO2排出量の現状把握!AI37</f>
        <v>3.6255591466414936</v>
      </c>
      <c r="AP27" s="882">
        <f>①CO2排出量の現状把握!AJ37</f>
        <v>4.1081327933701584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7.085</v>
      </c>
      <c r="BG27" s="952">
        <f t="shared" si="2"/>
        <v>7.085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0.81689409386097644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5.6179116935311324</v>
      </c>
      <c r="AG28" s="881">
        <f>①CO2排出量の現状把握!AA38</f>
        <v>5.4725036448826581</v>
      </c>
      <c r="AH28" s="881">
        <f>①CO2排出量の現状把握!AB38</f>
        <v>5.0495795327545618</v>
      </c>
      <c r="AI28" s="881">
        <f>①CO2排出量の現状把握!AC38</f>
        <v>3.0981659647474582</v>
      </c>
      <c r="AJ28" s="881">
        <f>①CO2排出量の現状把握!AD38</f>
        <v>3.6409198393736291</v>
      </c>
      <c r="AK28" s="881">
        <f>①CO2排出量の現状把握!AE38</f>
        <v>3.8549737227436034</v>
      </c>
      <c r="AL28" s="881">
        <f>①CO2排出量の現状把握!AF38</f>
        <v>3.5861436388892396</v>
      </c>
      <c r="AM28" s="881">
        <f>①CO2排出量の現状把握!AG38</f>
        <v>3.3395474068058171</v>
      </c>
      <c r="AN28" s="881">
        <f>①CO2排出量の現状把握!AH38</f>
        <v>3.3574974738499037</v>
      </c>
      <c r="AO28" s="881">
        <f>①CO2排出量の現状把握!AI38</f>
        <v>4.4818051619391168</v>
      </c>
      <c r="AP28" s="882">
        <f>①CO2排出量の現状把握!AJ38</f>
        <v>4.273092353643583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104.3593257471328</v>
      </c>
      <c r="AG29" s="883">
        <f>①CO2排出量の現状把握!AA39</f>
        <v>110.2515315141971</v>
      </c>
      <c r="AH29" s="883">
        <f>①CO2排出量の現状把握!AB39</f>
        <v>109.762630551236</v>
      </c>
      <c r="AI29" s="883">
        <f>①CO2排出量の現状把握!AC39</f>
        <v>108.552059218412</v>
      </c>
      <c r="AJ29" s="883">
        <f>①CO2排出量の現状把握!AD39</f>
        <v>103.4767421923537</v>
      </c>
      <c r="AK29" s="883">
        <f>①CO2排出量の現状把握!AE39</f>
        <v>89.770677729239381</v>
      </c>
      <c r="AL29" s="883">
        <f>①CO2排出量の現状把握!AF39</f>
        <v>88.965328942023831</v>
      </c>
      <c r="AM29" s="883">
        <f>①CO2排出量の現状把握!AG39</f>
        <v>90.349436523308</v>
      </c>
      <c r="AN29" s="883">
        <f>①CO2排出量の現状把握!AH39</f>
        <v>86.126301870125033</v>
      </c>
      <c r="AO29" s="883">
        <f>①CO2排出量の現状把握!AI39</f>
        <v>75.917402541540639</v>
      </c>
      <c r="AP29" s="884">
        <f>①CO2排出量の現状把握!AJ39</f>
        <v>85.923044579571865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0.13382531658353938</v>
      </c>
      <c r="AG32" s="461">
        <f t="shared" si="16"/>
        <v>0.1305599146294342</v>
      </c>
      <c r="AH32" s="461">
        <f t="shared" si="16"/>
        <v>0.16504678908862547</v>
      </c>
      <c r="AI32" s="461">
        <f t="shared" si="16"/>
        <v>0.15929615517885545</v>
      </c>
      <c r="AJ32" s="461">
        <f t="shared" si="16"/>
        <v>0.11918352363229262</v>
      </c>
      <c r="AK32" s="461">
        <f t="shared" si="16"/>
        <v>0.13448192222276012</v>
      </c>
      <c r="AL32" s="461">
        <f t="shared" si="16"/>
        <v>0.13180096294777394</v>
      </c>
      <c r="AM32" s="461">
        <f t="shared" si="16"/>
        <v>0.13813886992449614</v>
      </c>
      <c r="AN32" s="461">
        <f t="shared" si="16"/>
        <v>0.15680579364697944</v>
      </c>
      <c r="AO32" s="461">
        <f t="shared" si="16"/>
        <v>0.15100947162199266</v>
      </c>
      <c r="AP32" s="461">
        <f t="shared" si="16"/>
        <v>0.13139635839316102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0.21872997352537768</v>
      </c>
      <c r="AG33" s="458">
        <f t="shared" ref="AG33:AP33" si="17">IFERROR(IF(G22/AG25&gt;1,1,G22/AG25),0)</f>
        <v>0.25491612360765559</v>
      </c>
      <c r="AH33" s="458">
        <f t="shared" si="17"/>
        <v>0.28864075120698751</v>
      </c>
      <c r="AI33" s="458">
        <f t="shared" si="17"/>
        <v>0.25817317901749109</v>
      </c>
      <c r="AJ33" s="458">
        <f t="shared" si="17"/>
        <v>0.21355854517302428</v>
      </c>
      <c r="AK33" s="458">
        <f t="shared" si="17"/>
        <v>0.23407890696447028</v>
      </c>
      <c r="AL33" s="458">
        <f t="shared" si="17"/>
        <v>0.21951151410924055</v>
      </c>
      <c r="AM33" s="458">
        <f t="shared" si="17"/>
        <v>0.23535993719546108</v>
      </c>
      <c r="AN33" s="458">
        <f>IFERROR(IF(N22/AN25&gt;1,1,N22/AN25),0)</f>
        <v>0.27590197667744226</v>
      </c>
      <c r="AO33" s="458">
        <f t="shared" si="17"/>
        <v>0.25136846760155251</v>
      </c>
      <c r="AP33" s="458">
        <f t="shared" si="17"/>
        <v>0.23616782965167885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0.25154131013883207</v>
      </c>
      <c r="AG34" s="459">
        <f t="shared" ref="AG34:AP36" si="18">IFERROR(IF(G23/AG26&gt;1,1,G23/AG26),0)</f>
        <v>0.28572960121224095</v>
      </c>
      <c r="AH34" s="459">
        <f t="shared" si="18"/>
        <v>0.31967461380566264</v>
      </c>
      <c r="AI34" s="459">
        <f t="shared" si="18"/>
        <v>0.27629213874420655</v>
      </c>
      <c r="AJ34" s="459">
        <f t="shared" si="18"/>
        <v>0.23243847366970577</v>
      </c>
      <c r="AK34" s="459">
        <f t="shared" si="18"/>
        <v>0.25823514249329987</v>
      </c>
      <c r="AL34" s="459">
        <f t="shared" si="18"/>
        <v>0.23949180497784708</v>
      </c>
      <c r="AM34" s="459">
        <f t="shared" si="18"/>
        <v>0.25522155310521288</v>
      </c>
      <c r="AN34" s="459">
        <f t="shared" si="18"/>
        <v>0.29939213670686321</v>
      </c>
      <c r="AO34" s="459">
        <f t="shared" si="18"/>
        <v>0.28039724979431163</v>
      </c>
      <c r="AP34" s="459">
        <f t="shared" si="18"/>
        <v>0.26358894527596799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7.122506730266237E-2</v>
      </c>
      <c r="AG37" s="460">
        <f t="shared" ref="AG37:AP37" si="21">IFERROR(IF(G26/AG29&gt;1,1,G26/AG29),0)</f>
        <v>3.1990485316259101E-2</v>
      </c>
      <c r="AH37" s="460">
        <f t="shared" si="21"/>
        <v>6.7527536127517995E-2</v>
      </c>
      <c r="AI37" s="460">
        <f t="shared" si="21"/>
        <v>6.629077377077941E-2</v>
      </c>
      <c r="AJ37" s="460">
        <f t="shared" si="21"/>
        <v>3.912956587358813E-2</v>
      </c>
      <c r="AK37" s="460">
        <f t="shared" si="21"/>
        <v>4.7120063109674384E-2</v>
      </c>
      <c r="AL37" s="460">
        <f t="shared" si="21"/>
        <v>4.7063277906031785E-2</v>
      </c>
      <c r="AM37" s="460">
        <f t="shared" si="21"/>
        <v>4.5689272217376523E-2</v>
      </c>
      <c r="AN37" s="460">
        <f t="shared" si="21"/>
        <v>4.4713402484262608E-2</v>
      </c>
      <c r="AO37" s="460">
        <f t="shared" si="21"/>
        <v>4.7485818525303321E-2</v>
      </c>
      <c r="AP37" s="460">
        <f t="shared" si="21"/>
        <v>3.3157577387304869E-2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3.254</v>
      </c>
      <c r="BG38" s="952">
        <f t="shared" si="2"/>
        <v>3.254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0.23643218418696099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2.8490000000000002</v>
      </c>
      <c r="BG50" s="952">
        <f t="shared" si="22"/>
        <v>2.8490000000000002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0.51391294681833688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24.263000000000002</v>
      </c>
      <c r="G55" s="885">
        <f t="shared" ref="G55:P55" si="32">SUM(G56,G57,G60,G61,G62,G63,G64,G65,)</f>
        <v>25.803999999999998</v>
      </c>
      <c r="H55" s="885">
        <f t="shared" si="32"/>
        <v>32.409999999999997</v>
      </c>
      <c r="I55" s="885">
        <f t="shared" si="32"/>
        <v>33.557000000000002</v>
      </c>
      <c r="J55" s="885">
        <f t="shared" si="32"/>
        <v>22.794</v>
      </c>
      <c r="K55" s="885">
        <f t="shared" si="32"/>
        <v>22.661999999999999</v>
      </c>
      <c r="L55" s="885">
        <f t="shared" si="32"/>
        <v>23.053999999999998</v>
      </c>
      <c r="M55" s="885">
        <f t="shared" si="32"/>
        <v>24.349</v>
      </c>
      <c r="N55" s="885">
        <f t="shared" si="32"/>
        <v>26.216000000000001</v>
      </c>
      <c r="O55" s="885">
        <f t="shared" si="32"/>
        <v>23.29</v>
      </c>
      <c r="P55" s="886">
        <f t="shared" si="32"/>
        <v>21.876000000000001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24.263000000000002</v>
      </c>
      <c r="G56" s="887">
        <f>IFERROR(VLOOKUP(年度マスタ!$K$4&amp;"_"&amp;G$54,データシート1!$A:$CE,MATCH("bc_"&amp;$C56,データシート1!$A$1:$CE$1,0),0),0)</f>
        <v>25.803999999999998</v>
      </c>
      <c r="H56" s="887">
        <f>IFERROR(VLOOKUP(年度マスタ!$K$4&amp;"_"&amp;H$54,データシート1!$A:$CE,MATCH("bc_"&amp;$C56,データシート1!$A$1:$CE$1,0),0),0)</f>
        <v>32.409999999999997</v>
      </c>
      <c r="I56" s="887">
        <f>IFERROR(VLOOKUP(年度マスタ!$K$4&amp;"_"&amp;I$54,データシート1!$A:$CE,MATCH("bc_"&amp;$C56,データシート1!$A$1:$CE$1,0),0),0)</f>
        <v>33.557000000000002</v>
      </c>
      <c r="J56" s="887">
        <f>IFERROR(VLOOKUP(年度マスタ!$K$4&amp;"_"&amp;J$54,データシート1!$A:$CE,MATCH("bc_"&amp;$C56,データシート1!$A$1:$CE$1,0),0),0)</f>
        <v>22.794</v>
      </c>
      <c r="K56" s="887">
        <f>IFERROR(VLOOKUP(年度マスタ!$K$4&amp;"_"&amp;K$54,データシート1!$A:$CE,MATCH("bc_"&amp;$C56,データシート1!$A$1:$CE$1,0),0),0)</f>
        <v>22.661999999999999</v>
      </c>
      <c r="L56" s="887">
        <f>IFERROR(VLOOKUP(年度マスタ!$K$4&amp;"_"&amp;L$54,データシート1!$A:$CE,MATCH("bc_"&amp;$C56,データシート1!$A$1:$CE$1,0),0),0)</f>
        <v>23.053999999999998</v>
      </c>
      <c r="M56" s="887">
        <f>IFERROR(VLOOKUP(年度マスタ!$K$4&amp;"_"&amp;M$54,データシート1!$A:$CE,MATCH("bc_"&amp;$C56,データシート1!$A$1:$CE$1,0),0),0)</f>
        <v>24.349</v>
      </c>
      <c r="N56" s="887">
        <f>IFERROR(VLOOKUP(年度マスタ!$K$4&amp;"_"&amp;N$54,データシート1!$A:$CE,MATCH("bc_"&amp;$C56,データシート1!$A$1:$CE$1,0),0),0)</f>
        <v>26.216000000000001</v>
      </c>
      <c r="O56" s="887">
        <f>IFERROR(VLOOKUP(年度マスタ!$K$4&amp;"_"&amp;O$54,データシート1!$A:$CE,MATCH("bc_"&amp;$C56,データシート1!$A$1:$CE$1,0),0),0)</f>
        <v>23.29</v>
      </c>
      <c r="P56" s="888">
        <f>IFERROR(VLOOKUP(年度マスタ!$K$4&amp;"_"&amp;P$54,データシート1!$A:$CE,MATCH("bc_"&amp;$C56,データシート1!$A$1:$CE$1,0),0),0)</f>
        <v>21.876000000000001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5171</v>
      </c>
      <c r="K6" s="619">
        <f>VLOOKUP(年度マスタ!$K$4&amp;"_"&amp;K$5,データシート1!$A:$BT,MATCH("cb_"&amp;$G6,データシート1!$A$1:$BT$1,0),0)</f>
        <v>5708.1</v>
      </c>
      <c r="L6" s="619">
        <f>VLOOKUP(年度マスタ!$K$4&amp;"_"&amp;L$5,データシート1!$A:$BT,MATCH("cb_"&amp;$G6,データシート1!$A$1:$BT$1,0),0)</f>
        <v>6096.2000000000007</v>
      </c>
      <c r="M6" s="619">
        <f>VLOOKUP(年度マスタ!$K$4&amp;"_"&amp;M$5,データシート1!$A:$BT,MATCH("cb_"&amp;$G6,データシート1!$A$1:$BT$1,0),0)</f>
        <v>6566.5</v>
      </c>
      <c r="N6" s="619">
        <f>VLOOKUP(年度マスタ!$K$4&amp;"_"&amp;N$5,データシート1!$A:$BT,MATCH("cb_"&amp;$G6,データシート1!$A$1:$BT$1,0),0)</f>
        <v>7094.3000000000047</v>
      </c>
      <c r="O6" s="619">
        <f>VLOOKUP(年度マスタ!$K$4&amp;"_"&amp;O$5,データシート1!$A:$BT,MATCH("cb_"&amp;$G6,データシート1!$A$1:$BT$1,0),0)</f>
        <v>7488.0000000000045</v>
      </c>
      <c r="P6" s="619">
        <f>VLOOKUP(年度マスタ!$K$4&amp;"_"&amp;P$5,データシート1!$A:$BT,MATCH("cb_"&amp;$G6,データシート1!$A$1:$BT$1,0),0)</f>
        <v>8078.5000000000018</v>
      </c>
      <c r="Q6" s="619">
        <f>VLOOKUP(年度マスタ!$K$4&amp;"_"&amp;Q$5,データシート1!$A:$BT,MATCH("cb_"&amp;$G6,データシート1!$A$1:$BT$1,0),0)</f>
        <v>8816.399999999996</v>
      </c>
      <c r="R6" s="633">
        <f>VLOOKUP(年度マスタ!$K$4&amp;"_"&amp;R$5,データシート1!$A:$BT,MATCH("cb_"&amp;$G6,データシート1!$A$1:$BT$1,0),0)</f>
        <v>9526.5999999999913</v>
      </c>
      <c r="S6" s="568"/>
      <c r="T6" s="190"/>
      <c r="U6" s="581"/>
      <c r="V6" s="195"/>
      <c r="W6" s="195"/>
      <c r="X6" s="195"/>
      <c r="Y6" s="196" t="s">
        <v>372</v>
      </c>
      <c r="Z6" s="663" t="s">
        <v>373</v>
      </c>
      <c r="AA6" s="663"/>
      <c r="AB6" s="663"/>
      <c r="AC6" s="664">
        <f>SUM(AC7:AC8)</f>
        <v>255816</v>
      </c>
      <c r="AD6" s="664">
        <f>SUM(AD7:AD8)</f>
        <v>359518.43500000006</v>
      </c>
      <c r="AE6" s="665">
        <f>$AD6*3600/100000000</f>
        <v>12.942663660000003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9107.7999999999993</v>
      </c>
      <c r="K7" s="617">
        <f>VLOOKUP(年度マスタ!$K$4&amp;"_"&amp;K$5,データシート1!$A:$BT,MATCH("cb_"&amp;$G7,データシート1!$A$1:$BT$1,0),0)</f>
        <v>11084.7</v>
      </c>
      <c r="L7" s="617">
        <f>VLOOKUP(年度マスタ!$K$4&amp;"_"&amp;L$5,データシート1!$A:$BT,MATCH("cb_"&amp;$G7,データシート1!$A$1:$BT$1,0),0)</f>
        <v>11706.4</v>
      </c>
      <c r="M7" s="617">
        <f>VLOOKUP(年度マスタ!$K$4&amp;"_"&amp;M$5,データシート1!$A:$BT,MATCH("cb_"&amp;$G7,データシート1!$A$1:$BT$1,0),0)</f>
        <v>12476</v>
      </c>
      <c r="N7" s="617">
        <f>VLOOKUP(年度マスタ!$K$4&amp;"_"&amp;N$5,データシート1!$A:$BT,MATCH("cb_"&amp;$G7,データシート1!$A$1:$BT$1,0),0)</f>
        <v>13476.899999999991</v>
      </c>
      <c r="O7" s="617">
        <f>VLOOKUP(年度マスタ!$K$4&amp;"_"&amp;O$5,データシート1!$A:$BT,MATCH("cb_"&amp;$G7,データシート1!$A$1:$BT$1,0),0)</f>
        <v>13843.9</v>
      </c>
      <c r="P7" s="617">
        <f>VLOOKUP(年度マスタ!$K$4&amp;"_"&amp;P$5,データシート1!$A:$BT,MATCH("cb_"&amp;$G7,データシート1!$A$1:$BT$1,0),0)</f>
        <v>14121.5</v>
      </c>
      <c r="Q7" s="617">
        <f>VLOOKUP(年度マスタ!$K$4&amp;"_"&amp;Q$5,データシート1!$A:$BT,MATCH("cb_"&amp;$G7,データシート1!$A$1:$BT$1,0),0)</f>
        <v>14573.000000000004</v>
      </c>
      <c r="R7" s="634">
        <f>VLOOKUP(年度マスタ!$K$4&amp;"_"&amp;R$5,データシート1!$A:$BT,MATCH("cb_"&amp;$G7,データシート1!$A$1:$BT$1,0),0)</f>
        <v>14809.800000000005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215894</v>
      </c>
      <c r="AD7" s="1022">
        <f>VLOOKUP(年度マスタ!$K$4&amp;"_"&amp;年度マスタ!$K$9,データシート3!A:AB,MATCH("ea_"&amp;$Y7&amp;"_年間発電",データシート3!$A$1:$AB$1,0),0)/10^3</f>
        <v>303632.84100000007</v>
      </c>
      <c r="AE7" s="554">
        <f t="shared" ref="AE7:AE16" si="0">$AD7*3600/100000000</f>
        <v>10.930782276000004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39922</v>
      </c>
      <c r="AD8" s="1022">
        <f>VLOOKUP(年度マスタ!$K$4&amp;"_"&amp;年度マスタ!$K$9,データシート3!A:AB,MATCH("ea_"&amp;$Y8&amp;"_年間発電",データシート3!$A$1:$AB$1,0),0)/10^3</f>
        <v>55885.593999999997</v>
      </c>
      <c r="AE8" s="554">
        <f t="shared" si="0"/>
        <v>2.0118813839999996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14278.8</v>
      </c>
      <c r="K12" s="651">
        <f t="shared" ref="K12:Q12" si="1">SUM(K6:K11)</f>
        <v>16792.800000000003</v>
      </c>
      <c r="L12" s="651">
        <f t="shared" si="1"/>
        <v>17802.599999999999</v>
      </c>
      <c r="M12" s="651">
        <f t="shared" si="1"/>
        <v>19042.5</v>
      </c>
      <c r="N12" s="651">
        <f t="shared" si="1"/>
        <v>20571.199999999997</v>
      </c>
      <c r="O12" s="651">
        <f t="shared" si="1"/>
        <v>21331.900000000005</v>
      </c>
      <c r="P12" s="651">
        <f t="shared" si="1"/>
        <v>22200</v>
      </c>
      <c r="Q12" s="651">
        <f t="shared" si="1"/>
        <v>23389.4</v>
      </c>
      <c r="R12" s="652">
        <f t="shared" ref="R12" si="2">SUM(R6:R11)</f>
        <v>24336.399999999994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v>
      </c>
      <c r="AD13" s="666">
        <f>SUM(AD14:AD16)</f>
        <v>34.584000000000003</v>
      </c>
      <c r="AE13" s="667">
        <f t="shared" si="0"/>
        <v>1.2450240000000002E-3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v>
      </c>
      <c r="AD16" s="1022">
        <f>VLOOKUP(年度マスタ!$K$4&amp;"_"&amp;年度マスタ!$K$9,データシート3!A:AB,MATCH("ea_"&amp;$Y16&amp;"_年間発電",データシート3!$A$1:$AB$1,0),0)/10^3</f>
        <v>34.584000000000003</v>
      </c>
      <c r="AE16" s="554">
        <f t="shared" si="0"/>
        <v>1.2450240000000002E-3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6.6726272199999999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36.730776290000001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6205.8205200000002</v>
      </c>
      <c r="K19" s="615">
        <f>K6*別紙!$C5/100*別紙!$E5/10^3</f>
        <v>6850.4049720000012</v>
      </c>
      <c r="L19" s="615">
        <f>L6*別紙!$C5/100*別紙!$E5/10^3</f>
        <v>7316.1715439999998</v>
      </c>
      <c r="M19" s="615">
        <f>M6*別紙!$C5/100*別紙!$E5/10^3</f>
        <v>7880.5879799999984</v>
      </c>
      <c r="N19" s="615">
        <f>N6*別紙!$C5/100*別紙!$E5/10^3</f>
        <v>8514.0113160000055</v>
      </c>
      <c r="O19" s="615">
        <f>O6*別紙!$C5/100*別紙!$E5/10^3</f>
        <v>8986.4985600000055</v>
      </c>
      <c r="P19" s="615">
        <f>P6*別紙!$C5/100*別紙!$E5/10^3</f>
        <v>9695.169420000002</v>
      </c>
      <c r="Q19" s="615">
        <f>Q6*別紙!$C5/100*別紙!$E5/10^3</f>
        <v>10580.737967999994</v>
      </c>
      <c r="R19" s="639">
        <f>R6*別紙!$C5/100*別紙!$E5/10^3</f>
        <v>11433.063191999987</v>
      </c>
      <c r="S19" s="572"/>
      <c r="T19" s="191"/>
      <c r="U19" s="588"/>
      <c r="W19" s="201"/>
      <c r="X19" s="201"/>
      <c r="Y19" s="173"/>
      <c r="Z19" s="628" t="s">
        <v>389</v>
      </c>
      <c r="AA19" s="671"/>
      <c r="AB19" s="672"/>
      <c r="AC19" s="673">
        <f>SUM($AC$6,$AC$9,$AC$10,$AC$13)</f>
        <v>255822</v>
      </c>
      <c r="AD19" s="673">
        <f>SUM($AD$6,$AD$9,$AD$10,$AD$13)</f>
        <v>359553.01900000003</v>
      </c>
      <c r="AE19" s="674">
        <f>SUM($AE$6,$AE$9,$AE$10,$AE$13,$AE$17,$AE$18)</f>
        <v>56.347312194000004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12047.433528000001</v>
      </c>
      <c r="K20" s="617">
        <f>K7*別紙!$C6/100*別紙!$E6/10^3</f>
        <v>14662.397772</v>
      </c>
      <c r="L20" s="617">
        <f>L7*別紙!$C6/100*別紙!$E6/10^3</f>
        <v>15484.757663999999</v>
      </c>
      <c r="M20" s="617">
        <f>M7*別紙!$C6/100*別紙!$E6/10^3</f>
        <v>16502.75376</v>
      </c>
      <c r="N20" s="617">
        <f>N7*別紙!$C6/100*別紙!$E6/10^3</f>
        <v>17826.70424399999</v>
      </c>
      <c r="O20" s="617">
        <f>O7*別紙!$C6/100*別紙!$E6/10^3</f>
        <v>18312.157164</v>
      </c>
      <c r="P20" s="617">
        <f>P7*別紙!$C6/100*別紙!$E6/10^3</f>
        <v>18679.355339999998</v>
      </c>
      <c r="Q20" s="617">
        <f>Q7*別紙!$C6/100*別紙!$E6/10^3</f>
        <v>19276.581480000004</v>
      </c>
      <c r="R20" s="634">
        <f>R7*別紙!$C6/100*別紙!$E6/10^3</f>
        <v>19589.811048000007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18253.254048000003</v>
      </c>
      <c r="K25" s="657">
        <f t="shared" si="3"/>
        <v>21512.802744000001</v>
      </c>
      <c r="L25" s="657">
        <f t="shared" si="3"/>
        <v>22800.929207999998</v>
      </c>
      <c r="M25" s="657">
        <f t="shared" si="3"/>
        <v>24383.341739999996</v>
      </c>
      <c r="N25" s="657">
        <f t="shared" si="3"/>
        <v>26340.715559999997</v>
      </c>
      <c r="O25" s="657">
        <f t="shared" si="3"/>
        <v>27298.655724000004</v>
      </c>
      <c r="P25" s="657">
        <f t="shared" si="3"/>
        <v>28374.52476</v>
      </c>
      <c r="Q25" s="657">
        <f t="shared" si="3"/>
        <v>29857.319447999998</v>
      </c>
      <c r="R25" s="658">
        <f t="shared" ref="R25" si="4">SUM(R19:R24)</f>
        <v>31022.874239999994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325161.0105071062</v>
      </c>
      <c r="K26" s="654">
        <f>(VLOOKUP(年度マスタ!$K$4&amp;"_"&amp;K$18,データシート1!$A:$BT,MATCH("da_合計",データシート1!$A$1:$BT$1,0),0))/10^3</f>
        <v>309968.79450690211</v>
      </c>
      <c r="L26" s="654">
        <f>(VLOOKUP(年度マスタ!$K$4&amp;"_"&amp;L$18,データシート1!$A:$BT,MATCH("da_合計",データシート1!$A$1:$BT$1,0),0))/10^3</f>
        <v>327137.35059058201</v>
      </c>
      <c r="M26" s="654">
        <f>(VLOOKUP(年度マスタ!$K$4&amp;"_"&amp;M$18,データシート1!$A:$BT,MATCH("da_合計",データシート1!$A$1:$BT$1,0),0))/10^3</f>
        <v>311304.36708124954</v>
      </c>
      <c r="N26" s="654">
        <f>(VLOOKUP(年度マスタ!$K$4&amp;"_"&amp;N$18,データシート1!$A:$BT,MATCH("da_合計",データシート1!$A$1:$BT$1,0),0))/10^3</f>
        <v>322728.06673210056</v>
      </c>
      <c r="O26" s="654">
        <f>(VLOOKUP(年度マスタ!$K$4&amp;"_"&amp;O$18,データシート1!$A:$BT,MATCH("da_合計",データシート1!$A$1:$BT$1,0),0))/10^3</f>
        <v>312949.80063816707</v>
      </c>
      <c r="P26" s="654">
        <f>(VLOOKUP(年度マスタ!$K$4&amp;"_"&amp;P$18,データシート1!$A:$BT,MATCH("da_合計",データシート1!$A$1:$BT$1,0),0))/10^3</f>
        <v>312955.39170658018</v>
      </c>
      <c r="Q26" s="654">
        <f>(VLOOKUP(年度マスタ!$K$4&amp;"_"&amp;Q$18,データシート1!$A:$BT,MATCH("da_合計",データシート1!$A$1:$BT$1,0),0))/10^3</f>
        <v>308556.18553520663</v>
      </c>
      <c r="R26" s="655">
        <f>Q26</f>
        <v>308556.18553520663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5.6136047859898897E-2</v>
      </c>
      <c r="K27" s="839">
        <f t="shared" ref="K27:P27" si="5">K25/K26</f>
        <v>6.9403124202300867E-2</v>
      </c>
      <c r="L27" s="839">
        <f t="shared" si="5"/>
        <v>6.9698336698140448E-2</v>
      </c>
      <c r="M27" s="839">
        <f t="shared" si="5"/>
        <v>7.8326372253030477E-2</v>
      </c>
      <c r="N27" s="839">
        <f t="shared" si="5"/>
        <v>8.1618917829869631E-2</v>
      </c>
      <c r="O27" s="839">
        <f t="shared" si="5"/>
        <v>8.7230142560668189E-2</v>
      </c>
      <c r="P27" s="839">
        <f t="shared" si="5"/>
        <v>9.0666355371833013E-2</v>
      </c>
      <c r="Q27" s="839">
        <f>Q25/Q26</f>
        <v>9.6764611593220654E-2</v>
      </c>
      <c r="R27" s="840">
        <f>R25/R26</f>
        <v>0.10054205909432416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0.10054205909432416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1.1652756802665833</v>
      </c>
      <c r="AA52" s="173"/>
      <c r="AB52" s="678" t="s">
        <v>413</v>
      </c>
      <c r="AC52" s="679">
        <f>$AD6</f>
        <v>359518.43500000006</v>
      </c>
      <c r="AD52" s="680">
        <f>R19+R20</f>
        <v>31022.874239999994</v>
      </c>
      <c r="AE52" s="681">
        <f t="shared" ref="AE52:AE54" si="6">IFERROR(AD52/AC52,"-")</f>
        <v>8.6290079227786989E-2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50996.833464793395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1249</v>
      </c>
      <c r="AK54" s="443">
        <f>VLOOKUP(年度マスタ!$K$4&amp;"_"&amp;AK$53,データシート1!$A$1:$BT$2000,MATCH("ca_太陽光発電（10kW未満）",データシート1!$A$1:$BT$1,0),0)</f>
        <v>1354</v>
      </c>
      <c r="AL54" s="443">
        <f>VLOOKUP(年度マスタ!$K$4&amp;"_"&amp;AL$53,データシート1!$A$1:$BT$2000,MATCH("ca_太陽光発電（10kW未満）",データシート1!$A$1:$BT$1,0),0)</f>
        <v>1432</v>
      </c>
      <c r="AM54" s="443">
        <f>VLOOKUP(年度マスタ!$K$4&amp;"_"&amp;AM$53,データシート1!$A$1:$BT$2000,MATCH("ca_太陽光発電（10kW未満）",データシート1!$A$1:$BT$1,0),0)</f>
        <v>1526</v>
      </c>
      <c r="AN54" s="443">
        <f>VLOOKUP(年度マスタ!$K$4&amp;"_"&amp;AN$53,データシート1!$A$1:$BT$2000,MATCH("ca_太陽光発電（10kW未満）",データシート1!$A$1:$BT$1,0),0)</f>
        <v>1639</v>
      </c>
      <c r="AO54" s="443">
        <f>VLOOKUP(年度マスタ!$K$4&amp;"_"&amp;AO$53,データシート1!$A$1:$BT$2000,MATCH("ca_太陽光発電（10kW未満）",データシート1!$A$1:$BT$1,0),0)</f>
        <v>1719</v>
      </c>
      <c r="AP54" s="443">
        <f>VLOOKUP(年度マスタ!$K$4&amp;"_"&amp;AP$53,データシート1!$A$1:$BT$2000,MATCH("ca_太陽光発電（10kW未満）",データシート1!$A$1:$BT$1,0),0)</f>
        <v>1824</v>
      </c>
      <c r="AQ54" s="443">
        <f>VLOOKUP(年度マスタ!$K$4&amp;"_"&amp;AQ$53,データシート1!$A$1:$BT$2000,MATCH("ca_太陽光発電（10kW未満）",データシート1!$A$1:$BT$1,0),0)</f>
        <v>1970</v>
      </c>
      <c r="AR54" s="443">
        <f>VLOOKUP(年度マスタ!$K$4&amp;"_"&amp;AR$53,データシート1!$A$1:$BT$2000,MATCH("ca_太陽光発電（10kW未満）",データシート1!$A$1:$BT$1,0),0)</f>
        <v>2104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34.584000000000003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津島市</v>
      </c>
      <c r="AZ12" s="1023" t="str">
        <f>年度マスタ!$K4</f>
        <v>23208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津島市</v>
      </c>
      <c r="AZ4" s="1038" t="str">
        <f>年度マスタ!$K4</f>
        <v>23208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4</v>
      </c>
      <c r="L7" s="702">
        <f t="shared" si="0"/>
        <v>4</v>
      </c>
      <c r="M7" s="702">
        <f t="shared" si="0"/>
        <v>4</v>
      </c>
      <c r="N7" s="702">
        <f t="shared" si="0"/>
        <v>4</v>
      </c>
      <c r="O7" s="702">
        <f>SUM(O8:O13)</f>
        <v>5</v>
      </c>
      <c r="P7" s="702">
        <f t="shared" si="0"/>
        <v>5</v>
      </c>
      <c r="Q7" s="703">
        <f>SUM(Q8:Q13)</f>
        <v>5</v>
      </c>
      <c r="R7" s="909">
        <f t="shared" si="0"/>
        <v>24.262999999999998</v>
      </c>
      <c r="S7" s="910">
        <f t="shared" si="0"/>
        <v>25.804000000000002</v>
      </c>
      <c r="T7" s="910">
        <f t="shared" si="0"/>
        <v>32.410000000000004</v>
      </c>
      <c r="U7" s="910">
        <f t="shared" si="0"/>
        <v>33.557000000000002</v>
      </c>
      <c r="V7" s="910">
        <f t="shared" si="0"/>
        <v>22.794</v>
      </c>
      <c r="W7" s="910">
        <f t="shared" si="0"/>
        <v>22.661999999999999</v>
      </c>
      <c r="X7" s="910">
        <f t="shared" si="0"/>
        <v>23.054000000000002</v>
      </c>
      <c r="Y7" s="910">
        <f t="shared" si="0"/>
        <v>24.349</v>
      </c>
      <c r="Z7" s="910">
        <f>SUM(Z8:Z13)</f>
        <v>26.215999999999998</v>
      </c>
      <c r="AA7" s="910">
        <f>SUM(AA8:AA13)</f>
        <v>23.29</v>
      </c>
      <c r="AB7" s="911">
        <f t="shared" si="0"/>
        <v>21.876000000000001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16.829999999999998</v>
      </c>
      <c r="S10" s="916">
        <f>VLOOKUP($D$3&amp;"_"&amp;S$3,データシート1!$A:$BU,MATCH($R$2&amp;"_"&amp;$C10,データシート1!$A$1:$BU$1,0),0)</f>
        <v>22.277000000000001</v>
      </c>
      <c r="T10" s="916">
        <f>VLOOKUP($D$3&amp;"_"&amp;T$3,データシート1!$A:$BU,MATCH($R$2&amp;"_"&amp;$C10,データシート1!$A$1:$BU$1,0),0)</f>
        <v>24.998000000000001</v>
      </c>
      <c r="U10" s="916">
        <f>VLOOKUP($D$3&amp;"_"&amp;U$3,データシート1!$A:$BU,MATCH($R$2&amp;"_"&amp;$C10,データシート1!$A$1:$BU$1,0),0)</f>
        <v>26.361000000000001</v>
      </c>
      <c r="V10" s="916">
        <f>VLOOKUP($D$3&amp;"_"&amp;V$3,データシート1!$A:$BU,MATCH($R$2&amp;"_"&amp;$C10,データシート1!$A$1:$BU$1,0),0)</f>
        <v>18.745000000000001</v>
      </c>
      <c r="W10" s="916">
        <f>VLOOKUP($D$3&amp;"_"&amp;W$3,データシート1!$A:$BU,MATCH($R$2&amp;"_"&amp;$C10,データシート1!$A$1:$BU$1,0),0)</f>
        <v>18.431999999999999</v>
      </c>
      <c r="X10" s="916">
        <f>VLOOKUP($D$3&amp;"_"&amp;X$3,データシート1!$A:$BU,MATCH($R$2&amp;"_"&amp;$C10,データシート1!$A$1:$BU$1,0),0)</f>
        <v>18.867000000000001</v>
      </c>
      <c r="Y10" s="916">
        <f>VLOOKUP($D$3&amp;"_"&amp;Y$3,データシート1!$A:$BU,MATCH($R$2&amp;"_"&amp;$C10,データシート1!$A$1:$BU$1,0),0)</f>
        <v>20.221</v>
      </c>
      <c r="Z10" s="916">
        <f>VLOOKUP($D$3&amp;"_"&amp;Z$3,データシート1!$A:$BU,MATCH($R$2&amp;"_"&amp;$C10,データシート1!$A$1:$BU$1,0),0)</f>
        <v>22.364999999999998</v>
      </c>
      <c r="AA10" s="916">
        <f>VLOOKUP($D$3&amp;"_"&amp;AA$3,データシート1!$A:$BU,MATCH($R$2&amp;"_"&amp;$C10,データシート1!$A$1:$BU$1,0),0)</f>
        <v>19.684999999999999</v>
      </c>
      <c r="AB10" s="917">
        <f>VLOOKUP($D$3&amp;"_"&amp;AB$3,データシート1!$A:$BU,MATCH($R$2&amp;"_"&amp;$C10,データシート1!$A$1:$BU$1,0),0)</f>
        <v>19.027000000000001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7.4329999999999998</v>
      </c>
      <c r="S11" s="916">
        <f>VLOOKUP($D$3&amp;"_"&amp;S$3,データシート1!$A:$BU,MATCH($R$2&amp;"_"&amp;$C11,データシート1!$A$1:$BU$1,0),0)</f>
        <v>3.5270000000000001</v>
      </c>
      <c r="T11" s="916">
        <f>VLOOKUP($D$3&amp;"_"&amp;T$3,データシート1!$A:$BU,MATCH($R$2&amp;"_"&amp;$C11,データシート1!$A$1:$BU$1,0),0)</f>
        <v>7.4119999999999999</v>
      </c>
      <c r="U11" s="916">
        <f>VLOOKUP($D$3&amp;"_"&amp;U$3,データシート1!$A:$BU,MATCH($R$2&amp;"_"&amp;$C11,データシート1!$A$1:$BU$1,0),0)</f>
        <v>7.1959999999999997</v>
      </c>
      <c r="V11" s="916">
        <f>VLOOKUP($D$3&amp;"_"&amp;V$3,データシート1!$A:$BU,MATCH($R$2&amp;"_"&amp;$C11,データシート1!$A$1:$BU$1,0),0)</f>
        <v>4.0490000000000004</v>
      </c>
      <c r="W11" s="916">
        <f>VLOOKUP($D$3&amp;"_"&amp;W$3,データシート1!$A:$BU,MATCH($R$2&amp;"_"&amp;$C11,データシート1!$A$1:$BU$1,0),0)</f>
        <v>4.2300000000000004</v>
      </c>
      <c r="X11" s="916">
        <f>VLOOKUP($D$3&amp;"_"&amp;X$3,データシート1!$A:$BU,MATCH($R$2&amp;"_"&amp;$C11,データシート1!$A$1:$BU$1,0),0)</f>
        <v>4.1870000000000003</v>
      </c>
      <c r="Y11" s="916">
        <f>VLOOKUP($D$3&amp;"_"&amp;Y$3,データシート1!$A:$BU,MATCH($R$2&amp;"_"&amp;$C11,データシート1!$A$1:$BU$1,0),0)</f>
        <v>4.1280000000000001</v>
      </c>
      <c r="Z11" s="916">
        <f>VLOOKUP($D$3&amp;"_"&amp;Z$3,データシート1!$A:$BU,MATCH($R$2&amp;"_"&amp;$C11,データシート1!$A$1:$BU$1,0),0)</f>
        <v>3.851</v>
      </c>
      <c r="AA11" s="916">
        <f>VLOOKUP($D$3&amp;"_"&amp;AA$3,データシート1!$A:$BU,MATCH($R$2&amp;"_"&amp;$C11,データシート1!$A$1:$BU$1,0),0)</f>
        <v>3.605</v>
      </c>
      <c r="AB11" s="917">
        <f>VLOOKUP($D$3&amp;"_"&amp;AB$3,データシート1!$A:$BU,MATCH($R$2&amp;"_"&amp;$C11,データシート1!$A$1:$BU$1,0),0)</f>
        <v>2.8490000000000002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16.829999999999998</v>
      </c>
      <c r="S26" s="925">
        <f>VLOOKUP($D$3&amp;"_"&amp;S$3,データシート2!$A:$SI,MATCH($R$2&amp;"_"&amp;$B26,データシート2!$A$1:$SI$1,0),0)</f>
        <v>22.277000000000001</v>
      </c>
      <c r="T26" s="925">
        <f>VLOOKUP($D$3&amp;"_"&amp;T$3,データシート2!$A:$SI,MATCH($R$2&amp;"_"&amp;$B26,データシート2!$A$1:$SI$1,0),0)</f>
        <v>24.998000000000001</v>
      </c>
      <c r="U26" s="925">
        <f>VLOOKUP($D$3&amp;"_"&amp;U$3,データシート2!$A:$SI,MATCH($R$2&amp;"_"&amp;$B26,データシート2!$A$1:$SI$1,0),0)</f>
        <v>26.361000000000001</v>
      </c>
      <c r="V26" s="925">
        <f>VLOOKUP($D$3&amp;"_"&amp;V$3,データシート2!$A:$SI,MATCH($R$2&amp;"_"&amp;$B26,データシート2!$A$1:$SI$1,0),0)</f>
        <v>18.745000000000001</v>
      </c>
      <c r="W26" s="925">
        <f>VLOOKUP($D$3&amp;"_"&amp;W$3,データシート2!$A:$SI,MATCH($R$2&amp;"_"&amp;$B26,データシート2!$A$1:$SI$1,0),0)</f>
        <v>18.431999999999999</v>
      </c>
      <c r="X26" s="925">
        <f>VLOOKUP($D$3&amp;"_"&amp;X$3,データシート2!$A:$SI,MATCH($R$2&amp;"_"&amp;$B26,データシート2!$A$1:$SI$1,0),0)</f>
        <v>18.867000000000001</v>
      </c>
      <c r="Y26" s="925">
        <f>VLOOKUP($D$3&amp;"_"&amp;Y$3,データシート2!$A:$SI,MATCH($R$2&amp;"_"&amp;$B26,データシート2!$A$1:$SI$1,0),0)</f>
        <v>20.221</v>
      </c>
      <c r="Z26" s="925">
        <f>VLOOKUP($D$3&amp;"_"&amp;Z$3,データシート2!$A:$SI,MATCH($R$2&amp;"_"&amp;$B26,データシート2!$A$1:$SI$1,0),0)</f>
        <v>22.364999999999998</v>
      </c>
      <c r="AA26" s="925">
        <f>VLOOKUP($D$3&amp;"_"&amp;AA$3,データシート2!$A:$SI,MATCH($R$2&amp;"_"&amp;$B26,データシート2!$A$1:$SI$1,0),0)</f>
        <v>19.684999999999999</v>
      </c>
      <c r="AB26" s="926">
        <f>VLOOKUP($D$3&amp;"_"&amp;AB$3,データシート2!$A:$SI,MATCH($R$2&amp;"_"&amp;$B26,データシート2!$A$1:$SI$1,0),0)</f>
        <v>19.027000000000001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5.29</v>
      </c>
      <c r="S34" s="938">
        <f>VLOOKUP($D$3&amp;"_"&amp;S$3,データシート2!$A:$SI,MATCH($R$2&amp;"_"&amp;$C34,データシート2!$A$1:$SI$1,0),0)</f>
        <v>6.17</v>
      </c>
      <c r="T34" s="938">
        <f>VLOOKUP($D$3&amp;"_"&amp;T$3,データシート2!$A:$SI,MATCH($R$2&amp;"_"&amp;$C34,データシート2!$A$1:$SI$1,0),0)</f>
        <v>6.12</v>
      </c>
      <c r="U34" s="938">
        <f>VLOOKUP($D$3&amp;"_"&amp;U$3,データシート2!$A:$SI,MATCH($R$2&amp;"_"&amp;$C34,データシート2!$A$1:$SI$1,0),0)</f>
        <v>6.2679999999999998</v>
      </c>
      <c r="V34" s="938">
        <f>VLOOKUP($D$3&amp;"_"&amp;V$3,データシート2!$A:$SI,MATCH($R$2&amp;"_"&amp;$C34,データシート2!$A$1:$SI$1,0),0)</f>
        <v>6.5990000000000002</v>
      </c>
      <c r="W34" s="938">
        <f>VLOOKUP($D$3&amp;"_"&amp;W$3,データシート2!$A:$SI,MATCH($R$2&amp;"_"&amp;$C34,データシート2!$A$1:$SI$1,0),0)</f>
        <v>5.8869999999999996</v>
      </c>
      <c r="X34" s="938">
        <f>VLOOKUP($D$3&amp;"_"&amp;X$3,データシート2!$A:$SI,MATCH($R$2&amp;"_"&amp;$C34,データシート2!$A$1:$SI$1,0),0)</f>
        <v>6.0149999999999997</v>
      </c>
      <c r="Y34" s="938">
        <f>VLOOKUP($D$3&amp;"_"&amp;Y$3,データシート2!$A:$SI,MATCH($R$2&amp;"_"&amp;$C34,データシート2!$A$1:$SI$1,0),0)</f>
        <v>5.7169999999999996</v>
      </c>
      <c r="Z34" s="938">
        <f>VLOOKUP($D$3&amp;"_"&amp;Z$3,データシート2!$A:$SI,MATCH($R$2&amp;"_"&amp;$C34,データシート2!$A$1:$SI$1,0),0)</f>
        <v>5.86</v>
      </c>
      <c r="AA34" s="938">
        <f>VLOOKUP($D$3&amp;"_"&amp;AA$3,データシート2!$A:$SI,MATCH($R$2&amp;"_"&amp;$C34,データシート2!$A$1:$SI$1,0),0)</f>
        <v>5.6429999999999998</v>
      </c>
      <c r="AB34" s="939">
        <f>VLOOKUP($D$3&amp;"_"&amp;AB$3,データシート2!$A:$SI,MATCH($R$2&amp;"_"&amp;$C34,データシート2!$A$1:$SI$1,0),0)</f>
        <v>5.29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6.87</v>
      </c>
      <c r="S38" s="938">
        <f>VLOOKUP($D$3&amp;"_"&amp;S$3,データシート2!$A:$SI,MATCH($R$2&amp;"_"&amp;$C38,データシート2!$A$1:$SI$1,0),0)</f>
        <v>6.51</v>
      </c>
      <c r="T38" s="938">
        <f>VLOOKUP($D$3&amp;"_"&amp;T$3,データシート2!$A:$SI,MATCH($R$2&amp;"_"&amp;$C38,データシート2!$A$1:$SI$1,0),0)</f>
        <v>8.2100000000000009</v>
      </c>
      <c r="U38" s="938">
        <f>VLOOKUP($D$3&amp;"_"&amp;U$3,データシート2!$A:$SI,MATCH($R$2&amp;"_"&amp;$C38,データシート2!$A$1:$SI$1,0),0)</f>
        <v>8.3369999999999997</v>
      </c>
      <c r="V38" s="938">
        <f>VLOOKUP($D$3&amp;"_"&amp;V$3,データシート2!$A:$SI,MATCH($R$2&amp;"_"&amp;$C38,データシート2!$A$1:$SI$1,0),0)</f>
        <v>8.1630000000000003</v>
      </c>
      <c r="W38" s="938">
        <f>VLOOKUP($D$3&amp;"_"&amp;W$3,データシート2!$A:$SI,MATCH($R$2&amp;"_"&amp;$C38,データシート2!$A$1:$SI$1,0),0)</f>
        <v>8.7119999999999997</v>
      </c>
      <c r="X38" s="938">
        <f>VLOOKUP($D$3&amp;"_"&amp;X$3,データシート2!$A:$SI,MATCH($R$2&amp;"_"&amp;$C38,データシート2!$A$1:$SI$1,0),0)</f>
        <v>8.9770000000000003</v>
      </c>
      <c r="Y38" s="938">
        <f>VLOOKUP($D$3&amp;"_"&amp;Y$3,データシート2!$A:$SI,MATCH($R$2&amp;"_"&amp;$C38,データシート2!$A$1:$SI$1,0),0)</f>
        <v>10.361000000000001</v>
      </c>
      <c r="Z38" s="938">
        <f>VLOOKUP($D$3&amp;"_"&amp;Z$3,データシート2!$A:$SI,MATCH($R$2&amp;"_"&amp;$C38,データシート2!$A$1:$SI$1,0),0)</f>
        <v>8.8070000000000004</v>
      </c>
      <c r="AA38" s="938">
        <f>VLOOKUP($D$3&amp;"_"&amp;AA$3,データシート2!$A:$SI,MATCH($R$2&amp;"_"&amp;$C38,データシート2!$A$1:$SI$1,0),0)</f>
        <v>7.6719999999999997</v>
      </c>
      <c r="AB38" s="939">
        <f>VLOOKUP($D$3&amp;"_"&amp;AB$3,データシート2!$A:$SI,MATCH($R$2&amp;"_"&amp;$C38,データシート2!$A$1:$SI$1,0),0)</f>
        <v>7.085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3.992</v>
      </c>
      <c r="T41" s="938">
        <f>VLOOKUP($D$3&amp;"_"&amp;T$3,データシート2!$A:$SI,MATCH($R$2&amp;"_"&amp;$C41,データシート2!$A$1:$SI$1,0),0)</f>
        <v>4.1360000000000001</v>
      </c>
      <c r="U41" s="938">
        <f>VLOOKUP($D$3&amp;"_"&amp;U$3,データシート2!$A:$SI,MATCH($R$2&amp;"_"&amp;$C41,データシート2!$A$1:$SI$1,0),0)</f>
        <v>4.0469999999999997</v>
      </c>
      <c r="V41" s="938">
        <f>VLOOKUP($D$3&amp;"_"&amp;V$3,データシート2!$A:$SI,MATCH($R$2&amp;"_"&amp;$C41,データシート2!$A$1:$SI$1,0),0)</f>
        <v>3.9830000000000001</v>
      </c>
      <c r="W41" s="938">
        <f>VLOOKUP($D$3&amp;"_"&amp;W$3,データシート2!$A:$SI,MATCH($R$2&amp;"_"&amp;$C41,データシート2!$A$1:$SI$1,0),0)</f>
        <v>3.8330000000000002</v>
      </c>
      <c r="X41" s="938">
        <f>VLOOKUP($D$3&amp;"_"&amp;X$3,データシート2!$A:$SI,MATCH($R$2&amp;"_"&amp;$C41,データシート2!$A$1:$SI$1,0),0)</f>
        <v>3.875</v>
      </c>
      <c r="Y41" s="938">
        <f>VLOOKUP($D$3&amp;"_"&amp;Y$3,データシート2!$A:$SI,MATCH($R$2&amp;"_"&amp;$C41,データシート2!$A$1:$SI$1,0),0)</f>
        <v>4.1429999999999998</v>
      </c>
      <c r="Z41" s="938">
        <f>VLOOKUP($D$3&amp;"_"&amp;Z$3,データシート2!$A:$SI,MATCH($R$2&amp;"_"&amp;$C41,データシート2!$A$1:$SI$1,0),0)</f>
        <v>3.968</v>
      </c>
      <c r="AA41" s="938">
        <f>VLOOKUP($D$3&amp;"_"&amp;AA$3,データシート2!$A:$SI,MATCH($R$2&amp;"_"&amp;$C41,データシート2!$A$1:$SI$1,0),0)</f>
        <v>3.3490000000000002</v>
      </c>
      <c r="AB41" s="939">
        <f>VLOOKUP($D$3&amp;"_"&amp;AB$3,データシート2!$A:$SI,MATCH($R$2&amp;"_"&amp;$C41,データシート2!$A$1:$SI$1,0),0)</f>
        <v>3.3980000000000001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4.67</v>
      </c>
      <c r="S51" s="938">
        <f>VLOOKUP($D$3&amp;"_"&amp;S$3,データシート2!$A:$SI,MATCH($R$2&amp;"_"&amp;$C51,データシート2!$A$1:$SI$1,0),0)</f>
        <v>5.6050000000000004</v>
      </c>
      <c r="T51" s="938">
        <f>VLOOKUP($D$3&amp;"_"&amp;T$3,データシート2!$A:$SI,MATCH($R$2&amp;"_"&amp;$C51,データシート2!$A$1:$SI$1,0),0)</f>
        <v>6.532</v>
      </c>
      <c r="U51" s="938">
        <f>VLOOKUP($D$3&amp;"_"&amp;U$3,データシート2!$A:$SI,MATCH($R$2&amp;"_"&amp;$C51,データシート2!$A$1:$SI$1,0),0)</f>
        <v>7.7089999999999996</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3.73</v>
      </c>
      <c r="AA51" s="938">
        <f>VLOOKUP($D$3&amp;"_"&amp;AA$3,データシート2!$A:$SI,MATCH($R$2&amp;"_"&amp;$C51,データシート2!$A$1:$SI$1,0),0)</f>
        <v>3.0209999999999999</v>
      </c>
      <c r="AB51" s="939">
        <f>VLOOKUP($D$3&amp;"_"&amp;AB$3,データシート2!$A:$SI,MATCH($R$2&amp;"_"&amp;$C51,データシート2!$A$1:$SI$1,0),0)</f>
        <v>3.254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3.65</v>
      </c>
      <c r="S77" s="925">
        <f>VLOOKUP($D$3&amp;"_"&amp;S$3,データシート2!$A:$SI,MATCH($R$2&amp;"_"&amp;$B77,データシート2!$A$1:$SI$1,0),0)</f>
        <v>3.5270000000000001</v>
      </c>
      <c r="T77" s="925">
        <f>VLOOKUP($D$3&amp;"_"&amp;T$3,データシート2!$A:$SI,MATCH($R$2&amp;"_"&amp;$B77,データシート2!$A$1:$SI$1,0),0)</f>
        <v>3.0830000000000002</v>
      </c>
      <c r="U77" s="925">
        <f>VLOOKUP($D$3&amp;"_"&amp;U$3,データシート2!$A:$SI,MATCH($R$2&amp;"_"&amp;$B77,データシート2!$A$1:$SI$1,0),0)</f>
        <v>2.9409999999999998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3.65</v>
      </c>
      <c r="S84" s="938">
        <f>VLOOKUP($D$3&amp;"_"&amp;S$3,データシート2!$A:$SI,MATCH($R$2&amp;"_"&amp;$C84,データシート2!$A$1:$SI$1,0),0)</f>
        <v>3.5270000000000001</v>
      </c>
      <c r="T84" s="938">
        <f>VLOOKUP($D$3&amp;"_"&amp;T$3,データシート2!$A:$SI,MATCH($R$2&amp;"_"&amp;$C84,データシート2!$A$1:$SI$1,0),0)</f>
        <v>3.0830000000000002</v>
      </c>
      <c r="U84" s="938">
        <f>VLOOKUP($D$3&amp;"_"&amp;U$3,データシート2!$A:$SI,MATCH($R$2&amp;"_"&amp;$C84,データシート2!$A$1:$SI$1,0),0)</f>
        <v>2.9409999999999998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4.3289999999999997</v>
      </c>
      <c r="U117" s="925">
        <f>VLOOKUP($D$3&amp;"_"&amp;U$3,データシート2!$A:$SI,MATCH($R$2&amp;"_"&amp;$B117,データシート2!$A$1:$SI$1,0),0)</f>
        <v>4.2549999999999999</v>
      </c>
      <c r="V117" s="925">
        <f>VLOOKUP($D$3&amp;"_"&amp;V$3,データシート2!$A:$SI,MATCH($R$2&amp;"_"&amp;$B117,データシート2!$A$1:$SI$1,0),0)</f>
        <v>4.0490000000000004</v>
      </c>
      <c r="W117" s="925">
        <f>VLOOKUP($D$3&amp;"_"&amp;W$3,データシート2!$A:$SI,MATCH($R$2&amp;"_"&amp;$B117,データシート2!$A$1:$SI$1,0),0)</f>
        <v>4.2300000000000004</v>
      </c>
      <c r="X117" s="925">
        <f>VLOOKUP($D$3&amp;"_"&amp;X$3,データシート2!$A:$SI,MATCH($R$2&amp;"_"&amp;$B117,データシート2!$A$1:$SI$1,0),0)</f>
        <v>4.1870000000000003</v>
      </c>
      <c r="Y117" s="925">
        <f>VLOOKUP($D$3&amp;"_"&amp;Y$3,データシート2!$A:$SI,MATCH($R$2&amp;"_"&amp;$B117,データシート2!$A$1:$SI$1,0),0)</f>
        <v>4.1280000000000001</v>
      </c>
      <c r="Z117" s="925">
        <f>VLOOKUP($D$3&amp;"_"&amp;Z$3,データシート2!$A:$SI,MATCH($R$2&amp;"_"&amp;$B117,データシート2!$A$1:$SI$1,0),0)</f>
        <v>3.851</v>
      </c>
      <c r="AA117" s="925">
        <f>VLOOKUP($D$3&amp;"_"&amp;AA$3,データシート2!$A:$SI,MATCH($R$2&amp;"_"&amp;$B117,データシート2!$A$1:$SI$1,0),0)</f>
        <v>3.605</v>
      </c>
      <c r="AB117" s="926">
        <f>VLOOKUP($D$3&amp;"_"&amp;AB$3,データシート2!$A:$SI,MATCH($R$2&amp;"_"&amp;$B117,データシート2!$A$1:$SI$1,0),0)</f>
        <v>2.8490000000000002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4.3289999999999997</v>
      </c>
      <c r="U118" s="928">
        <f>VLOOKUP($D$3&amp;"_"&amp;U$3,データシート2!$A:$SI,MATCH($R$2&amp;"_"&amp;$C118,データシート2!$A$1:$SI$1,0),0)</f>
        <v>4.2549999999999999</v>
      </c>
      <c r="V118" s="928">
        <f>VLOOKUP($D$3&amp;"_"&amp;V$3,データシート2!$A:$SI,MATCH($R$2&amp;"_"&amp;$C118,データシート2!$A$1:$SI$1,0),0)</f>
        <v>4.0490000000000004</v>
      </c>
      <c r="W118" s="928">
        <f>VLOOKUP($D$3&amp;"_"&amp;W$3,データシート2!$A:$SI,MATCH($R$2&amp;"_"&amp;$C118,データシート2!$A$1:$SI$1,0),0)</f>
        <v>4.2300000000000004</v>
      </c>
      <c r="X118" s="928">
        <f>VLOOKUP($D$3&amp;"_"&amp;X$3,データシート2!$A:$SI,MATCH($R$2&amp;"_"&amp;$C118,データシート2!$A$1:$SI$1,0),0)</f>
        <v>4.1870000000000003</v>
      </c>
      <c r="Y118" s="928">
        <f>VLOOKUP($D$3&amp;"_"&amp;Y$3,データシート2!$A:$SI,MATCH($R$2&amp;"_"&amp;$C118,データシート2!$A$1:$SI$1,0),0)</f>
        <v>4.1280000000000001</v>
      </c>
      <c r="Z118" s="928">
        <f>VLOOKUP($D$3&amp;"_"&amp;Z$3,データシート2!$A:$SI,MATCH($R$2&amp;"_"&amp;$C118,データシート2!$A$1:$SI$1,0),0)</f>
        <v>3.851</v>
      </c>
      <c r="AA118" s="928">
        <f>VLOOKUP($D$3&amp;"_"&amp;AA$3,データシート2!$A:$SI,MATCH($R$2&amp;"_"&amp;$C118,データシート2!$A$1:$SI$1,0),0)</f>
        <v>3.605</v>
      </c>
      <c r="AB118" s="929">
        <f>VLOOKUP($D$3&amp;"_"&amp;AB$3,データシート2!$A:$SI,MATCH($R$2&amp;"_"&amp;$C118,データシート2!$A$1:$SI$1,0),0)</f>
        <v>2.8490000000000002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3.7829999999999999</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3.7829999999999999</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2025-03-04T09:43:21Z</dcterms:created>
  <dcterms:modified xsi:type="dcterms:W3CDTF">2025-03-04T09:43:21Z</dcterms:modified>
  <cp:category/>
  <cp:contentStatus/>
</cp:coreProperties>
</file>