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87CC0FFA-6788-4EAE-A438-BF50C5ED28C8}"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CN62" i="147" s="1"/>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E62" i="147" l="1"/>
  <c r="CN54" i="147"/>
  <c r="BL50" i="147"/>
  <c r="BE50" i="147"/>
  <c r="BG23" i="161"/>
  <c r="BK23" i="161" s="1"/>
  <c r="CR25" i="147"/>
  <c r="BL33" i="147"/>
  <c r="BK33" i="147" s="1"/>
  <c r="BL34" i="147"/>
  <c r="BE51" i="147"/>
  <c r="CR27" i="147"/>
  <c r="CL27" i="147" s="1"/>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BK28" i="147"/>
  <c r="CL36" i="147"/>
  <c r="BK63" i="147"/>
  <c r="BK31" i="147"/>
  <c r="BK67" i="147"/>
  <c r="BD67" i="147" s="1"/>
  <c r="BK60" i="147"/>
  <c r="BD60" i="147" s="1"/>
  <c r="BK45" i="147"/>
  <c r="CL23" i="147"/>
  <c r="BK48" i="147"/>
  <c r="CL31" i="147"/>
  <c r="BK27" i="147"/>
  <c r="BD27" i="147" s="1"/>
  <c r="CL35" i="147"/>
  <c r="CL62" i="147"/>
  <c r="BK39" i="147"/>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CL41" i="147"/>
  <c r="BK68" i="147"/>
  <c r="BD68" i="147" s="1"/>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CL67" i="147" l="1"/>
  <c r="CS25" i="147"/>
  <c r="BD51" i="147"/>
  <c r="BD39" i="147"/>
  <c r="BD30" i="147"/>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K97" i="160" s="1"/>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K194" i="160" s="1"/>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K243" i="160" s="1"/>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K172" i="160" s="1"/>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246" i="160"/>
  <c r="BK127" i="160"/>
  <c r="BK237" i="160"/>
  <c r="BK250" i="160"/>
  <c r="BK209"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<sst xmlns="http://schemas.openxmlformats.org/spreadsheetml/2006/main" count="16743" uniqueCount="2460">
  <si>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</si>
  <si>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</si>
  <si>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</si>
  <si>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</si>
  <si>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</si>
  <si>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</si>
  <si>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</si>
  <si>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</si>
  <si>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</si>
  <si>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</si>
  <si>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</si>
  <si>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</si>
  <si>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</si>
  <si>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</si>
  <si>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</si>
  <si>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</si>
  <si>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</si>
  <si>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</si>
  <si>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</si>
  <si>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</si>
  <si>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</si>
  <si>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</si>
  <si>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</si>
  <si>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</si>
  <si>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</si>
  <si>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</si>
  <si>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</si>
  <si>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</si>
  <si>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</si>
  <si>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</si>
  <si>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</si>
  <si>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</si>
  <si>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</si>
  <si>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</si>
  <si>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</si>
  <si>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</si>
  <si>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</si>
  <si>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</si>
  <si>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</si>
  <si>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</si>
  <si>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</si>
  <si>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</si>
  <si>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</si>
  <si>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</si>
  <si>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</si>
  <si>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</si>
  <si>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</si>
  <si>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</si>
  <si>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</si>
  <si>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</si>
  <si>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</si>
  <si>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</si>
  <si>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</si>
  <si>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</si>
  <si>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</si>
  <si>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</si>
  <si>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</si>
  <si>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</si>
  <si>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</si>
  <si>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</si>
  <si>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</si>
  <si>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</si>
  <si>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</si>
  <si>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</si>
  <si>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</si>
  <si>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</si>
  <si>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</si>
  <si>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</si>
  <si>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</si>
  <si>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</si>
  <si>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</si>
  <si>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</si>
  <si>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</si>
  <si>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</si>
  <si>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</si>
  <si>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</si>
  <si>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</si>
  <si>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</si>
  <si>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</si>
  <si>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</si>
  <si>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</si>
  <si>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</si>
  <si>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</si>
  <si>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</si>
  <si>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</si>
  <si>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</si>
  <si>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</si>
  <si>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</si>
  <si>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</si>
  <si>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</si>
  <si>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</si>
  <si>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</si>
  <si>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</si>
  <si>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</si>
  <si>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</si>
  <si>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</si>
  <si>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</si>
  <si>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</si>
  <si>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</si>
  <si>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</si>
  <si>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</si>
  <si>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</si>
  <si>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</si>
  <si>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</si>
  <si>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</si>
  <si>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</si>
  <si>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</si>
  <si>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</si>
  <si>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</si>
  <si>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</si>
  <si>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</si>
  <si>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</si>
  <si>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</si>
  <si>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</si>
  <si>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</si>
  <si>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</si>
  <si>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</si>
  <si>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</si>
  <si>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</si>
  <si>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</si>
  <si>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</si>
  <si>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</si>
  <si>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</si>
  <si>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</si>
  <si>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</si>
  <si>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</si>
  <si>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</si>
  <si>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</si>
  <si>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</si>
  <si>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</si>
  <si>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</si>
  <si>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</si>
  <si>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</si>
  <si>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</si>
  <si>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</si>
  <si>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</si>
  <si>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</si>
  <si>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</si>
  <si>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</si>
  <si>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</si>
  <si>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</si>
  <si>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</si>
  <si>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</si>
  <si>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</si>
  <si>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</si>
  <si>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</si>
  <si>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</si>
  <si>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</si>
  <si>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</si>
  <si>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</si>
  <si>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</si>
  <si>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</si>
  <si>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</si>
  <si>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</si>
  <si>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</si>
  <si>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</si>
  <si>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</si>
  <si>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</si>
  <si>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</si>
  <si>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</si>
  <si>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</si>
  <si>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</si>
  <si>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</si>
  <si>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</si>
  <si>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</si>
  <si>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</si>
  <si>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</si>
  <si>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</si>
  <si>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</si>
  <si>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</si>
  <si>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</si>
  <si>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</si>
  <si>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</si>
  <si>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</si>
  <si>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</si>
  <si>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</si>
  <si>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</si>
  <si>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</si>
  <si>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</si>
  <si>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</si>
  <si>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</si>
  <si>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</si>
  <si>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</si>
  <si>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</si>
  <si>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</si>
  <si>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</si>
  <si>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</si>
  <si>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</si>
  <si>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</si>
  <si>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</si>
  <si>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</si>
  <si>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</si>
  <si>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</si>
  <si>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</si>
  <si>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</si>
  <si>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</si>
  <si>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</si>
  <si>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</si>
  <si>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</si>
  <si>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</si>
  <si>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</si>
  <si>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</si>
  <si>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</si>
  <si>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</si>
  <si>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</si>
  <si>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</si>
  <si>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</si>
  <si>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</si>
  <si>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</si>
  <si>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</si>
  <si>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</si>
  <si>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</si>
  <si>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</si>
  <si>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</si>
  <si>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</si>
  <si>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</si>
  <si>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</si>
  <si>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</si>
  <si>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</si>
  <si>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</si>
  <si>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</si>
  <si>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</si>
  <si>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</si>
  <si>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</si>
  <si>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</si>
  <si>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</si>
  <si>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</si>
  <si>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</si>
  <si>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</si>
  <si>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</si>
  <si>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</si>
  <si>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</si>
  <si>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</si>
  <si>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</si>
  <si>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</si>
  <si>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</si>
  <si>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</si>
  <si>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</si>
  <si>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</si>
  <si>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</si>
  <si>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</si>
  <si>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</si>
  <si>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</si>
  <si>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</si>
  <si>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</si>
  <si>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</si>
  <si>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</si>
  <si>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</si>
  <si>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</si>
  <si>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</si>
  <si>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</si>
  <si>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</si>
  <si>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</si>
  <si>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</si>
  <si>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</si>
  <si>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</si>
  <si>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</si>
  <si>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</si>
  <si>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</si>
  <si>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</si>
  <si>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</si>
  <si>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</si>
  <si>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</si>
  <si>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</si>
  <si>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</si>
  <si>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</si>
  <si>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</si>
  <si>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</si>
  <si>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</si>
  <si>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</si>
  <si>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</si>
  <si>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</si>
  <si>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</si>
  <si>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</si>
  <si>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</si>
  <si>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</si>
  <si>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</si>
  <si>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</si>
  <si>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</si>
  <si>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</si>
  <si>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</si>
  <si>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</si>
  <si>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</si>
  <si>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</si>
  <si>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</si>
  <si>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</si>
  <si>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</si>
  <si>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</si>
  <si>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</si>
  <si>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</si>
  <si>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</si>
  <si>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</si>
  <si>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</si>
  <si>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</si>
  <si>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</si>
  <si>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</si>
  <si>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</si>
  <si>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</si>
  <si>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</si>
  <si>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</si>
  <si>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</si>
  <si>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</si>
  <si>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</si>
  <si>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</si>
  <si>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</si>
  <si>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</si>
  <si>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</si>
  <si>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</si>
  <si>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</si>
  <si>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</si>
  <si>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</si>
  <si>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</si>
  <si>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</si>
  <si>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</si>
  <si>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</si>
  <si>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</si>
  <si>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</si>
  <si>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</si>
  <si>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</si>
  <si>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</si>
  <si>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</si>
  <si>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</si>
  <si>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</si>
  <si>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</si>
  <si>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</si>
  <si>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</si>
  <si>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</si>
  <si>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</si>
  <si>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</si>
  <si>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</si>
  <si>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</si>
  <si>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</si>
  <si>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</si>
  <si>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</si>
  <si>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</si>
  <si>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</si>
  <si>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</si>
  <si>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</si>
  <si>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</si>
  <si>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</si>
  <si>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</si>
  <si>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</si>
  <si>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</si>
  <si>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</si>
  <si>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</si>
  <si>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</si>
  <si>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</si>
  <si>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</si>
  <si>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</si>
  <si>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</si>
  <si>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</si>
  <si>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</si>
  <si>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</si>
  <si>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</si>
  <si>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</si>
  <si>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</si>
  <si>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</si>
  <si>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</si>
  <si>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</si>
  <si>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</si>
  <si>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</si>
  <si>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</si>
  <si>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</si>
  <si>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</si>
  <si>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</si>
  <si>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</si>
  <si>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</si>
  <si>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</si>
  <si>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</si>
  <si>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</si>
  <si>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</si>
  <si>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</si>
  <si>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</si>
  <si>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</si>
  <si>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</si>
  <si>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</si>
  <si>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</si>
  <si>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</si>
  <si>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</si>
  <si>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</si>
  <si>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</si>
  <si>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</si>
  <si>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</si>
  <si>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</si>
  <si>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</si>
  <si>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</si>
  <si>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</si>
  <si>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</si>
  <si>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</si>
  <si>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</si>
  <si>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</si>
  <si>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</si>
  <si>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</si>
  <si>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</si>
  <si>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</si>
  <si>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</si>
  <si>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</si>
  <si>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</si>
  <si>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</si>
  <si>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</si>
  <si>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</si>
  <si>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</si>
  <si>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</si>
  <si>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</si>
  <si>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</si>
  <si>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</si>
  <si>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</si>
  <si>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</si>
  <si>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</si>
  <si>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</si>
  <si>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</si>
  <si>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</si>
  <si>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</si>
  <si>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</si>
  <si>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</si>
  <si>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</si>
  <si>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</si>
  <si>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</si>
  <si>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</si>
  <si>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</si>
  <si>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</si>
  <si>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</si>
  <si>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</si>
  <si>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</si>
  <si>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</si>
  <si>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</si>
  <si>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</si>
  <si>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</si>
  <si>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</si>
  <si>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</si>
  <si>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</si>
  <si>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</si>
  <si>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</si>
  <si>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</si>
  <si>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</si>
  <si>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</si>
  <si>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</si>
  <si>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</si>
  <si>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</si>
  <si>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</si>
  <si>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</si>
  <si>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</si>
  <si>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</si>
  <si>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</si>
  <si>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</si>
  <si>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</si>
  <si>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</si>
  <si>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</si>
  <si>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</si>
  <si>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</si>
  <si>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</si>
  <si>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</si>
  <si>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</si>
  <si>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</si>
  <si>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</si>
  <si>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</si>
  <si>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</si>
  <si>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</si>
  <si>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</si>
  <si>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</si>
  <si>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</si>
  <si>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</si>
  <si>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</si>
  <si>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</si>
  <si>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</si>
  <si>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</si>
  <si>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</si>
  <si>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</si>
  <si>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</si>
  <si>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</si>
  <si>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</si>
  <si>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</si>
  <si>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</si>
  <si>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</si>
  <si>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</si>
  <si>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</si>
  <si>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</si>
  <si>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</si>
  <si>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</si>
  <si>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</si>
  <si>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</si>
  <si>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</si>
  <si>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</si>
  <si>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</si>
  <si>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</si>
  <si>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</si>
  <si>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</si>
  <si>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</si>
  <si>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</si>
  <si>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</si>
  <si>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</si>
  <si>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</si>
  <si>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</si>
  <si>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</si>
  <si>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</si>
  <si>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</si>
  <si>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</si>
  <si>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</si>
  <si>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</si>
  <si>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</si>
  <si>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</si>
  <si>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</si>
  <si>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</si>
  <si>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</si>
  <si>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</si>
  <si>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</si>
  <si>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</si>
  <si>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</si>
  <si>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</si>
  <si>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</si>
  <si>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</si>
  <si>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</si>
  <si>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</si>
  <si>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</si>
  <si>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</si>
  <si>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</si>
  <si>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</si>
  <si>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</si>
  <si>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</si>
  <si>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</si>
  <si>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</si>
  <si>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</si>
  <si>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</si>
  <si>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</si>
  <si>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</si>
  <si>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</si>
  <si>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</si>
  <si>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</si>
  <si>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</si>
  <si>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</si>
  <si>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</si>
  <si>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</si>
  <si>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</si>
  <si>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</si>
  <si>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</si>
  <si>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</si>
  <si>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</si>
  <si>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</si>
  <si>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</si>
  <si>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</si>
  <si>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</si>
  <si>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</si>
  <si>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</si>
  <si>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</si>
  <si>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</si>
  <si>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</si>
  <si>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</si>
  <si>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</si>
  <si>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</si>
  <si>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</si>
  <si>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</si>
  <si>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</si>
  <si>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</si>
  <si>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</si>
  <si>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</si>
  <si>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</si>
  <si>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</si>
  <si>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</si>
  <si>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</si>
  <si>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</si>
  <si>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</si>
  <si>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</si>
  <si>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</si>
  <si>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</si>
  <si>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</si>
  <si>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</si>
  <si>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</si>
  <si>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</si>
  <si>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</si>
  <si>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</si>
  <si>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</si>
  <si>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</si>
  <si>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</si>
  <si>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</si>
  <si>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</si>
  <si>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</si>
  <si>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</si>
  <si>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</si>
  <si>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</si>
  <si>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</si>
  <si>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</si>
  <si>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</si>
  <si>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</si>
  <si>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</si>
  <si>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</si>
  <si>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</si>
  <si>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</si>
  <si>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</si>
  <si>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</si>
  <si>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</si>
  <si>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</si>
  <si>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</si>
  <si>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</si>
  <si>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</si>
  <si>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</si>
  <si>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</si>
  <si>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</si>
  <si>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</si>
  <si>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</si>
  <si>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</si>
  <si>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</si>
  <si>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</si>
  <si>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</si>
  <si>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</si>
  <si>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</si>
  <si>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</si>
  <si>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</si>
  <si>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</si>
  <si>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</si>
  <si>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</si>
  <si>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</si>
  <si>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</si>
  <si>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</si>
  <si>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</si>
  <si>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</si>
  <si>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</si>
  <si>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</si>
  <si>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</si>
  <si>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</si>
  <si>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</si>
  <si>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</si>
  <si>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</si>
  <si>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</si>
  <si>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</si>
  <si>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</si>
  <si>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</si>
  <si>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</si>
  <si>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</si>
  <si>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</si>
  <si>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</si>
  <si>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</si>
  <si>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</si>
  <si>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</si>
  <si>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</si>
  <si>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</si>
  <si>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</si>
  <si>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</si>
  <si>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</si>
  <si>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</si>
  <si>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</si>
  <si>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</si>
  <si>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</si>
  <si>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</si>
  <si>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</si>
  <si>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</si>
  <si>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</si>
  <si>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</si>
  <si>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</si>
  <si>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</si>
  <si>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</si>
  <si>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</si>
  <si>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</si>
  <si>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</si>
  <si>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</si>
  <si>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</si>
  <si>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</si>
  <si>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</si>
  <si>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</si>
  <si>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</si>
  <si>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</si>
  <si>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</si>
  <si>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</si>
  <si>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</si>
  <si>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</si>
  <si>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</si>
  <si>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</si>
  <si>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</si>
  <si>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</si>
  <si>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</si>
  <si>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</si>
  <si>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</si>
  <si>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</si>
  <si>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</si>
  <si>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</si>
  <si>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</si>
  <si>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</si>
  <si>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</si>
  <si>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</si>
  <si>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</si>
  <si>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</si>
  <si>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</si>
  <si>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</si>
  <si>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</si>
  <si>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</si>
  <si>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</si>
  <si>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</si>
  <si>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</si>
  <si>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</si>
  <si>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</si>
  <si>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</si>
  <si>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</si>
  <si>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</si>
  <si>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</si>
  <si>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</si>
  <si>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</si>
  <si>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</si>
  <si>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</si>
  <si>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</si>
  <si>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</si>
  <si>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</si>
  <si>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</si>
  <si>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</si>
  <si>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</si>
  <si>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</si>
  <si>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</si>
  <si>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</si>
  <si>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</si>
  <si>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</si>
  <si>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</si>
  <si>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</si>
  <si>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</si>
  <si>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</si>
  <si>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</si>
  <si>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</si>
  <si>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</si>
  <si>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</si>
  <si>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</si>
  <si>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</si>
  <si>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</si>
  <si>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</si>
  <si>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</si>
  <si>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</si>
  <si>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</si>
  <si>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</si>
  <si>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</si>
  <si>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</si>
  <si>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</si>
  <si>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</si>
  <si>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</si>
  <si>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</si>
  <si>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</si>
  <si>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</si>
  <si>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</si>
  <si>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</si>
  <si>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</si>
  <si>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</si>
  <si>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</si>
  <si>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</si>
  <si>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</si>
  <si>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</si>
  <si>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</si>
  <si>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</si>
  <si>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</si>
  <si>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</si>
  <si>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</si>
  <si>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</si>
  <si>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</si>
  <si>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</si>
  <si>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</si>
  <si>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</si>
  <si>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</si>
  <si>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</si>
  <si>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</si>
  <si>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</si>
  <si>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</si>
  <si>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</si>
  <si>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</si>
  <si>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</si>
  <si>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</si>
  <si>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</si>
  <si>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</si>
  <si>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</si>
  <si>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</si>
  <si>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</si>
  <si>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</si>
  <si>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</si>
  <si>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</si>
  <si>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</si>
  <si>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</si>
  <si>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</si>
  <si>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</si>
  <si>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</si>
  <si>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</si>
  <si>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</si>
  <si>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</si>
  <si>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</si>
  <si>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</si>
  <si>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</si>
  <si>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</si>
  <si>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</si>
  <si>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</si>
  <si>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</si>
  <si>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</si>
  <si>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</si>
  <si>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</si>
  <si>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</si>
  <si>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</si>
  <si>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</si>
  <si>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</si>
  <si>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</si>
  <si>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</si>
  <si>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</si>
  <si>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</si>
  <si>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</si>
  <si>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</si>
  <si>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</si>
  <si>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</si>
  <si>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</si>
  <si>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</si>
  <si>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</si>
  <si>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</si>
  <si>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</si>
  <si>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</si>
  <si>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</si>
  <si>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</si>
  <si>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</si>
  <si>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</si>
  <si>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</si>
  <si>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</si>
  <si>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</si>
  <si>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</si>
  <si>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</si>
  <si>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</si>
  <si>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</si>
  <si>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</si>
  <si>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</si>
  <si>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</si>
  <si>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</si>
  <si>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</si>
  <si>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</si>
  <si>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</si>
  <si>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</si>
  <si>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</si>
  <si>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</si>
  <si>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</si>
  <si>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</si>
  <si>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</si>
  <si>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</si>
  <si>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</si>
  <si>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</si>
  <si>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</si>
  <si>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</si>
  <si>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</si>
  <si>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</si>
  <si>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</si>
  <si>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</si>
  <si>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</si>
  <si>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</si>
  <si>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</si>
  <si>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</si>
  <si>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</si>
  <si>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</si>
  <si>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</si>
  <si>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</si>
  <si>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</si>
  <si>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</si>
  <si>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</si>
  <si>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</si>
  <si>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</si>
  <si>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</si>
  <si>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</si>
  <si>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</si>
  <si>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</si>
  <si>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</si>
  <si>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</si>
  <si>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</si>
  <si>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</si>
  <si>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</si>
  <si>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</si>
  <si>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</si>
  <si>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</si>
  <si>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</si>
  <si>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</si>
  <si>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</si>
  <si>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</si>
  <si>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</si>
  <si>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</si>
  <si>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</si>
  <si>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</si>
  <si>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</si>
  <si>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</si>
  <si>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</si>
  <si>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</si>
  <si>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</si>
  <si>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</si>
  <si>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</si>
  <si>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</si>
  <si>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</si>
  <si>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</si>
  <si>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</si>
  <si>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</si>
  <si>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</si>
  <si>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</si>
  <si>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</si>
  <si>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</si>
  <si>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</si>
  <si>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</si>
  <si>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</si>
  <si>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</si>
  <si>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</si>
  <si>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</si>
  <si>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</si>
  <si>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</si>
  <si>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</si>
  <si>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</si>
  <si>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</si>
  <si>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</si>
  <si>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</si>
  <si>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</si>
  <si>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</si>
  <si>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</si>
  <si>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</si>
  <si>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</si>
  <si>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</si>
  <si>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</si>
  <si>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</si>
  <si>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</si>
  <si>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</si>
  <si>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</si>
  <si>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</si>
  <si>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</si>
  <si>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</si>
  <si>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</si>
  <si>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</si>
  <si>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</si>
  <si>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</si>
  <si>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</si>
  <si>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</si>
  <si>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</si>
  <si>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</si>
  <si>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</si>
  <si>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</si>
  <si>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</si>
  <si>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</si>
  <si>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</si>
  <si>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</si>
  <si>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</si>
  <si>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</si>
  <si>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</si>
  <si>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</si>
  <si>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</si>
  <si>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</si>
  <si>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</si>
  <si>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</si>
  <si>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</si>
  <si>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</si>
  <si>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</si>
  <si>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</si>
  <si>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</si>
  <si>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</si>
  <si>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</si>
  <si>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</si>
  <si>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</si>
  <si>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</si>
  <si>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</si>
  <si>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</si>
  <si>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</si>
  <si>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</si>
  <si>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</si>
  <si>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</si>
  <si>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</si>
  <si>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</si>
  <si>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</si>
  <si>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</si>
  <si>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</si>
  <si>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</si>
  <si>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</si>
  <si>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</si>
  <si>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</si>
  <si>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</si>
  <si>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</si>
  <si>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</si>
  <si>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</si>
  <si>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</si>
  <si>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</si>
  <si>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</si>
  <si>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</si>
  <si>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</si>
  <si>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</si>
  <si>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</si>
  <si>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</si>
  <si>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</si>
  <si>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</si>
  <si>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</si>
  <si>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</si>
  <si>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</si>
  <si>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</si>
  <si>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</si>
  <si>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</si>
  <si>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</si>
  <si>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</si>
  <si>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</si>
  <si>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</si>
  <si>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</si>
  <si>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</si>
  <si>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</si>
  <si>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</si>
  <si>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</si>
  <si>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</si>
  <si>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</si>
  <si>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</si>
  <si>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</si>
  <si>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</si>
  <si>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</si>
  <si>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</si>
  <si>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</si>
  <si>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</si>
  <si>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</si>
  <si>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</si>
  <si>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</si>
  <si>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</si>
  <si>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</si>
  <si>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</si>
  <si>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</si>
  <si>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</si>
  <si>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</si>
  <si>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</si>
  <si>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</si>
  <si>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</si>
  <si>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</si>
  <si>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</si>
  <si>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</si>
  <si>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</si>
  <si>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</si>
  <si>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</si>
  <si>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</si>
  <si>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</si>
  <si>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</si>
  <si>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</si>
  <si>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</si>
  <si>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</si>
  <si>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</si>
  <si>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</si>
  <si>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</si>
  <si>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</si>
  <si>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</si>
  <si>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</si>
  <si>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</si>
  <si>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</si>
  <si>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</si>
  <si>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</si>
  <si>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</si>
  <si>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</si>
  <si>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</si>
  <si>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</si>
  <si>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</si>
  <si>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</si>
  <si>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</si>
  <si>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</si>
  <si>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</si>
  <si>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</si>
  <si>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</si>
  <si>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</si>
  <si>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</si>
  <si>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</si>
  <si>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</si>
  <si>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</si>
  <si>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</si>
  <si>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</si>
  <si>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</si>
  <si>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</si>
  <si>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</si>
  <si>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</si>
  <si>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</si>
  <si>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</si>
  <si>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</si>
  <si>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</si>
  <si>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</si>
  <si>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</si>
  <si>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</si>
  <si>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</si>
  <si>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</si>
  <si>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</si>
  <si>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</si>
  <si>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</si>
  <si>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</si>
  <si>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</si>
  <si>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</si>
  <si>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</si>
  <si>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</si>
  <si>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</si>
  <si>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</si>
  <si>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</si>
  <si>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</si>
  <si>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</si>
  <si>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</si>
  <si>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</si>
  <si>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</si>
  <si>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</si>
  <si>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</si>
  <si>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</si>
  <si>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</si>
  <si>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</si>
  <si>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</si>
  <si>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</si>
  <si>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</si>
  <si>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</si>
  <si>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</si>
  <si>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</si>
  <si>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</si>
  <si>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</si>
  <si>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</si>
  <si>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</si>
  <si>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</si>
  <si>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</si>
  <si>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</si>
  <si>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</si>
  <si>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</si>
  <si>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</si>
  <si>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</si>
  <si>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</si>
  <si>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</si>
  <si>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</si>
  <si>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</si>
  <si>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</si>
  <si>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</si>
  <si>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</si>
  <si>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</si>
  <si>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</si>
  <si>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</si>
  <si>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</si>
  <si>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</si>
  <si>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</si>
  <si>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</si>
  <si>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</si>
  <si>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</si>
  <si>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</si>
  <si>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</si>
  <si>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</si>
  <si>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</si>
  <si>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</si>
  <si>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</si>
  <si>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</si>
  <si>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</si>
  <si>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</si>
  <si>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</si>
  <si>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</si>
  <si>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</si>
  <si>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</si>
  <si>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</si>
  <si>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</si>
  <si>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</si>
  <si>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</si>
  <si>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</si>
  <si>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</si>
  <si>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</si>
  <si>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</si>
  <si>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</si>
  <si>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</si>
  <si>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</si>
  <si>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</si>
  <si>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</si>
  <si>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</si>
  <si>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</si>
  <si>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</si>
  <si>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</si>
  <si>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</si>
  <si>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</si>
  <si>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</si>
  <si>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</si>
  <si>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</si>
  <si>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</si>
  <si>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</si>
  <si>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</si>
  <si>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</si>
  <si>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</si>
  <si>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</si>
  <si>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</si>
  <si>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</si>
  <si>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</si>
  <si>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</si>
  <si>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</si>
  <si>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</si>
  <si>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</si>
  <si>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</si>
  <si>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</si>
  <si>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</si>
  <si>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</si>
  <si>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</si>
  <si>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</si>
  <si>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</si>
  <si>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</si>
  <si>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</si>
  <si>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</si>
  <si>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</si>
  <si>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</si>
  <si>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</si>
  <si>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</si>
  <si>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</si>
  <si>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</si>
  <si>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</si>
  <si>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</si>
  <si>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</si>
  <si>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</si>
  <si>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</si>
  <si>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</si>
  <si>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</si>
  <si>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</si>
  <si>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</si>
  <si>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</si>
  <si>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</si>
  <si>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</si>
  <si>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</si>
  <si>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</si>
  <si>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</si>
  <si>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</si>
  <si>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</si>
  <si>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</si>
  <si>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</si>
  <si>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</si>
  <si>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</si>
  <si>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</si>
  <si>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</si>
  <si>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</si>
  <si>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</si>
  <si>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</si>
  <si>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</si>
  <si>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</si>
  <si>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</si>
  <si>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</si>
  <si>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</si>
  <si>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</si>
  <si>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</si>
  <si>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</si>
  <si>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</si>
  <si>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</si>
  <si>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</si>
  <si>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</si>
  <si>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</si>
  <si>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</si>
  <si>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</si>
  <si>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</si>
  <si>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</si>
  <si>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</si>
  <si>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</si>
  <si>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</si>
  <si>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</si>
  <si>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</si>
  <si>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</si>
  <si>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</si>
  <si>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</si>
  <si>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</si>
  <si>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</si>
  <si>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</si>
  <si>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</si>
  <si>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</si>
  <si>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</si>
  <si>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</si>
  <si>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</si>
  <si>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</si>
  <si>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</si>
  <si>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</si>
  <si>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</si>
  <si>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</si>
  <si>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</si>
  <si>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</si>
  <si>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</si>
  <si>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</si>
  <si>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</si>
  <si>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</si>
  <si>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</si>
  <si>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</si>
  <si>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</si>
  <si>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</si>
  <si>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</si>
  <si>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</si>
  <si>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</si>
  <si>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</si>
  <si>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</si>
  <si>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</si>
  <si>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</si>
  <si>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</si>
  <si>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</si>
  <si>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</si>
  <si>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</si>
  <si>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</si>
  <si>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</si>
  <si>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</si>
  <si>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</si>
  <si>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</si>
  <si>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</si>
  <si>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</si>
  <si>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</si>
  <si>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</si>
  <si>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</si>
  <si>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</si>
  <si>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</si>
  <si>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</si>
  <si>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</si>
  <si>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</si>
  <si>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</si>
  <si>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</si>
  <si>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</si>
  <si>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</si>
  <si>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</si>
  <si>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</si>
  <si>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</si>
  <si>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</si>
  <si>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</si>
  <si>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</si>
  <si>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</si>
  <si>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</si>
  <si>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</si>
  <si>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</si>
  <si>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</si>
  <si>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</si>
  <si>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</si>
  <si>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</si>
  <si>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</si>
  <si>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</si>
  <si>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</si>
  <si>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</si>
  <si>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</si>
  <si>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</si>
  <si>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</si>
  <si>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</si>
  <si>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</si>
  <si>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</si>
  <si>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</si>
  <si>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</si>
  <si>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</si>
  <si>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</si>
  <si>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</si>
  <si>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</si>
  <si>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</si>
  <si>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</si>
  <si>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</si>
  <si>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</si>
  <si>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</si>
  <si>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</si>
  <si>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</si>
  <si>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</si>
  <si>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</si>
  <si>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</si>
  <si>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</si>
  <si>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</si>
  <si>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</si>
  <si>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</si>
  <si>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</si>
  <si>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</si>
  <si>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</si>
  <si>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</si>
  <si>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</si>
  <si>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</si>
  <si>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</si>
  <si>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</si>
  <si>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</si>
  <si>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</si>
  <si>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</si>
  <si>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</si>
  <si>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</si>
  <si>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</si>
  <si>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</si>
  <si>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</si>
  <si>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</si>
  <si>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</si>
  <si>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</si>
  <si>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</si>
  <si>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</si>
  <si>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</si>
  <si>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</si>
  <si>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</si>
  <si>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</si>
  <si>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</si>
  <si>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</si>
  <si>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</si>
  <si>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</si>
  <si>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</si>
  <si>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</si>
  <si>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</si>
  <si>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</si>
  <si>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</si>
  <si>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</si>
  <si>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</si>
  <si>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</si>
  <si>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</si>
  <si>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</si>
  <si>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</si>
  <si>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</si>
  <si>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</si>
  <si>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</si>
  <si>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</si>
  <si>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</si>
  <si>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</si>
  <si>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</si>
  <si>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</si>
  <si>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</si>
  <si>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</si>
  <si>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</si>
  <si>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</si>
  <si>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</si>
  <si>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</si>
  <si>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</si>
  <si>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</si>
  <si>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</si>
  <si>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</si>
  <si>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</si>
  <si>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</si>
  <si>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</si>
  <si>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</si>
  <si>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</si>
  <si>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</si>
  <si>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</si>
  <si>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</si>
  <si>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</si>
  <si>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</si>
  <si>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</si>
  <si>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</si>
  <si>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</si>
  <si>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</si>
  <si>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</si>
  <si>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</si>
  <si>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</si>
  <si>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</si>
  <si>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</si>
  <si>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</si>
  <si>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</si>
  <si>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</si>
  <si>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</si>
  <si>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</si>
  <si>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</si>
  <si>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</si>
  <si>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</si>
  <si>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</si>
  <si>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</si>
  <si>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</si>
  <si>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</si>
  <si>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</si>
  <si>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</si>
  <si>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</si>
  <si>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</si>
  <si>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</si>
  <si>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</si>
  <si>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</si>
  <si>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</si>
  <si>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</si>
  <si>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</si>
  <si>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</si>
  <si>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</si>
  <si>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</si>
  <si>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</si>
  <si>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</si>
  <si>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</si>
  <si>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</si>
  <si>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</si>
  <si>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</si>
  <si>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</si>
  <si>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</si>
  <si>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</si>
  <si>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</si>
  <si>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</si>
  <si>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</si>
  <si>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</si>
  <si>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</si>
  <si>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</si>
  <si>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</si>
  <si>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</si>
  <si>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</si>
  <si>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</si>
  <si>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</si>
  <si>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</si>
  <si>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</si>
  <si>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</si>
  <si>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</si>
  <si>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</si>
  <si>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</si>
  <si>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</si>
  <si>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</si>
  <si>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</si>
  <si>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</si>
  <si>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</si>
  <si>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</si>
  <si>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</si>
  <si>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</si>
  <si>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</si>
  <si>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</si>
  <si>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</si>
  <si>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</si>
  <si>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</si>
  <si>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</si>
  <si>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</si>
  <si>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</si>
  <si>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</si>
  <si>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</si>
  <si>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</si>
  <si>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</si>
  <si>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</si>
  <si>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</si>
  <si>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</si>
  <si>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</si>
  <si>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</si>
  <si>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</si>
  <si>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</si>
  <si>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</si>
  <si>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</si>
  <si>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</si>
  <si>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</si>
  <si>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</si>
  <si>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</si>
  <si>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</si>
  <si>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</si>
  <si>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</si>
  <si>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</si>
  <si>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</si>
  <si>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</si>
  <si>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</si>
  <si>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</si>
  <si>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</si>
  <si>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</si>
  <si>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</si>
  <si>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</si>
  <si>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</si>
  <si>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</si>
  <si>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</si>
  <si>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</si>
  <si>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</si>
  <si>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</si>
  <si>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</si>
  <si>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</si>
  <si>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</si>
  <si>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</si>
  <si>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</si>
  <si>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</si>
  <si>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</si>
  <si>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</si>
  <si>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</si>
  <si>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</si>
  <si>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</si>
  <si>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</si>
  <si>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</si>
  <si>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</si>
  <si>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</si>
  <si>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</si>
  <si>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</si>
  <si>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</si>
  <si>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</si>
  <si>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</si>
  <si>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</si>
  <si>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</si>
  <si>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</si>
  <si>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</si>
  <si>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</si>
  <si>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</si>
  <si>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</si>
  <si>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</si>
  <si>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</si>
  <si>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</si>
  <si>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</si>
  <si>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</si>
  <si>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</si>
  <si>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</si>
  <si>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</si>
  <si>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</si>
  <si>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</si>
  <si>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</si>
  <si>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</si>
  <si>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</si>
  <si>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</si>
  <si>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</si>
  <si>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</si>
  <si>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</si>
  <si>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</si>
  <si>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</si>
  <si>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</si>
  <si>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</si>
  <si>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22130</t>
  </si>
  <si>
    <t>浜松市</t>
  </si>
  <si>
    <t>22130_令和4年度</t>
  </si>
  <si>
    <t>22130_令和6年度</t>
  </si>
  <si>
    <t>22100</t>
  </si>
  <si>
    <t>静岡市</t>
  </si>
  <si>
    <t>22100_令和4年度</t>
  </si>
  <si>
    <t>22100_令和6年度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</si>
  <si>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</si>
  <si>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</si>
  <si>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</si>
  <si>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</si>
  <si>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</si>
  <si>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</si>
  <si>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</si>
  <si>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</si>
  <si>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</si>
  <si>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</si>
  <si>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</si>
  <si>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</si>
  <si>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</si>
  <si>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</si>
  <si>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</si>
  <si>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</si>
  <si>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</si>
  <si>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</si>
  <si>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</si>
  <si>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</si>
  <si>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</si>
  <si>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</si>
  <si>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</si>
  <si>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</si>
  <si>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</si>
  <si>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</si>
  <si>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</si>
  <si>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</si>
  <si>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</si>
  <si>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</si>
  <si>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</si>
  <si>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</si>
  <si>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</si>
  <si>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</si>
  <si>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</si>
  <si>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</si>
  <si>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</si>
  <si>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</si>
  <si>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</si>
  <si>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</si>
  <si>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</si>
  <si>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</si>
  <si>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</si>
  <si>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</si>
  <si>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</si>
  <si>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</si>
  <si>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</si>
  <si>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</si>
  <si>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</si>
  <si>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</si>
  <si>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</si>
  <si>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</si>
  <si>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</si>
  <si>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</si>
  <si>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</si>
  <si>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</si>
  <si>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</si>
  <si>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</si>
  <si>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</si>
  <si>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</si>
  <si>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</si>
  <si>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</si>
  <si>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</si>
  <si>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</si>
  <si>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</si>
  <si>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</si>
  <si>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</si>
  <si>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</si>
  <si>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</si>
  <si>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</si>
  <si>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</si>
  <si>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</si>
  <si>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</si>
  <si>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22210</t>
  </si>
  <si>
    <t>富士市</t>
  </si>
  <si>
    <t>22210_令和4年度</t>
  </si>
  <si>
    <t>22210_令和6年度</t>
  </si>
  <si>
    <t>01233_令和6年度</t>
  </si>
  <si>
    <t>01233</t>
  </si>
  <si>
    <t>伊達市</t>
  </si>
  <si>
    <t>森町</t>
  </si>
  <si>
    <t>01233_令和4年度</t>
  </si>
  <si>
    <t>22206</t>
  </si>
  <si>
    <t>三島市</t>
  </si>
  <si>
    <t>22206_令和4年度</t>
  </si>
  <si>
    <t>22206_令和6年度</t>
  </si>
  <si>
    <t>22211</t>
  </si>
  <si>
    <t>磐田市</t>
  </si>
  <si>
    <t>22211_令和4年度</t>
  </si>
  <si>
    <t>22211_令和6年度</t>
  </si>
  <si>
    <t>01211_令和6年度</t>
  </si>
  <si>
    <t>01211</t>
  </si>
  <si>
    <t>網走市</t>
  </si>
  <si>
    <t>清水町</t>
  </si>
  <si>
    <t>01211_令和4年度</t>
  </si>
  <si>
    <t>22213</t>
  </si>
  <si>
    <t>掛川市</t>
  </si>
  <si>
    <t>22213_令和4年度</t>
  </si>
  <si>
    <t>22213_令和6年度</t>
  </si>
  <si>
    <t>22306</t>
  </si>
  <si>
    <t>西伊豆町</t>
  </si>
  <si>
    <t>22306_令和4年度</t>
  </si>
  <si>
    <t>22306_令和6年度</t>
  </si>
  <si>
    <t>22302</t>
  </si>
  <si>
    <t>河津町</t>
  </si>
  <si>
    <t>22302_令和4年度</t>
  </si>
  <si>
    <t>22302_令和6年度</t>
  </si>
  <si>
    <t>19205_平成2年度</t>
  </si>
  <si>
    <t>19205</t>
  </si>
  <si>
    <t>山梨市</t>
  </si>
  <si>
    <t>19205_平成17年度</t>
  </si>
  <si>
    <t>19205_平成18年度</t>
  </si>
  <si>
    <t>19205_平成19年度</t>
  </si>
  <si>
    <t>19205_平成20年度</t>
  </si>
  <si>
    <t>19205_平成21年度</t>
  </si>
  <si>
    <t>19205_平成22年度</t>
  </si>
  <si>
    <t>19205_平成23年度</t>
  </si>
  <si>
    <t>19205_平成24年度</t>
  </si>
  <si>
    <t>19205_平成25年度</t>
  </si>
  <si>
    <t>19205_平成26年度</t>
  </si>
  <si>
    <t>19205_平成27年度</t>
  </si>
  <si>
    <t>19205_平成28年度</t>
  </si>
  <si>
    <t>19205_平成29年度</t>
  </si>
  <si>
    <t>19205_平成30年度</t>
  </si>
  <si>
    <t>19205_令和元年度</t>
  </si>
  <si>
    <t>19205_令和2年度</t>
  </si>
  <si>
    <t>19205_令和3年度</t>
  </si>
  <si>
    <t>19205_令和4年度</t>
  </si>
  <si>
    <t>19205_令和5年度</t>
  </si>
  <si>
    <t>19205_令和6年度</t>
  </si>
  <si>
    <t>21218_平成2年度</t>
  </si>
  <si>
    <t>21218</t>
  </si>
  <si>
    <t>本巣市</t>
  </si>
  <si>
    <t>21218_平成17年度</t>
  </si>
  <si>
    <t>21218_平成18年度</t>
  </si>
  <si>
    <t>21218_平成19年度</t>
  </si>
  <si>
    <t>21218_平成20年度</t>
  </si>
  <si>
    <t>21218_平成21年度</t>
  </si>
  <si>
    <t>21218_平成22年度</t>
  </si>
  <si>
    <t>21218_平成23年度</t>
  </si>
  <si>
    <t>21218_平成24年度</t>
  </si>
  <si>
    <t>21218_平成25年度</t>
  </si>
  <si>
    <t>21218_平成26年度</t>
  </si>
  <si>
    <t>21218_平成27年度</t>
  </si>
  <si>
    <t>21218_平成28年度</t>
  </si>
  <si>
    <t>21218_平成29年度</t>
  </si>
  <si>
    <t>21218_平成30年度</t>
  </si>
  <si>
    <t>21218_令和元年度</t>
  </si>
  <si>
    <t>21218_令和2年度</t>
  </si>
  <si>
    <t>21218_令和3年度</t>
  </si>
  <si>
    <t>21218_令和4年度</t>
  </si>
  <si>
    <t>21218_令和5年度</t>
  </si>
  <si>
    <t>21218_令和6年度</t>
  </si>
  <si>
    <t>04361_平成2年度</t>
  </si>
  <si>
    <t>04361</t>
  </si>
  <si>
    <t>亘理町</t>
  </si>
  <si>
    <t>04361_平成17年度</t>
  </si>
  <si>
    <t>04361_平成18年度</t>
  </si>
  <si>
    <t>04361_平成19年度</t>
  </si>
  <si>
    <t>04361_平成20年度</t>
  </si>
  <si>
    <t>04361_平成21年度</t>
  </si>
  <si>
    <t>04361_平成22年度</t>
  </si>
  <si>
    <t>04361_平成23年度</t>
  </si>
  <si>
    <t>04361_平成24年度</t>
  </si>
  <si>
    <t>04361_平成25年度</t>
  </si>
  <si>
    <t>04361_平成26年度</t>
  </si>
  <si>
    <t>04361_平成27年度</t>
  </si>
  <si>
    <t>04361_平成28年度</t>
  </si>
  <si>
    <t>04361_平成29年度</t>
  </si>
  <si>
    <t>04361_平成30年度</t>
  </si>
  <si>
    <t>04361_令和元年度</t>
  </si>
  <si>
    <t>04361_令和2年度</t>
  </si>
  <si>
    <t>04361_令和3年度</t>
  </si>
  <si>
    <t>04361_令和4年度</t>
  </si>
  <si>
    <t>04361_令和5年度</t>
  </si>
  <si>
    <t>04361_令和6年度</t>
  </si>
  <si>
    <t>33216_平成2年度</t>
  </si>
  <si>
    <t>33216</t>
  </si>
  <si>
    <t>浅口市</t>
  </si>
  <si>
    <t>33216_平成17年度</t>
  </si>
  <si>
    <t>33216_平成18年度</t>
  </si>
  <si>
    <t>33216_平成19年度</t>
  </si>
  <si>
    <t>33216_平成20年度</t>
  </si>
  <si>
    <t>33216_平成21年度</t>
  </si>
  <si>
    <t>33216_平成22年度</t>
  </si>
  <si>
    <t>33216_平成23年度</t>
  </si>
  <si>
    <t>33216_平成24年度</t>
  </si>
  <si>
    <t>33216_平成25年度</t>
  </si>
  <si>
    <t>33216_平成26年度</t>
  </si>
  <si>
    <t>33216_平成27年度</t>
  </si>
  <si>
    <t>33216_平成28年度</t>
  </si>
  <si>
    <t>33216_平成29年度</t>
  </si>
  <si>
    <t>33216_平成30年度</t>
  </si>
  <si>
    <t>33216_令和元年度</t>
  </si>
  <si>
    <t>33216_令和2年度</t>
  </si>
  <si>
    <t>33216_令和3年度</t>
  </si>
  <si>
    <t>33216_令和4年度</t>
  </si>
  <si>
    <t>33216_令和5年度</t>
  </si>
  <si>
    <t>33216_令和6年度</t>
  </si>
  <si>
    <t>46217_平成2年度</t>
  </si>
  <si>
    <t>46217</t>
  </si>
  <si>
    <t>曽於市</t>
  </si>
  <si>
    <t>46217_平成17年度</t>
  </si>
  <si>
    <t>46217_平成18年度</t>
  </si>
  <si>
    <t>46217_平成19年度</t>
  </si>
  <si>
    <t>46217_平成20年度</t>
  </si>
  <si>
    <t>46217_平成21年度</t>
  </si>
  <si>
    <t>46217_平成22年度</t>
  </si>
  <si>
    <t>46217_平成23年度</t>
  </si>
  <si>
    <t>46217_平成24年度</t>
  </si>
  <si>
    <t>46217_平成25年度</t>
  </si>
  <si>
    <t>46217_平成26年度</t>
  </si>
  <si>
    <t>46217_平成27年度</t>
  </si>
  <si>
    <t>46217_平成28年度</t>
  </si>
  <si>
    <t>46217_平成29年度</t>
  </si>
  <si>
    <t>46217_平成30年度</t>
  </si>
  <si>
    <t>46217_令和元年度</t>
  </si>
  <si>
    <t>46217_令和2年度</t>
  </si>
  <si>
    <t>46217_令和3年度</t>
  </si>
  <si>
    <t>46217_令和4年度</t>
  </si>
  <si>
    <t>46217_令和5年度</t>
  </si>
  <si>
    <t>46217_令和6年度</t>
  </si>
  <si>
    <t>03321_平成2年度</t>
  </si>
  <si>
    <t>03321</t>
  </si>
  <si>
    <t>紫波町</t>
  </si>
  <si>
    <t>03321_平成17年度</t>
  </si>
  <si>
    <t>03321_平成18年度</t>
  </si>
  <si>
    <t>03321_平成19年度</t>
  </si>
  <si>
    <t>03321_平成20年度</t>
  </si>
  <si>
    <t>03321_平成21年度</t>
  </si>
  <si>
    <t>03321_平成22年度</t>
  </si>
  <si>
    <t>03321_平成23年度</t>
  </si>
  <si>
    <t>03321_平成24年度</t>
  </si>
  <si>
    <t>03321_平成25年度</t>
  </si>
  <si>
    <t>03321_平成26年度</t>
  </si>
  <si>
    <t>03321_平成27年度</t>
  </si>
  <si>
    <t>03321_平成28年度</t>
  </si>
  <si>
    <t>03321_平成29年度</t>
  </si>
  <si>
    <t>03321_平成30年度</t>
  </si>
  <si>
    <t>03321_令和元年度</t>
  </si>
  <si>
    <t>03321_令和2年度</t>
  </si>
  <si>
    <t>03321_令和3年度</t>
  </si>
  <si>
    <t>03321_令和4年度</t>
  </si>
  <si>
    <t>03321_令和5年度</t>
  </si>
  <si>
    <t>03321_令和6年度</t>
  </si>
  <si>
    <t>39211_平成2年度</t>
  </si>
  <si>
    <t>39211</t>
  </si>
  <si>
    <t>香南市</t>
  </si>
  <si>
    <t>39211_平成17年度</t>
  </si>
  <si>
    <t>39211_平成18年度</t>
  </si>
  <si>
    <t>39211_平成19年度</t>
  </si>
  <si>
    <t>39211_平成20年度</t>
  </si>
  <si>
    <t>39211_平成21年度</t>
  </si>
  <si>
    <t>39211_平成22年度</t>
  </si>
  <si>
    <t>39211_平成23年度</t>
  </si>
  <si>
    <t>39211_平成24年度</t>
  </si>
  <si>
    <t>39211_平成25年度</t>
  </si>
  <si>
    <t>39211_平成26年度</t>
  </si>
  <si>
    <t>39211_平成27年度</t>
  </si>
  <si>
    <t>39211_平成28年度</t>
  </si>
  <si>
    <t>39211_平成29年度</t>
  </si>
  <si>
    <t>39211_平成30年度</t>
  </si>
  <si>
    <t>39211_令和元年度</t>
  </si>
  <si>
    <t>39211_令和2年度</t>
  </si>
  <si>
    <t>39211_令和3年度</t>
  </si>
  <si>
    <t>39211_令和4年度</t>
  </si>
  <si>
    <t>39211_令和5年度</t>
  </si>
  <si>
    <t>39211_令和6年度</t>
  </si>
  <si>
    <t>47362_平成2年度</t>
  </si>
  <si>
    <t>47362</t>
  </si>
  <si>
    <t>八重瀬町</t>
  </si>
  <si>
    <t>47362_平成17年度</t>
  </si>
  <si>
    <t>47362_平成18年度</t>
  </si>
  <si>
    <t>47362_平成19年度</t>
  </si>
  <si>
    <t>47362_平成20年度</t>
  </si>
  <si>
    <t>47362_平成21年度</t>
  </si>
  <si>
    <t>47362_平成22年度</t>
  </si>
  <si>
    <t>47362_平成23年度</t>
  </si>
  <si>
    <t>47362_平成24年度</t>
  </si>
  <si>
    <t>47362_平成25年度</t>
  </si>
  <si>
    <t>47362_平成26年度</t>
  </si>
  <si>
    <t>47362_平成27年度</t>
  </si>
  <si>
    <t>47362_平成28年度</t>
  </si>
  <si>
    <t>47362_平成29年度</t>
  </si>
  <si>
    <t>47362_平成30年度</t>
  </si>
  <si>
    <t>47362_令和元年度</t>
  </si>
  <si>
    <t>47362_令和2年度</t>
  </si>
  <si>
    <t>47362_令和3年度</t>
  </si>
  <si>
    <t>47362_令和4年度</t>
  </si>
  <si>
    <t>47362_令和5年度</t>
  </si>
  <si>
    <t>47362_令和6年度</t>
  </si>
  <si>
    <t>06205_平成2年度</t>
  </si>
  <si>
    <t>06205</t>
  </si>
  <si>
    <t>新庄市</t>
  </si>
  <si>
    <t>06205_平成17年度</t>
  </si>
  <si>
    <t>06205_平成18年度</t>
  </si>
  <si>
    <t>06205_平成19年度</t>
  </si>
  <si>
    <t>06205_平成20年度</t>
  </si>
  <si>
    <t>06205_平成21年度</t>
  </si>
  <si>
    <t>06205_平成22年度</t>
  </si>
  <si>
    <t>06205_平成23年度</t>
  </si>
  <si>
    <t>06205_平成24年度</t>
  </si>
  <si>
    <t>06205_平成25年度</t>
  </si>
  <si>
    <t>06205_平成26年度</t>
  </si>
  <si>
    <t>06205_平成27年度</t>
  </si>
  <si>
    <t>06205_平成28年度</t>
  </si>
  <si>
    <t>06205_平成29年度</t>
  </si>
  <si>
    <t>06205_平成30年度</t>
  </si>
  <si>
    <t>06205_令和元年度</t>
  </si>
  <si>
    <t>06205_令和2年度</t>
  </si>
  <si>
    <t>06205_令和3年度</t>
  </si>
  <si>
    <t>06205_令和4年度</t>
  </si>
  <si>
    <t>06205_令和5年度</t>
  </si>
  <si>
    <t>06205_令和6年度</t>
  </si>
  <si>
    <t>01211_平成2年度</t>
  </si>
  <si>
    <t>01211_平成17年度</t>
  </si>
  <si>
    <t>01211_平成18年度</t>
  </si>
  <si>
    <t>01211_平成19年度</t>
  </si>
  <si>
    <t>01211_平成20年度</t>
  </si>
  <si>
    <t>01211_平成21年度</t>
  </si>
  <si>
    <t>01211_平成22年度</t>
  </si>
  <si>
    <t>01211_平成23年度</t>
  </si>
  <si>
    <t>01211_平成24年度</t>
  </si>
  <si>
    <t>01211_平成25年度</t>
  </si>
  <si>
    <t>01211_平成26年度</t>
  </si>
  <si>
    <t>01211_平成27年度</t>
  </si>
  <si>
    <t>01211_平成28年度</t>
  </si>
  <si>
    <t>01211_平成29年度</t>
  </si>
  <si>
    <t>01211_平成30年度</t>
  </si>
  <si>
    <t>01211_令和元年度</t>
  </si>
  <si>
    <t>01211_令和2年度</t>
  </si>
  <si>
    <t>01211_令和3年度</t>
  </si>
  <si>
    <t>01211_令和5年度</t>
  </si>
  <si>
    <t>03203_平成2年度</t>
  </si>
  <si>
    <t>03203</t>
  </si>
  <si>
    <t>大船渡市</t>
  </si>
  <si>
    <t>03203_平成17年度</t>
  </si>
  <si>
    <t>03203_平成18年度</t>
  </si>
  <si>
    <t>03203_平成19年度</t>
  </si>
  <si>
    <t>03203_平成20年度</t>
  </si>
  <si>
    <t>03203_平成21年度</t>
  </si>
  <si>
    <t>03203_平成22年度</t>
  </si>
  <si>
    <t>03203_平成23年度</t>
  </si>
  <si>
    <t>03203_平成24年度</t>
  </si>
  <si>
    <t>03203_平成25年度</t>
  </si>
  <si>
    <t>03203_平成26年度</t>
  </si>
  <si>
    <t>03203_平成27年度</t>
  </si>
  <si>
    <t>03203_平成28年度</t>
  </si>
  <si>
    <t>03203_平成29年度</t>
  </si>
  <si>
    <t>03203_平成30年度</t>
  </si>
  <si>
    <t>03203_令和元年度</t>
  </si>
  <si>
    <t>03203_令和2年度</t>
  </si>
  <si>
    <t>03203_令和3年度</t>
  </si>
  <si>
    <t>03203_令和4年度</t>
  </si>
  <si>
    <t>03203_令和5年度</t>
  </si>
  <si>
    <t>03203_令和6年度</t>
  </si>
  <si>
    <t>07209_平成2年度</t>
  </si>
  <si>
    <t>07209</t>
  </si>
  <si>
    <t>相馬市</t>
  </si>
  <si>
    <t>07209_平成17年度</t>
  </si>
  <si>
    <t>07209_平成18年度</t>
  </si>
  <si>
    <t>07209_平成19年度</t>
  </si>
  <si>
    <t>07209_平成20年度</t>
  </si>
  <si>
    <t>07209_平成21年度</t>
  </si>
  <si>
    <t>07209_平成22年度</t>
  </si>
  <si>
    <t>07209_平成23年度</t>
  </si>
  <si>
    <t>07209_平成24年度</t>
  </si>
  <si>
    <t>07209_平成25年度</t>
  </si>
  <si>
    <t>07209_平成26年度</t>
  </si>
  <si>
    <t>07209_平成27年度</t>
  </si>
  <si>
    <t>07209_平成28年度</t>
  </si>
  <si>
    <t>07209_平成29年度</t>
  </si>
  <si>
    <t>07209_平成30年度</t>
  </si>
  <si>
    <t>07209_令和元年度</t>
  </si>
  <si>
    <t>07209_令和2年度</t>
  </si>
  <si>
    <t>07209_令和3年度</t>
  </si>
  <si>
    <t>07209_令和4年度</t>
  </si>
  <si>
    <t>07209_令和5年度</t>
  </si>
  <si>
    <t>07209_令和6年度</t>
  </si>
  <si>
    <t>44212_平成2年度</t>
  </si>
  <si>
    <t>44212</t>
  </si>
  <si>
    <t>豊後大野市</t>
  </si>
  <si>
    <t>44212_平成17年度</t>
  </si>
  <si>
    <t>44212_平成18年度</t>
  </si>
  <si>
    <t>44212_平成19年度</t>
  </si>
  <si>
    <t>44212_平成20年度</t>
  </si>
  <si>
    <t>44212_平成21年度</t>
  </si>
  <si>
    <t>44212_平成22年度</t>
  </si>
  <si>
    <t>44212_平成23年度</t>
  </si>
  <si>
    <t>44212_平成24年度</t>
  </si>
  <si>
    <t>44212_平成25年度</t>
  </si>
  <si>
    <t>44212_平成26年度</t>
  </si>
  <si>
    <t>44212_平成27年度</t>
  </si>
  <si>
    <t>44212_平成28年度</t>
  </si>
  <si>
    <t>44212_平成29年度</t>
  </si>
  <si>
    <t>44212_平成30年度</t>
  </si>
  <si>
    <t>44212_令和元年度</t>
  </si>
  <si>
    <t>44212_令和2年度</t>
  </si>
  <si>
    <t>44212_令和3年度</t>
  </si>
  <si>
    <t>44212_令和4年度</t>
  </si>
  <si>
    <t>44212_令和5年度</t>
  </si>
  <si>
    <t>44212_令和6年度</t>
  </si>
  <si>
    <t>16206_平成2年度</t>
  </si>
  <si>
    <t>16206</t>
  </si>
  <si>
    <t>滑川市</t>
  </si>
  <si>
    <t>16206_平成17年度</t>
  </si>
  <si>
    <t>16206_平成18年度</t>
  </si>
  <si>
    <t>16206_平成19年度</t>
  </si>
  <si>
    <t>16206_平成20年度</t>
  </si>
  <si>
    <t>16206_平成21年度</t>
  </si>
  <si>
    <t>16206_平成22年度</t>
  </si>
  <si>
    <t>16206_平成23年度</t>
  </si>
  <si>
    <t>16206_平成24年度</t>
  </si>
  <si>
    <t>16206_平成25年度</t>
  </si>
  <si>
    <t>16206_平成26年度</t>
  </si>
  <si>
    <t>16206_平成27年度</t>
  </si>
  <si>
    <t>16206_平成28年度</t>
  </si>
  <si>
    <t>16206_平成29年度</t>
  </si>
  <si>
    <t>16206_平成30年度</t>
  </si>
  <si>
    <t>16206_令和元年度</t>
  </si>
  <si>
    <t>16206_令和2年度</t>
  </si>
  <si>
    <t>16206_令和3年度</t>
  </si>
  <si>
    <t>16206_令和4年度</t>
  </si>
  <si>
    <t>16206_令和5年度</t>
  </si>
  <si>
    <t>16206_令和6年度</t>
  </si>
  <si>
    <t>31204_平成2年度</t>
  </si>
  <si>
    <t>31204</t>
  </si>
  <si>
    <t>境港市</t>
  </si>
  <si>
    <t>31204_平成17年度</t>
  </si>
  <si>
    <t>31204_平成18年度</t>
  </si>
  <si>
    <t>31204_平成19年度</t>
  </si>
  <si>
    <t>31204_平成20年度</t>
  </si>
  <si>
    <t>31204_平成21年度</t>
  </si>
  <si>
    <t>31204_平成22年度</t>
  </si>
  <si>
    <t>31204_平成23年度</t>
  </si>
  <si>
    <t>31204_平成24年度</t>
  </si>
  <si>
    <t>31204_平成25年度</t>
  </si>
  <si>
    <t>31204_平成26年度</t>
  </si>
  <si>
    <t>31204_平成27年度</t>
  </si>
  <si>
    <t>31204_平成28年度</t>
  </si>
  <si>
    <t>31204_平成29年度</t>
  </si>
  <si>
    <t>31204_平成30年度</t>
  </si>
  <si>
    <t>31204_令和元年度</t>
  </si>
  <si>
    <t>31204_令和2年度</t>
  </si>
  <si>
    <t>31204_令和3年度</t>
  </si>
  <si>
    <t>31204_令和4年度</t>
  </si>
  <si>
    <t>31204_令和5年度</t>
  </si>
  <si>
    <t>31204_令和6年度</t>
  </si>
  <si>
    <t>11326_平成2年度</t>
  </si>
  <si>
    <t>11326</t>
  </si>
  <si>
    <t>毛呂山町</t>
  </si>
  <si>
    <t>11326_平成17年度</t>
  </si>
  <si>
    <t>11326_平成18年度</t>
  </si>
  <si>
    <t>11326_平成19年度</t>
  </si>
  <si>
    <t>11326_平成20年度</t>
  </si>
  <si>
    <t>11326_平成21年度</t>
  </si>
  <si>
    <t>11326_平成22年度</t>
  </si>
  <si>
    <t>11326_平成23年度</t>
  </si>
  <si>
    <t>11326_平成24年度</t>
  </si>
  <si>
    <t>11326_平成25年度</t>
  </si>
  <si>
    <t>11326_平成26年度</t>
  </si>
  <si>
    <t>11326_平成27年度</t>
  </si>
  <si>
    <t>11326_平成28年度</t>
  </si>
  <si>
    <t>11326_平成29年度</t>
  </si>
  <si>
    <t>11326_平成30年度</t>
  </si>
  <si>
    <t>11326_令和元年度</t>
  </si>
  <si>
    <t>11326_令和2年度</t>
  </si>
  <si>
    <t>11326_令和3年度</t>
  </si>
  <si>
    <t>11326_令和4年度</t>
  </si>
  <si>
    <t>11326_令和5年度</t>
  </si>
  <si>
    <t>11326_令和6年度</t>
  </si>
  <si>
    <t>14301_平成2年度</t>
  </si>
  <si>
    <t>14301</t>
  </si>
  <si>
    <t>葉山町</t>
  </si>
  <si>
    <t>14301_平成17年度</t>
  </si>
  <si>
    <t>14301_平成18年度</t>
  </si>
  <si>
    <t>14301_平成19年度</t>
  </si>
  <si>
    <t>14301_平成20年度</t>
  </si>
  <si>
    <t>14301_平成21年度</t>
  </si>
  <si>
    <t>14301_平成22年度</t>
  </si>
  <si>
    <t>14301_平成23年度</t>
  </si>
  <si>
    <t>14301_平成24年度</t>
  </si>
  <si>
    <t>14301_平成25年度</t>
  </si>
  <si>
    <t>14301_平成26年度</t>
  </si>
  <si>
    <t>14301_平成27年度</t>
  </si>
  <si>
    <t>14301_平成28年度</t>
  </si>
  <si>
    <t>14301_平成29年度</t>
  </si>
  <si>
    <t>14301_平成30年度</t>
  </si>
  <si>
    <t>14301_令和元年度</t>
  </si>
  <si>
    <t>14301_令和2年度</t>
  </si>
  <si>
    <t>14301_令和3年度</t>
  </si>
  <si>
    <t>14301_令和4年度</t>
  </si>
  <si>
    <t>14301_令和5年度</t>
  </si>
  <si>
    <t>14301_令和6年度</t>
  </si>
  <si>
    <t>32205_平成2年度</t>
  </si>
  <si>
    <t>32205</t>
  </si>
  <si>
    <t>大田市</t>
  </si>
  <si>
    <t>32205_平成17年度</t>
  </si>
  <si>
    <t>32205_平成18年度</t>
  </si>
  <si>
    <t>32205_平成19年度</t>
  </si>
  <si>
    <t>32205_平成20年度</t>
  </si>
  <si>
    <t>32205_平成21年度</t>
  </si>
  <si>
    <t>32205_平成22年度</t>
  </si>
  <si>
    <t>32205_平成23年度</t>
  </si>
  <si>
    <t>32205_平成24年度</t>
  </si>
  <si>
    <t>32205_平成25年度</t>
  </si>
  <si>
    <t>32205_平成26年度</t>
  </si>
  <si>
    <t>32205_平成27年度</t>
  </si>
  <si>
    <t>32205_平成28年度</t>
  </si>
  <si>
    <t>32205_平成29年度</t>
  </si>
  <si>
    <t>32205_平成30年度</t>
  </si>
  <si>
    <t>32205_令和元年度</t>
  </si>
  <si>
    <t>32205_令和2年度</t>
  </si>
  <si>
    <t>32205_令和3年度</t>
  </si>
  <si>
    <t>32205_令和4年度</t>
  </si>
  <si>
    <t>32205_令和5年度</t>
  </si>
  <si>
    <t>32205_令和6年度</t>
  </si>
  <si>
    <t>21221_平成2年度</t>
  </si>
  <si>
    <t>21221</t>
  </si>
  <si>
    <t>海津市</t>
  </si>
  <si>
    <t>21221_平成17年度</t>
  </si>
  <si>
    <t>21221_平成18年度</t>
  </si>
  <si>
    <t>21221_平成19年度</t>
  </si>
  <si>
    <t>21221_平成20年度</t>
  </si>
  <si>
    <t>21221_平成21年度</t>
  </si>
  <si>
    <t>21221_平成22年度</t>
  </si>
  <si>
    <t>21221_平成23年度</t>
  </si>
  <si>
    <t>21221_平成24年度</t>
  </si>
  <si>
    <t>21221_平成25年度</t>
  </si>
  <si>
    <t>21221_平成26年度</t>
  </si>
  <si>
    <t>21221_平成27年度</t>
  </si>
  <si>
    <t>21221_平成28年度</t>
  </si>
  <si>
    <t>21221_平成29年度</t>
  </si>
  <si>
    <t>21221_平成30年度</t>
  </si>
  <si>
    <t>21221_令和元年度</t>
  </si>
  <si>
    <t>21221_令和2年度</t>
  </si>
  <si>
    <t>21221_令和3年度</t>
  </si>
  <si>
    <t>21221_令和4年度</t>
  </si>
  <si>
    <t>21221_令和5年度</t>
  </si>
  <si>
    <t>21221_令和6年度</t>
  </si>
  <si>
    <t>46223_平成2年度</t>
  </si>
  <si>
    <t>46223</t>
  </si>
  <si>
    <t>南九州市</t>
  </si>
  <si>
    <t>46223_平成17年度</t>
  </si>
  <si>
    <t>46223_平成18年度</t>
  </si>
  <si>
    <t>46223_平成19年度</t>
  </si>
  <si>
    <t>46223_平成20年度</t>
  </si>
  <si>
    <t>46223_平成21年度</t>
  </si>
  <si>
    <t>46223_平成22年度</t>
  </si>
  <si>
    <t>46223_平成23年度</t>
  </si>
  <si>
    <t>46223_平成24年度</t>
  </si>
  <si>
    <t>46223_平成25年度</t>
  </si>
  <si>
    <t>46223_平成26年度</t>
  </si>
  <si>
    <t>46223_平成27年度</t>
  </si>
  <si>
    <t>46223_平成28年度</t>
  </si>
  <si>
    <t>46223_平成29年度</t>
  </si>
  <si>
    <t>46223_平成30年度</t>
  </si>
  <si>
    <t>46223_令和元年度</t>
  </si>
  <si>
    <t>46223_令和2年度</t>
  </si>
  <si>
    <t>46223_令和3年度</t>
  </si>
  <si>
    <t>46223_令和4年度</t>
  </si>
  <si>
    <t>46223_令和5年度</t>
  </si>
  <si>
    <t>46223_令和6年度</t>
  </si>
  <si>
    <t>13303_平成2年度</t>
  </si>
  <si>
    <t>13303</t>
  </si>
  <si>
    <t>瑞穂町</t>
  </si>
  <si>
    <t>13303_平成17年度</t>
  </si>
  <si>
    <t>13303_平成18年度</t>
  </si>
  <si>
    <t>13303_平成19年度</t>
  </si>
  <si>
    <t>13303_平成20年度</t>
  </si>
  <si>
    <t>13303_平成21年度</t>
  </si>
  <si>
    <t>13303_平成22年度</t>
  </si>
  <si>
    <t>13303_平成23年度</t>
  </si>
  <si>
    <t>13303_平成24年度</t>
  </si>
  <si>
    <t>13303_平成25年度</t>
  </si>
  <si>
    <t>13303_平成26年度</t>
  </si>
  <si>
    <t>13303_平成27年度</t>
  </si>
  <si>
    <t>13303_平成28年度</t>
  </si>
  <si>
    <t>13303_平成29年度</t>
  </si>
  <si>
    <t>13303_平成30年度</t>
  </si>
  <si>
    <t>13303_令和元年度</t>
  </si>
  <si>
    <t>13303_令和2年度</t>
  </si>
  <si>
    <t>13303_令和3年度</t>
  </si>
  <si>
    <t>13303_令和4年度</t>
  </si>
  <si>
    <t>13303_令和5年度</t>
  </si>
  <si>
    <t>13303_令和6年度</t>
  </si>
  <si>
    <t>08233_平成2年度</t>
  </si>
  <si>
    <t>08233</t>
  </si>
  <si>
    <t>行方市</t>
  </si>
  <si>
    <t>08233_平成17年度</t>
  </si>
  <si>
    <t>08233_平成18年度</t>
  </si>
  <si>
    <t>08233_平成19年度</t>
  </si>
  <si>
    <t>08233_平成20年度</t>
  </si>
  <si>
    <t>08233_平成21年度</t>
  </si>
  <si>
    <t>08233_平成22年度</t>
  </si>
  <si>
    <t>08233_平成23年度</t>
  </si>
  <si>
    <t>08233_平成24年度</t>
  </si>
  <si>
    <t>08233_平成25年度</t>
  </si>
  <si>
    <t>08233_平成26年度</t>
  </si>
  <si>
    <t>08233_平成27年度</t>
  </si>
  <si>
    <t>08233_平成28年度</t>
  </si>
  <si>
    <t>08233_平成29年度</t>
  </si>
  <si>
    <t>08233_平成30年度</t>
  </si>
  <si>
    <t>08233_令和元年度</t>
  </si>
  <si>
    <t>08233_令和2年度</t>
  </si>
  <si>
    <t>08233_令和3年度</t>
  </si>
  <si>
    <t>08233_令和4年度</t>
  </si>
  <si>
    <t>08233_令和5年度</t>
  </si>
  <si>
    <t>08233_令和6年度</t>
  </si>
  <si>
    <t>14341_平成2年度</t>
  </si>
  <si>
    <t>14341</t>
  </si>
  <si>
    <t>大磯町</t>
  </si>
  <si>
    <t>14341_平成17年度</t>
  </si>
  <si>
    <t>14341_平成18年度</t>
  </si>
  <si>
    <t>14341_平成19年度</t>
  </si>
  <si>
    <t>14341_平成20年度</t>
  </si>
  <si>
    <t>14341_平成21年度</t>
  </si>
  <si>
    <t>14341_平成22年度</t>
  </si>
  <si>
    <t>14341_平成23年度</t>
  </si>
  <si>
    <t>14341_平成24年度</t>
  </si>
  <si>
    <t>14341_平成25年度</t>
  </si>
  <si>
    <t>14341_平成26年度</t>
  </si>
  <si>
    <t>14341_平成27年度</t>
  </si>
  <si>
    <t>14341_平成28年度</t>
  </si>
  <si>
    <t>14341_平成29年度</t>
  </si>
  <si>
    <t>14341_平成30年度</t>
  </si>
  <si>
    <t>14341_令和元年度</t>
  </si>
  <si>
    <t>14341_令和2年度</t>
  </si>
  <si>
    <t>14341_令和3年度</t>
  </si>
  <si>
    <t>14341_令和4年度</t>
  </si>
  <si>
    <t>14341_令和5年度</t>
  </si>
  <si>
    <t>14341_令和6年度</t>
  </si>
  <si>
    <t>11408_平成2年度</t>
  </si>
  <si>
    <t>11408</t>
  </si>
  <si>
    <t>寄居町</t>
  </si>
  <si>
    <t>11408_平成17年度</t>
  </si>
  <si>
    <t>11408_平成18年度</t>
  </si>
  <si>
    <t>11408_平成19年度</t>
  </si>
  <si>
    <t>11408_平成20年度</t>
  </si>
  <si>
    <t>11408_平成21年度</t>
  </si>
  <si>
    <t>11408_平成22年度</t>
  </si>
  <si>
    <t>11408_平成23年度</t>
  </si>
  <si>
    <t>11408_平成24年度</t>
  </si>
  <si>
    <t>11408_平成25年度</t>
  </si>
  <si>
    <t>11408_平成26年度</t>
  </si>
  <si>
    <t>11408_平成27年度</t>
  </si>
  <si>
    <t>11408_平成28年度</t>
  </si>
  <si>
    <t>11408_平成29年度</t>
  </si>
  <si>
    <t>11408_平成30年度</t>
  </si>
  <si>
    <t>11408_令和元年度</t>
  </si>
  <si>
    <t>11408_令和2年度</t>
  </si>
  <si>
    <t>11408_令和3年度</t>
  </si>
  <si>
    <t>11408_令和4年度</t>
  </si>
  <si>
    <t>11408_令和5年度</t>
  </si>
  <si>
    <t>11408_令和6年度</t>
  </si>
  <si>
    <t>34210_平成2年度</t>
  </si>
  <si>
    <t>34210</t>
  </si>
  <si>
    <t>庄原市</t>
  </si>
  <si>
    <t>34210_平成17年度</t>
  </si>
  <si>
    <t>34210_平成18年度</t>
  </si>
  <si>
    <t>34210_平成19年度</t>
  </si>
  <si>
    <t>34210_平成20年度</t>
  </si>
  <si>
    <t>34210_平成21年度</t>
  </si>
  <si>
    <t>34210_平成22年度</t>
  </si>
  <si>
    <t>34210_平成23年度</t>
  </si>
  <si>
    <t>34210_平成24年度</t>
  </si>
  <si>
    <t>34210_平成25年度</t>
  </si>
  <si>
    <t>34210_平成26年度</t>
  </si>
  <si>
    <t>34210_平成27年度</t>
  </si>
  <si>
    <t>34210_平成28年度</t>
  </si>
  <si>
    <t>34210_平成29年度</t>
  </si>
  <si>
    <t>34210_平成30年度</t>
  </si>
  <si>
    <t>34210_令和元年度</t>
  </si>
  <si>
    <t>34210_令和2年度</t>
  </si>
  <si>
    <t>34210_令和3年度</t>
  </si>
  <si>
    <t>34210_令和4年度</t>
  </si>
  <si>
    <t>34210_令和5年度</t>
  </si>
  <si>
    <t>34210_令和6年度</t>
  </si>
  <si>
    <t>03207_平成2年度</t>
  </si>
  <si>
    <t>03207</t>
  </si>
  <si>
    <t>久慈市</t>
  </si>
  <si>
    <t>03207_平成17年度</t>
  </si>
  <si>
    <t>03207_平成18年度</t>
  </si>
  <si>
    <t>03207_平成19年度</t>
  </si>
  <si>
    <t>03207_平成20年度</t>
  </si>
  <si>
    <t>03207_平成21年度</t>
  </si>
  <si>
    <t>03207_平成22年度</t>
  </si>
  <si>
    <t>03207_平成23年度</t>
  </si>
  <si>
    <t>03207_平成24年度</t>
  </si>
  <si>
    <t>03207_平成25年度</t>
  </si>
  <si>
    <t>03207_平成26年度</t>
  </si>
  <si>
    <t>03207_平成27年度</t>
  </si>
  <si>
    <t>03207_平成28年度</t>
  </si>
  <si>
    <t>03207_平成29年度</t>
  </si>
  <si>
    <t>03207_平成30年度</t>
  </si>
  <si>
    <t>03207_令和元年度</t>
  </si>
  <si>
    <t>03207_令和2年度</t>
  </si>
  <si>
    <t>03207_令和3年度</t>
  </si>
  <si>
    <t>03207_令和4年度</t>
  </si>
  <si>
    <t>03207_令和5年度</t>
  </si>
  <si>
    <t>03207_令和6年度</t>
  </si>
  <si>
    <t>39210_平成2年度</t>
  </si>
  <si>
    <t>39210</t>
  </si>
  <si>
    <t>四万十市</t>
  </si>
  <si>
    <t>39210_平成17年度</t>
  </si>
  <si>
    <t>39210_平成18年度</t>
  </si>
  <si>
    <t>39210_平成19年度</t>
  </si>
  <si>
    <t>39210_平成20年度</t>
  </si>
  <si>
    <t>39210_平成21年度</t>
  </si>
  <si>
    <t>39210_平成22年度</t>
  </si>
  <si>
    <t>39210_平成23年度</t>
  </si>
  <si>
    <t>39210_平成24年度</t>
  </si>
  <si>
    <t>39210_平成25年度</t>
  </si>
  <si>
    <t>39210_平成26年度</t>
  </si>
  <si>
    <t>39210_平成27年度</t>
  </si>
  <si>
    <t>39210_平成28年度</t>
  </si>
  <si>
    <t>39210_平成29年度</t>
  </si>
  <si>
    <t>39210_平成30年度</t>
  </si>
  <si>
    <t>39210_令和元年度</t>
  </si>
  <si>
    <t>39210_令和2年度</t>
  </si>
  <si>
    <t>39210_令和3年度</t>
  </si>
  <si>
    <t>39210_令和4年度</t>
  </si>
  <si>
    <t>39210_令和5年度</t>
  </si>
  <si>
    <t>39210_令和6年度</t>
  </si>
  <si>
    <t>22341_平成2年度</t>
  </si>
  <si>
    <t>22341</t>
  </si>
  <si>
    <t>22341_平成17年度</t>
  </si>
  <si>
    <t>22341_平成18年度</t>
  </si>
  <si>
    <t>22341_平成19年度</t>
  </si>
  <si>
    <t>22341_平成20年度</t>
  </si>
  <si>
    <t>22341_平成21年度</t>
  </si>
  <si>
    <t>22341_平成22年度</t>
  </si>
  <si>
    <t>22341_平成23年度</t>
  </si>
  <si>
    <t>22341_平成24年度</t>
  </si>
  <si>
    <t>22341_平成25年度</t>
  </si>
  <si>
    <t>22341_平成26年度</t>
  </si>
  <si>
    <t>22341_平成27年度</t>
  </si>
  <si>
    <t>22341_平成28年度</t>
  </si>
  <si>
    <t>22341_平成29年度</t>
  </si>
  <si>
    <t>22341_平成30年度</t>
  </si>
  <si>
    <t>22341_令和元年度</t>
  </si>
  <si>
    <t>22341_令和2年度</t>
  </si>
  <si>
    <t>22341_令和3年度</t>
  </si>
  <si>
    <t>22341_令和4年度</t>
  </si>
  <si>
    <t>22341_令和5年度</t>
  </si>
  <si>
    <t>22341_令和6年度</t>
  </si>
  <si>
    <t>01233_平成2年度</t>
  </si>
  <si>
    <t>01233_平成17年度</t>
  </si>
  <si>
    <t>01233_平成18年度</t>
  </si>
  <si>
    <t>01233_平成19年度</t>
  </si>
  <si>
    <t>01233_平成20年度</t>
  </si>
  <si>
    <t>01233_平成21年度</t>
  </si>
  <si>
    <t>01233_平成22年度</t>
  </si>
  <si>
    <t>01233_平成23年度</t>
  </si>
  <si>
    <t>01233_平成24年度</t>
  </si>
  <si>
    <t>01233_平成25年度</t>
  </si>
  <si>
    <t>01233_平成26年度</t>
  </si>
  <si>
    <t>01233_平成27年度</t>
  </si>
  <si>
    <t>01233_平成28年度</t>
  </si>
  <si>
    <t>01233_平成29年度</t>
  </si>
  <si>
    <t>01233_平成30年度</t>
  </si>
  <si>
    <t>01233_令和元年度</t>
  </si>
  <si>
    <t>01233_令和2年度</t>
  </si>
  <si>
    <t>01233_令和3年度</t>
  </si>
  <si>
    <t>01233_令和5年度</t>
  </si>
  <si>
    <t>22223</t>
  </si>
  <si>
    <t>御前崎市</t>
  </si>
  <si>
    <t>22223_令和4年度</t>
  </si>
  <si>
    <t>22223_令和6年度</t>
  </si>
  <si>
    <t>22301</t>
  </si>
  <si>
    <t>東伊豆町</t>
  </si>
  <si>
    <t>22301_令和4年度</t>
  </si>
  <si>
    <t>22301_令和6年度</t>
  </si>
  <si>
    <t>22212</t>
  </si>
  <si>
    <t>焼津市</t>
  </si>
  <si>
    <t>22212_令和4年度</t>
  </si>
  <si>
    <t>22212_令和6年度</t>
  </si>
  <si>
    <t>22207</t>
  </si>
  <si>
    <t>富士宮市</t>
  </si>
  <si>
    <t>22207_令和4年度</t>
  </si>
  <si>
    <t>22207_令和6年度</t>
  </si>
  <si>
    <t>22219</t>
  </si>
  <si>
    <t>下田市</t>
  </si>
  <si>
    <t>22219_令和4年度</t>
  </si>
  <si>
    <t>22219_令和6年度</t>
  </si>
  <si>
    <t>22344</t>
  </si>
  <si>
    <t>小山町</t>
  </si>
  <si>
    <t>22344_令和4年度</t>
  </si>
  <si>
    <t>22344_令和6年度</t>
  </si>
  <si>
    <t>22461</t>
  </si>
  <si>
    <t>22461_令和4年度</t>
  </si>
  <si>
    <t>22461_令和6年度</t>
  </si>
  <si>
    <t>22304</t>
  </si>
  <si>
    <t>南伊豆町</t>
  </si>
  <si>
    <t>22304_令和4年度</t>
  </si>
  <si>
    <t>22304_令和6年度</t>
  </si>
  <si>
    <t>22325</t>
  </si>
  <si>
    <t>函南町</t>
  </si>
  <si>
    <t>22325_令和4年度</t>
  </si>
  <si>
    <t>22325_令和6年度</t>
  </si>
  <si>
    <t>22225</t>
  </si>
  <si>
    <t>伊豆の国市</t>
  </si>
  <si>
    <t>22225_令和4年度</t>
  </si>
  <si>
    <t>22225_令和6年度</t>
  </si>
  <si>
    <t>22342</t>
  </si>
  <si>
    <t>長泉町</t>
  </si>
  <si>
    <t>22342_令和4年度</t>
  </si>
  <si>
    <t>22342_令和6年度</t>
  </si>
  <si>
    <t>22226</t>
  </si>
  <si>
    <t>牧之原市</t>
  </si>
  <si>
    <t>22226_令和4年度</t>
  </si>
  <si>
    <t>22226_令和6年度</t>
  </si>
  <si>
    <t>22429</t>
  </si>
  <si>
    <t>川根本町</t>
  </si>
  <si>
    <t>22429_令和4年度</t>
  </si>
  <si>
    <t>22429_令和6年度</t>
  </si>
  <si>
    <t>22305</t>
  </si>
  <si>
    <t>松崎町</t>
  </si>
  <si>
    <t>22305_令和4年度</t>
  </si>
  <si>
    <t>22305_令和6年度</t>
  </si>
  <si>
    <t>22203</t>
  </si>
  <si>
    <t>沼津市</t>
  </si>
  <si>
    <t>22203_令和4年度</t>
  </si>
  <si>
    <t>22203_令和6年度</t>
  </si>
  <si>
    <t>22221</t>
  </si>
  <si>
    <t>湖西市</t>
  </si>
  <si>
    <t>22221_令和4年度</t>
  </si>
  <si>
    <t>22221_令和6年度</t>
  </si>
  <si>
    <t>22424</t>
  </si>
  <si>
    <t>吉田町</t>
  </si>
  <si>
    <t>22424_令和4年度</t>
  </si>
  <si>
    <t>22424_令和6年度</t>
  </si>
  <si>
    <t>22222</t>
  </si>
  <si>
    <t>伊豆市</t>
  </si>
  <si>
    <t>22222_令和4年度</t>
  </si>
  <si>
    <t>22222_令和6年度</t>
  </si>
  <si>
    <t>22209</t>
  </si>
  <si>
    <t>島田市</t>
  </si>
  <si>
    <t>22209_令和4年度</t>
  </si>
  <si>
    <t>22209_令和6年度</t>
  </si>
  <si>
    <t>22216</t>
  </si>
  <si>
    <t>袋井市</t>
  </si>
  <si>
    <t>22216_令和4年度</t>
  </si>
  <si>
    <t>22216_令和6年度</t>
  </si>
  <si>
    <t>22215</t>
  </si>
  <si>
    <t>御殿場市</t>
  </si>
  <si>
    <t>22215_令和4年度</t>
  </si>
  <si>
    <t>22215_令和6年度</t>
  </si>
  <si>
    <t>22208</t>
  </si>
  <si>
    <t>伊東市</t>
  </si>
  <si>
    <t>22208_令和4年度</t>
  </si>
  <si>
    <t>22208_令和6年度</t>
  </si>
  <si>
    <t>22220</t>
  </si>
  <si>
    <t>裾野市</t>
  </si>
  <si>
    <t>22220_令和4年度</t>
  </si>
  <si>
    <t>22220_令和6年度</t>
  </si>
  <si>
    <t>22224</t>
  </si>
  <si>
    <t>菊川市</t>
  </si>
  <si>
    <t>22224_令和4年度</t>
  </si>
  <si>
    <t>22224_令和6年度</t>
  </si>
  <si>
    <t>22205</t>
  </si>
  <si>
    <t>熱海市</t>
  </si>
  <si>
    <t>22205_令和4年度</t>
  </si>
  <si>
    <t>22205_令和6年度</t>
  </si>
  <si>
    <t>22214</t>
  </si>
  <si>
    <t>藤枝市</t>
  </si>
  <si>
    <t>22214_令和4年度</t>
  </si>
  <si>
    <t>22214_令和6年度</t>
  </si>
  <si>
    <t>22_平成2年度</t>
  </si>
  <si>
    <t>22</t>
  </si>
  <si>
    <t>静岡県</t>
  </si>
  <si>
    <t>22_平成17年度</t>
  </si>
  <si>
    <t>22_平成18年度</t>
  </si>
  <si>
    <t>22_平成19年度</t>
  </si>
  <si>
    <t>22_平成20年度</t>
  </si>
  <si>
    <t>22_平成21年度</t>
  </si>
  <si>
    <t>22_平成22年度</t>
  </si>
  <si>
    <t>22_平成23年度</t>
  </si>
  <si>
    <t>22_平成24年度</t>
  </si>
  <si>
    <t>22_平成25年度</t>
  </si>
  <si>
    <t>22_平成26年度</t>
  </si>
  <si>
    <t>22_平成27年度</t>
  </si>
  <si>
    <t>22_平成28年度</t>
  </si>
  <si>
    <t>22_平成29年度</t>
  </si>
  <si>
    <t>22_平成30年度</t>
  </si>
  <si>
    <t>22_令和元年度</t>
  </si>
  <si>
    <t>22_令和2年度</t>
  </si>
  <si>
    <t>22_令和3年度</t>
  </si>
  <si>
    <t>22_令和4年度</t>
  </si>
  <si>
    <t>22_令和5年度</t>
  </si>
  <si>
    <t>22_令和6年度</t>
  </si>
  <si>
    <t>22341_令和7年度</t>
  </si>
  <si>
    <t>22341_令和8年度</t>
  </si>
  <si>
    <t>22341_令和9年度</t>
  </si>
  <si>
    <t>22341_令和10年度</t>
  </si>
  <si>
    <t>22341_令和11年度</t>
  </si>
  <si>
    <t>22341_令和12年度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</si>
</sst>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62.192153613827095</c:v>
                </c:pt>
                <c:pt idx="1">
                  <c:v>62.69527562058898</c:v>
                </c:pt>
                <c:pt idx="2">
                  <c:v>61.490024488481076</c:v>
                </c:pt>
                <c:pt idx="3">
                  <c:v>61.383770395329343</c:v>
                </c:pt>
                <c:pt idx="4">
                  <c:v>59.46520121865683</c:v>
                </c:pt>
                <c:pt idx="5">
                  <c:v>57.477650025592837</c:v>
                </c:pt>
                <c:pt idx="6">
                  <c:v>57.152818168905789</c:v>
                </c:pt>
                <c:pt idx="7">
                  <c:v>55.942426667200657</c:v>
                </c:pt>
                <c:pt idx="8">
                  <c:v>55.061415603107783</c:v>
                </c:pt>
                <c:pt idx="9">
                  <c:v>54.188038341934025</c:v>
                </c:pt>
                <c:pt idx="10">
                  <c:v>53.176261633031579</c:v>
                </c:pt>
                <c:pt idx="11">
                  <c:v>48.049323476999675</c:v>
                </c:pt>
                <c:pt idx="12">
                  <c:v>47.697785409445061</c:v>
                </c:pt>
                <c:pt idx="13">
                  <c:v>49.38500107079048</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41.437399888444098</c:v>
                </c:pt>
                <c:pt idx="1">
                  <c:v>45.551725742057798</c:v>
                </c:pt>
                <c:pt idx="2">
                  <c:v>51.180877305057379</c:v>
                </c:pt>
                <c:pt idx="3">
                  <c:v>53.184793981901073</c:v>
                </c:pt>
                <c:pt idx="4">
                  <c:v>51.467303239341078</c:v>
                </c:pt>
                <c:pt idx="5">
                  <c:v>47.567787808649733</c:v>
                </c:pt>
                <c:pt idx="6">
                  <c:v>45.368869329863159</c:v>
                </c:pt>
                <c:pt idx="7">
                  <c:v>45.842450195364073</c:v>
                </c:pt>
                <c:pt idx="8">
                  <c:v>44.417488467825279</c:v>
                </c:pt>
                <c:pt idx="9">
                  <c:v>42.136867181967723</c:v>
                </c:pt>
                <c:pt idx="10">
                  <c:v>37.071455174977714</c:v>
                </c:pt>
                <c:pt idx="11">
                  <c:v>38.23376960012417</c:v>
                </c:pt>
                <c:pt idx="12">
                  <c:v>38.549772466039052</c:v>
                </c:pt>
                <c:pt idx="13">
                  <c:v>41.864838853480911</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55.250507246230228</c:v>
                </c:pt>
                <c:pt idx="1">
                  <c:v>55.486993791736012</c:v>
                </c:pt>
                <c:pt idx="2">
                  <c:v>63.000564506903117</c:v>
                </c:pt>
                <c:pt idx="3">
                  <c:v>64.765122544158459</c:v>
                </c:pt>
                <c:pt idx="4">
                  <c:v>62.23287342340673</c:v>
                </c:pt>
                <c:pt idx="5">
                  <c:v>59.608477907237919</c:v>
                </c:pt>
                <c:pt idx="6">
                  <c:v>53.82177595644454</c:v>
                </c:pt>
                <c:pt idx="7">
                  <c:v>51.448229517466686</c:v>
                </c:pt>
                <c:pt idx="8">
                  <c:v>49.380400236562458</c:v>
                </c:pt>
                <c:pt idx="9">
                  <c:v>48.192502317148723</c:v>
                </c:pt>
                <c:pt idx="10">
                  <c:v>44.375664168236177</c:v>
                </c:pt>
                <c:pt idx="11">
                  <c:v>40.976321475614604</c:v>
                </c:pt>
                <c:pt idx="12">
                  <c:v>46.902376294814566</c:v>
                </c:pt>
                <c:pt idx="13">
                  <c:v>44.749357139295029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46.901710839983082</c:v>
                </c:pt>
                <c:pt idx="1">
                  <c:v>54.141572670926145</c:v>
                </c:pt>
                <c:pt idx="2">
                  <c:v>64.354238508947049</c:v>
                </c:pt>
                <c:pt idx="3">
                  <c:v>60.831199265006603</c:v>
                </c:pt>
                <c:pt idx="4">
                  <c:v>61.4323984488652</c:v>
                </c:pt>
                <c:pt idx="5">
                  <c:v>66.438059796713659</c:v>
                </c:pt>
                <c:pt idx="6">
                  <c:v>55.180573380604095</c:v>
                </c:pt>
                <c:pt idx="7">
                  <c:v>64.189033023190319</c:v>
                </c:pt>
                <c:pt idx="8">
                  <c:v>62.708950482272655</c:v>
                </c:pt>
                <c:pt idx="9">
                  <c:v>60.150400850678594</c:v>
                </c:pt>
                <c:pt idx="10">
                  <c:v>56.008038615542191</c:v>
                </c:pt>
                <c:pt idx="11">
                  <c:v>40.396108225241896</c:v>
                </c:pt>
                <c:pt idx="12">
                  <c:v>48.749205372481995</c:v>
                </c:pt>
                <c:pt idx="13">
                  <c:v>41.313281046939444</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18308</c:v>
                </c:pt>
                <c:pt idx="1">
                  <c:v>18410</c:v>
                </c:pt>
                <c:pt idx="2">
                  <c:v>18644</c:v>
                </c:pt>
                <c:pt idx="3">
                  <c:v>18946</c:v>
                </c:pt>
                <c:pt idx="4">
                  <c:v>19126</c:v>
                </c:pt>
                <c:pt idx="5">
                  <c:v>19115</c:v>
                </c:pt>
                <c:pt idx="6">
                  <c:v>19239</c:v>
                </c:pt>
                <c:pt idx="7">
                  <c:v>19482</c:v>
                </c:pt>
                <c:pt idx="8">
                  <c:v>19630</c:v>
                </c:pt>
                <c:pt idx="9">
                  <c:v>19734</c:v>
                </c:pt>
                <c:pt idx="10">
                  <c:v>19761</c:v>
                </c:pt>
                <c:pt idx="11">
                  <c:v>19892</c:v>
                </c:pt>
                <c:pt idx="12">
                  <c:v>19914</c:v>
                </c:pt>
                <c:pt idx="13">
                  <c:v>20002</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4855</c:v>
                </c:pt>
                <c:pt idx="1">
                  <c:v>4811</c:v>
                </c:pt>
                <c:pt idx="2">
                  <c:v>4715</c:v>
                </c:pt>
                <c:pt idx="3">
                  <c:v>4555</c:v>
                </c:pt>
                <c:pt idx="4">
                  <c:v>4390</c:v>
                </c:pt>
                <c:pt idx="5">
                  <c:v>4350</c:v>
                </c:pt>
                <c:pt idx="6">
                  <c:v>4314</c:v>
                </c:pt>
                <c:pt idx="7">
                  <c:v>4221</c:v>
                </c:pt>
                <c:pt idx="8">
                  <c:v>4143</c:v>
                </c:pt>
                <c:pt idx="9">
                  <c:v>4129</c:v>
                </c:pt>
                <c:pt idx="10">
                  <c:v>4074</c:v>
                </c:pt>
                <c:pt idx="11">
                  <c:v>4043</c:v>
                </c:pt>
                <c:pt idx="12">
                  <c:v>4039</c:v>
                </c:pt>
                <c:pt idx="13">
                  <c:v>4129</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12497</c:v>
                </c:pt>
                <c:pt idx="1">
                  <c:v>12568</c:v>
                </c:pt>
                <c:pt idx="2">
                  <c:v>12669</c:v>
                </c:pt>
                <c:pt idx="3">
                  <c:v>13219</c:v>
                </c:pt>
                <c:pt idx="4">
                  <c:v>13293</c:v>
                </c:pt>
                <c:pt idx="5">
                  <c:v>13332</c:v>
                </c:pt>
                <c:pt idx="6">
                  <c:v>13409</c:v>
                </c:pt>
                <c:pt idx="7">
                  <c:v>13627</c:v>
                </c:pt>
                <c:pt idx="8">
                  <c:v>13781</c:v>
                </c:pt>
                <c:pt idx="9">
                  <c:v>13977</c:v>
                </c:pt>
                <c:pt idx="10">
                  <c:v>14048</c:v>
                </c:pt>
                <c:pt idx="11">
                  <c:v>14153</c:v>
                </c:pt>
                <c:pt idx="12">
                  <c:v>14220</c:v>
                </c:pt>
                <c:pt idx="13">
                  <c:v>14339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26</c:v>
                </c:pt>
                <c:pt idx="1">
                  <c:v>26</c:v>
                </c:pt>
                <c:pt idx="2">
                  <c:v>26</c:v>
                </c:pt>
                <c:pt idx="3">
                  <c:v>26</c:v>
                </c:pt>
                <c:pt idx="4">
                  <c:v>26</c:v>
                </c:pt>
                <c:pt idx="5">
                  <c:v>39</c:v>
                </c:pt>
                <c:pt idx="6">
                  <c:v>39</c:v>
                </c:pt>
                <c:pt idx="7">
                  <c:v>39</c:v>
                </c:pt>
                <c:pt idx="8">
                  <c:v>39</c:v>
                </c:pt>
                <c:pt idx="9">
                  <c:v>39</c:v>
                </c:pt>
                <c:pt idx="10">
                  <c:v>39</c:v>
                </c:pt>
                <c:pt idx="11">
                  <c:v>33</c:v>
                </c:pt>
                <c:pt idx="12">
                  <c:v>33</c:v>
                </c:pt>
                <c:pt idx="13">
                  <c:v>33</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963</c:v>
                </c:pt>
                <c:pt idx="1">
                  <c:v>963</c:v>
                </c:pt>
                <c:pt idx="2">
                  <c:v>963</c:v>
                </c:pt>
                <c:pt idx="3">
                  <c:v>963</c:v>
                </c:pt>
                <c:pt idx="4">
                  <c:v>963</c:v>
                </c:pt>
                <c:pt idx="5">
                  <c:v>1163</c:v>
                </c:pt>
                <c:pt idx="6">
                  <c:v>1163</c:v>
                </c:pt>
                <c:pt idx="7">
                  <c:v>1163</c:v>
                </c:pt>
                <c:pt idx="8">
                  <c:v>1163</c:v>
                </c:pt>
                <c:pt idx="9">
                  <c:v>1163</c:v>
                </c:pt>
                <c:pt idx="10">
                  <c:v>1163</c:v>
                </c:pt>
                <c:pt idx="11">
                  <c:v>996</c:v>
                </c:pt>
                <c:pt idx="12">
                  <c:v>996</c:v>
                </c:pt>
                <c:pt idx="13">
                  <c:v>996</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613.4923</c:v>
                </c:pt>
                <c:pt idx="1">
                  <c:v>777.2124</c:v>
                </c:pt>
                <c:pt idx="2">
                  <c:v>851.17309999999998</c:v>
                </c:pt>
                <c:pt idx="3">
                  <c:v>823.1123</c:v>
                </c:pt>
                <c:pt idx="4">
                  <c:v>856.74940000000004</c:v>
                </c:pt>
                <c:pt idx="5">
                  <c:v>961.1463</c:v>
                </c:pt>
                <c:pt idx="6">
                  <c:v>883.27949999999998</c:v>
                </c:pt>
                <c:pt idx="7">
                  <c:v>1057.8829000000001</c:v>
                </c:pt>
                <c:pt idx="8">
                  <c:v>1057.8575000000001</c:v>
                </c:pt>
                <c:pt idx="9">
                  <c:v>1061.2852</c:v>
                </c:pt>
                <c:pt idx="10">
                  <c:v>1022.5993999999999</c:v>
                </c:pt>
                <c:pt idx="11">
                  <c:v>779.27679999999998</c:v>
                </c:pt>
                <c:pt idx="12">
                  <c:v>950.00609999999995</c:v>
                </c:pt>
                <c:pt idx="13">
                  <c:v>966.6046</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40.963000000000001</c:v>
                </c:pt>
                <c:pt idx="1">
                  <c:v>49.262</c:v>
                </c:pt>
                <c:pt idx="2">
                  <c:v>55.962000000000003</c:v>
                </c:pt>
                <c:pt idx="3">
                  <c:v>59.354999999999997</c:v>
                </c:pt>
                <c:pt idx="4">
                  <c:v>57.555</c:v>
                </c:pt>
                <c:pt idx="5">
                  <c:v>57.058</c:v>
                </c:pt>
                <c:pt idx="6">
                  <c:v>58.886000000000003</c:v>
                </c:pt>
                <c:pt idx="7">
                  <c:v>56.87</c:v>
                </c:pt>
                <c:pt idx="8">
                  <c:v>54.566000000000003</c:v>
                </c:pt>
                <c:pt idx="9">
                  <c:v>47.021000000000001</c:v>
                </c:pt>
                <c:pt idx="10">
                  <c:v>48.853999999999999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6.2210000000000001</c:v>
                </c:pt>
                <c:pt idx="1">
                  <c:v>7.3479999999999999</c:v>
                </c:pt>
                <c:pt idx="2">
                  <c:v>8.31</c:v>
                </c:pt>
                <c:pt idx="3">
                  <c:v>8.5050000000000008</c:v>
                </c:pt>
                <c:pt idx="4">
                  <c:v>7.9329999999999998</c:v>
                </c:pt>
                <c:pt idx="5">
                  <c:v>8.1509999999999998</c:v>
                </c:pt>
                <c:pt idx="6">
                  <c:v>8.1909999999999989</c:v>
                </c:pt>
                <c:pt idx="7">
                  <c:v>7.6639999999999997</c:v>
                </c:pt>
                <c:pt idx="8">
                  <c:v>8.3320000000000007</c:v>
                </c:pt>
                <c:pt idx="9">
                  <c:v>7.6359999999999992</c:v>
                </c:pt>
                <c:pt idx="10">
                  <c:v>7.6739999999999995</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34.741999999999997</c:v>
                </c:pt>
                <c:pt idx="1">
                  <c:v>41.914000000000001</c:v>
                </c:pt>
                <c:pt idx="2">
                  <c:v>47.652000000000001</c:v>
                </c:pt>
                <c:pt idx="3">
                  <c:v>50.85</c:v>
                </c:pt>
                <c:pt idx="4">
                  <c:v>49.622</c:v>
                </c:pt>
                <c:pt idx="5">
                  <c:v>48.906999999999996</c:v>
                </c:pt>
                <c:pt idx="6">
                  <c:v>50.695</c:v>
                </c:pt>
                <c:pt idx="7">
                  <c:v>49.206000000000003</c:v>
                </c:pt>
                <c:pt idx="8">
                  <c:v>46.234000000000002</c:v>
                </c:pt>
                <c:pt idx="9">
                  <c:v>39.384999999999998</c:v>
                </c:pt>
                <c:pt idx="10">
                  <c:v>41.18</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63.000564506903117</c:v>
                </c:pt>
                <c:pt idx="1">
                  <c:v>64.765122544158459</c:v>
                </c:pt>
                <c:pt idx="2">
                  <c:v>62.23287342340673</c:v>
                </c:pt>
                <c:pt idx="3">
                  <c:v>59.608477907237919</c:v>
                </c:pt>
                <c:pt idx="4">
                  <c:v>53.82177595644454</c:v>
                </c:pt>
                <c:pt idx="5">
                  <c:v>51.448229517466686</c:v>
                </c:pt>
                <c:pt idx="6">
                  <c:v>49.380400236562458</c:v>
                </c:pt>
                <c:pt idx="7">
                  <c:v>48.192502317148723</c:v>
                </c:pt>
                <c:pt idx="8">
                  <c:v>44.375664168236177</c:v>
                </c:pt>
                <c:pt idx="9">
                  <c:v>40.976321475614604</c:v>
                </c:pt>
                <c:pt idx="10">
                  <c:v>46.902376294814566</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64.354238508947049</c:v>
                </c:pt>
                <c:pt idx="1">
                  <c:v>60.831199265006603</c:v>
                </c:pt>
                <c:pt idx="2">
                  <c:v>61.4323984488652</c:v>
                </c:pt>
                <c:pt idx="3">
                  <c:v>66.438059796713659</c:v>
                </c:pt>
                <c:pt idx="4">
                  <c:v>55.180573380604095</c:v>
                </c:pt>
                <c:pt idx="5">
                  <c:v>64.189033023190319</c:v>
                </c:pt>
                <c:pt idx="6">
                  <c:v>62.708950482272655</c:v>
                </c:pt>
                <c:pt idx="7">
                  <c:v>60.150400850678594</c:v>
                </c:pt>
                <c:pt idx="8">
                  <c:v>56.008038615542191</c:v>
                </c:pt>
                <c:pt idx="9">
                  <c:v>40.396108225241896</c:v>
                </c:pt>
                <c:pt idx="10">
                  <c:v>48.749205372481995</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0.53985566149104358</c:v>
                </c:pt>
                <c:pt idx="1">
                  <c:v>0.68902143154213957</c:v>
                </c:pt>
                <c:pt idx="2">
                  <c:v>0.7756819073190564</c:v>
                </c:pt>
                <c:pt idx="3">
                  <c:v>0.76537454819707551</c:v>
                </c:pt>
                <c:pt idx="4">
                  <c:v>0.89926575531819453</c:v>
                </c:pt>
                <c:pt idx="5">
                  <c:v>0.76192143262745204</c:v>
                </c:pt>
                <c:pt idx="6">
                  <c:v>0.80841729306777499</c:v>
                </c:pt>
                <c:pt idx="7">
                  <c:v>0.81804941121094588</c:v>
                </c:pt>
                <c:pt idx="8">
                  <c:v>0.82548864668098021</c:v>
                </c:pt>
                <c:pt idx="9">
                  <c:v>0.97497015753091543</c:v>
                </c:pt>
                <c:pt idx="10">
                  <c:v>0.84473171788858181</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9.8745146947347609E-2</c:v>
                </c:pt>
                <c:pt idx="1">
                  <c:v>0.11345612748574593</c:v>
                </c:pt>
                <c:pt idx="2">
                  <c:v>0.13353071363846883</c:v>
                </c:pt>
                <c:pt idx="3">
                  <c:v>0.14268104636450191</c:v>
                </c:pt>
                <c:pt idx="4">
                  <c:v>0.14739387281497005</c:v>
                </c:pt>
                <c:pt idx="5">
                  <c:v>0.15843110786218081</c:v>
                </c:pt>
                <c:pt idx="6">
                  <c:v>0.16587552876769074</c:v>
                </c:pt>
                <c:pt idx="7">
                  <c:v>0.15902888689124692</c:v>
                </c:pt>
                <c:pt idx="8">
                  <c:v>0.18776057003703381</c:v>
                </c:pt>
                <c:pt idx="9">
                  <c:v>0.18635152510076472</c:v>
                </c:pt>
                <c:pt idx="10">
                  <c:v>0.16361644347747945</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41.18</c:v>
                </c:pt>
                <c:pt idx="2">
                  <c:v>0</c:v>
                </c:pt>
                <c:pt idx="3">
                  <c:v>0</c:v>
                </c:pt>
                <c:pt idx="4">
                  <c:v>7.6739999999999995</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41.18</c:v>
                </c:pt>
                <c:pt idx="4" formatCode="#,##0">
                  <c:v>7.6739999999999995</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22：鉄鋼業(N=1)</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18：プラスチック製品製造業(N=1)</c:v>
                </c:pt>
                <c:pt idx="12">
                  <c:v>19：ゴム製品製造業(N=0)</c:v>
                </c:pt>
                <c:pt idx="13">
                  <c:v>20：なめし革・同製品・毛皮製造業(N=0)</c:v>
                </c:pt>
                <c:pt idx="14">
                  <c:v>23：非鉄金属製造業(N=1)</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31：輸送用機械器具製造業(N=5)</c:v>
                </c:pt>
                <c:pt idx="23">
                  <c:v>32：その他の製造業(N=0)</c:v>
                </c:pt>
                <c:pt idx="24">
                  <c:v>F：電気・ガス・熱供給・水道業(N=1)</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P：医療，福祉(N=1)</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2.2570000000000001</c:v>
                </c:pt>
                <c:pt idx="5">
                  <c:v>0</c:v>
                </c:pt>
                <c:pt idx="6">
                  <c:v>0</c:v>
                </c:pt>
                <c:pt idx="7">
                  <c:v>0</c:v>
                </c:pt>
                <c:pt idx="8">
                  <c:v>0</c:v>
                </c:pt>
                <c:pt idx="9">
                  <c:v>0</c:v>
                </c:pt>
                <c:pt idx="10">
                  <c:v>0</c:v>
                </c:pt>
                <c:pt idx="11">
                  <c:v>5.7939999999999996</c:v>
                </c:pt>
                <c:pt idx="12">
                  <c:v>0</c:v>
                </c:pt>
                <c:pt idx="13">
                  <c:v>0</c:v>
                </c:pt>
                <c:pt idx="14">
                  <c:v>4.2080000000000002</c:v>
                </c:pt>
                <c:pt idx="15">
                  <c:v>0</c:v>
                </c:pt>
                <c:pt idx="16">
                  <c:v>0</c:v>
                </c:pt>
                <c:pt idx="17">
                  <c:v>0</c:v>
                </c:pt>
                <c:pt idx="18">
                  <c:v>0</c:v>
                </c:pt>
                <c:pt idx="19">
                  <c:v>0</c:v>
                </c:pt>
                <c:pt idx="20">
                  <c:v>0</c:v>
                </c:pt>
                <c:pt idx="21">
                  <c:v>0</c:v>
                </c:pt>
                <c:pt idx="22">
                  <c:v>28.920999999999999</c:v>
                </c:pt>
                <c:pt idx="23">
                  <c:v>0</c:v>
                </c:pt>
                <c:pt idx="24">
                  <c:v>3.71</c:v>
                </c:pt>
                <c:pt idx="25">
                  <c:v>0</c:v>
                </c:pt>
                <c:pt idx="26">
                  <c:v>0</c:v>
                </c:pt>
                <c:pt idx="27">
                  <c:v>0</c:v>
                </c:pt>
                <c:pt idx="28">
                  <c:v>0</c:v>
                </c:pt>
                <c:pt idx="29">
                  <c:v>0</c:v>
                </c:pt>
                <c:pt idx="30">
                  <c:v>0</c:v>
                </c:pt>
                <c:pt idx="31">
                  <c:v>0</c:v>
                </c:pt>
                <c:pt idx="32">
                  <c:v>0</c:v>
                </c:pt>
                <c:pt idx="33">
                  <c:v>0</c:v>
                </c:pt>
                <c:pt idx="34">
                  <c:v>3.964</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65.356848584499417</c:v>
                </c:pt>
                <c:pt idx="2">
                  <c:v>2.56272641805755</c:v>
                </c:pt>
                <c:pt idx="3">
                  <c:v>2.9787480526913401</c:v>
                </c:pt>
                <c:pt idx="4">
                  <c:v>52.873503968631333</c:v>
                </c:pt>
                <c:pt idx="5">
                  <c:v>42.223480632784778</c:v>
                </c:pt>
                <c:pt idx="7">
                  <c:v>63.779159315698209</c:v>
                </c:pt>
                <c:pt idx="8">
                  <c:v>1.85762732745017</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70.898323055248312</c:v>
                </c:pt>
                <c:pt idx="4" formatCode="#,##0">
                  <c:v>52.873503968631333</c:v>
                </c:pt>
                <c:pt idx="5" formatCode="#,##0">
                  <c:v>42.223480632784778</c:v>
                </c:pt>
                <c:pt idx="6" formatCode="#,##0">
                  <c:v>65.636786643148383</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48.853999999999999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48.853999999999999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清水町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31：輸送用機械器具製造業(N=5)</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5.7939999999999996</c:v>
                </c:pt>
                <c:pt idx="7">
                  <c:v>0</c:v>
                </c:pt>
                <c:pt idx="8">
                  <c:v>0</c:v>
                </c:pt>
                <c:pt idx="9">
                  <c:v>4.2080000000000002</c:v>
                </c:pt>
                <c:pt idx="10">
                  <c:v>0</c:v>
                </c:pt>
                <c:pt idx="11">
                  <c:v>0</c:v>
                </c:pt>
                <c:pt idx="12">
                  <c:v>0</c:v>
                </c:pt>
                <c:pt idx="13">
                  <c:v>0</c:v>
                </c:pt>
                <c:pt idx="14">
                  <c:v>0</c:v>
                </c:pt>
                <c:pt idx="15">
                  <c:v>0</c:v>
                </c:pt>
                <c:pt idx="16">
                  <c:v>0</c:v>
                </c:pt>
                <c:pt idx="17">
                  <c:v>5.7842000000000002</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18：プラスチック製品製造業(N=1)</c:v>
                </c:pt>
                <c:pt idx="7">
                  <c:v>19：ゴム製品製造業(N=0)</c:v>
                </c:pt>
                <c:pt idx="8">
                  <c:v>20：なめし革・同製品・毛皮製造業(N=0)</c:v>
                </c:pt>
                <c:pt idx="9">
                  <c:v>23：非鉄金属製造業(N=1)</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31：輸送用機械器具製造業(N=5)</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清水町</c:v>
                </c:pt>
              </c:strCache>
            </c:strRef>
          </c:tx>
          <c:spPr>
            <a:solidFill>
              <a:srgbClr val="FF0066"/>
            </a:solidFill>
            <a:ln>
              <a:noFill/>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3.71</c:v>
                </c:pt>
                <c:pt idx="1">
                  <c:v>0</c:v>
                </c:pt>
                <c:pt idx="2">
                  <c:v>0</c:v>
                </c:pt>
                <c:pt idx="3">
                  <c:v>0</c:v>
                </c:pt>
                <c:pt idx="4">
                  <c:v>0</c:v>
                </c:pt>
                <c:pt idx="5">
                  <c:v>0</c:v>
                </c:pt>
                <c:pt idx="6">
                  <c:v>0</c:v>
                </c:pt>
                <c:pt idx="7">
                  <c:v>0</c:v>
                </c:pt>
                <c:pt idx="8">
                  <c:v>0</c:v>
                </c:pt>
                <c:pt idx="9">
                  <c:v>0</c:v>
                </c:pt>
                <c:pt idx="10">
                  <c:v>3.964</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F：電気・ガス・熱供給・水道業(N=1)</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P：医療，福祉(N=1)</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清水町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清水町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③特定事業所の現状把握!$BG$16:$BG$20</c:f>
              <c:numCache>
                <c:formatCode>[=0]#,##0;[&lt;1]0.00;#,##0</c:formatCode>
                <c:ptCount val="5"/>
                <c:pt idx="0">
                  <c:v>0</c:v>
                </c:pt>
                <c:pt idx="1">
                  <c:v>0</c:v>
                </c:pt>
                <c:pt idx="2">
                  <c:v>0</c:v>
                </c:pt>
                <c:pt idx="3">
                  <c:v>0</c:v>
                </c:pt>
                <c:pt idx="4">
                  <c:v>2.2570000000000001</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22：鉄鋼業(N=1)</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7,266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4979.2000000000053</c:v>
                </c:pt>
                <c:pt idx="1">
                  <c:v>2287.0000000000009</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9,001</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5975.6375040000066</c:v>
                </c:pt>
                <c:pt idx="1">
                  <c:v>3025.1521200000011</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22</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清水町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4.8770834399999998</c:v>
                </c:pt>
                <c:pt idx="1">
                  <c:v>0</c:v>
                </c:pt>
                <c:pt idx="2">
                  <c:v>0</c:v>
                </c:pt>
                <c:pt idx="3">
                  <c:v>0</c:v>
                </c:pt>
                <c:pt idx="4">
                  <c:v>2.9206289399999998</c:v>
                </c:pt>
                <c:pt idx="5">
                  <c:v>13.858480910000001</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107,650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清水町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107650</c:v>
                </c:pt>
                <c:pt idx="1">
                  <c:v>0</c:v>
                </c:pt>
                <c:pt idx="2">
                  <c:v>0</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1261.0999999999999</c:v>
                </c:pt>
                <c:pt idx="1">
                  <c:v>1720.1</c:v>
                </c:pt>
                <c:pt idx="2">
                  <c:v>1931</c:v>
                </c:pt>
                <c:pt idx="3">
                  <c:v>2068</c:v>
                </c:pt>
                <c:pt idx="4">
                  <c:v>2158.7000000000012</c:v>
                </c:pt>
                <c:pt idx="5">
                  <c:v>2180.7000000000012</c:v>
                </c:pt>
                <c:pt idx="6">
                  <c:v>2200.5000000000009</c:v>
                </c:pt>
                <c:pt idx="7">
                  <c:v>2273.5000000000009</c:v>
                </c:pt>
                <c:pt idx="8">
                  <c:v>2287.0000000000009</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1924.7</c:v>
                </c:pt>
                <c:pt idx="1">
                  <c:v>2259.6</c:v>
                </c:pt>
                <c:pt idx="2">
                  <c:v>2539.6</c:v>
                </c:pt>
                <c:pt idx="3">
                  <c:v>2877.6</c:v>
                </c:pt>
                <c:pt idx="4">
                  <c:v>3250.0000000000032</c:v>
                </c:pt>
                <c:pt idx="5">
                  <c:v>3698.4000000000069</c:v>
                </c:pt>
                <c:pt idx="6">
                  <c:v>4120.5000000000082</c:v>
                </c:pt>
                <c:pt idx="7">
                  <c:v>4520.6000000000095</c:v>
                </c:pt>
                <c:pt idx="8">
                  <c:v>4979.2000000000053</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1.8399477455983783E-2</c:v>
                </c:pt>
                <c:pt idx="1">
                  <c:v>2.1898298068658405E-2</c:v>
                </c:pt>
                <c:pt idx="2">
                  <c:v>2.4655531682147468E-2</c:v>
                </c:pt>
                <c:pt idx="3">
                  <c:v>2.7836905122301692E-2</c:v>
                </c:pt>
                <c:pt idx="4">
                  <c:v>3.1984871919739533E-2</c:v>
                </c:pt>
                <c:pt idx="5">
                  <c:v>3.7639555276082343E-2</c:v>
                </c:pt>
                <c:pt idx="6">
                  <c:v>3.7519504221341586E-2</c:v>
                </c:pt>
                <c:pt idx="7">
                  <c:v>4.1171482752828933E-2</c:v>
                </c:pt>
                <c:pt idx="8">
                  <c:v>4.394584467989212E-2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58.025421189245982</c:v>
                </c:pt>
                <c:pt idx="2">
                  <c:v>1.9203287475472519</c:v>
                </c:pt>
                <c:pt idx="3">
                  <c:v>1.486648512071965</c:v>
                </c:pt>
                <c:pt idx="4">
                  <c:v>62.23287342340673</c:v>
                </c:pt>
                <c:pt idx="5">
                  <c:v>51.467303239341078</c:v>
                </c:pt>
                <c:pt idx="7">
                  <c:v>56.934922642524207</c:v>
                </c:pt>
                <c:pt idx="8">
                  <c:v>2.5302785761326199</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61.4323984488652</c:v>
                </c:pt>
                <c:pt idx="4" formatCode="#,##0">
                  <c:v>62.23287342340673</c:v>
                </c:pt>
                <c:pt idx="5" formatCode="#,##0">
                  <c:v>51.467303239341078</c:v>
                </c:pt>
                <c:pt idx="6" formatCode="#,##0">
                  <c:v>59.46520121865683</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422</c:v>
                </c:pt>
                <c:pt idx="1">
                  <c:v>491</c:v>
                </c:pt>
                <c:pt idx="2">
                  <c:v>546</c:v>
                </c:pt>
                <c:pt idx="3">
                  <c:v>615</c:v>
                </c:pt>
                <c:pt idx="4">
                  <c:v>691</c:v>
                </c:pt>
                <c:pt idx="5">
                  <c:v>771</c:v>
                </c:pt>
                <c:pt idx="6">
                  <c:v>843</c:v>
                </c:pt>
                <c:pt idx="7">
                  <c:v>911</c:v>
                </c:pt>
                <c:pt idx="8">
                  <c:v>998</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204815.48800718386</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9000.7896240000082</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135474.54</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135474.54</c:v>
                </c:pt>
                <c:pt idx="1">
                  <c:v>0</c:v>
                </c:pt>
                <c:pt idx="2">
                  <c:v>0</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9000.7896240000082</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排出量比較シート!$DN$21:$DN$50</c:f>
              <c:numCache>
                <c:formatCode>0.0%;;</c:formatCode>
                <c:ptCount val="30"/>
                <c:pt idx="0">
                  <c:v>0.83</c:v>
                </c:pt>
                <c:pt idx="1">
                  <c:v>0.99</c:v>
                </c:pt>
                <c:pt idx="2">
                  <c:v>1</c:v>
                </c:pt>
                <c:pt idx="3">
                  <c:v>1</c:v>
                </c:pt>
                <c:pt idx="4">
                  <c:v>1</c:v>
                </c:pt>
                <c:pt idx="5">
                  <c:v>1</c:v>
                </c:pt>
                <c:pt idx="6">
                  <c:v>1</c:v>
                </c:pt>
                <c:pt idx="7">
                  <c:v>0</c:v>
                </c:pt>
                <c:pt idx="8">
                  <c:v>0.84</c:v>
                </c:pt>
                <c:pt idx="9">
                  <c:v>0.76</c:v>
                </c:pt>
                <c:pt idx="10">
                  <c:v>0.99</c:v>
                </c:pt>
                <c:pt idx="11">
                  <c:v>0.56999999999999995</c:v>
                </c:pt>
                <c:pt idx="12">
                  <c:v>1</c:v>
                </c:pt>
                <c:pt idx="13">
                  <c:v>1</c:v>
                </c:pt>
                <c:pt idx="14">
                  <c:v>0.43</c:v>
                </c:pt>
                <c:pt idx="15">
                  <c:v>0</c:v>
                </c:pt>
                <c:pt idx="16">
                  <c:v>0</c:v>
                </c:pt>
                <c:pt idx="17">
                  <c:v>1</c:v>
                </c:pt>
                <c:pt idx="18">
                  <c:v>0.96</c:v>
                </c:pt>
                <c:pt idx="19">
                  <c:v>1</c:v>
                </c:pt>
                <c:pt idx="20">
                  <c:v>1</c:v>
                </c:pt>
                <c:pt idx="21">
                  <c:v>1</c:v>
                </c:pt>
                <c:pt idx="22">
                  <c:v>0</c:v>
                </c:pt>
                <c:pt idx="23">
                  <c:v>0.21</c:v>
                </c:pt>
                <c:pt idx="24">
                  <c:v>0.64</c:v>
                </c:pt>
                <c:pt idx="25">
                  <c:v>0.53</c:v>
                </c:pt>
                <c:pt idx="26">
                  <c:v>0</c:v>
                </c:pt>
                <c:pt idx="27">
                  <c:v>0.84</c:v>
                </c:pt>
                <c:pt idx="28">
                  <c:v>0.52</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0.01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0.36</c:v>
                </c:pt>
                <c:pt idx="25">
                  <c:v>0</c:v>
                </c:pt>
                <c:pt idx="26">
                  <c:v>0</c:v>
                </c:pt>
                <c:pt idx="27">
                  <c:v>0</c:v>
                </c:pt>
                <c:pt idx="28">
                  <c:v>0.04</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排出量比較シート!$DQ$21:$DQ$50</c:f>
              <c:numCache>
                <c:formatCode>0.0%;;</c:formatCode>
                <c:ptCount val="30"/>
                <c:pt idx="0">
                  <c:v>0.17</c:v>
                </c:pt>
                <c:pt idx="1">
                  <c:v>0.01</c:v>
                </c:pt>
                <c:pt idx="2">
                  <c:v>0</c:v>
                </c:pt>
                <c:pt idx="3">
                  <c:v>0</c:v>
                </c:pt>
                <c:pt idx="4">
                  <c:v>0</c:v>
                </c:pt>
                <c:pt idx="5">
                  <c:v>0</c:v>
                </c:pt>
                <c:pt idx="6">
                  <c:v>0</c:v>
                </c:pt>
                <c:pt idx="7">
                  <c:v>0</c:v>
                </c:pt>
                <c:pt idx="8">
                  <c:v>0.16</c:v>
                </c:pt>
                <c:pt idx="9">
                  <c:v>0.24</c:v>
                </c:pt>
                <c:pt idx="10">
                  <c:v>0.01</c:v>
                </c:pt>
                <c:pt idx="11">
                  <c:v>0</c:v>
                </c:pt>
                <c:pt idx="12">
                  <c:v>0</c:v>
                </c:pt>
                <c:pt idx="13">
                  <c:v>0</c:v>
                </c:pt>
                <c:pt idx="14">
                  <c:v>0.56999999999999995</c:v>
                </c:pt>
                <c:pt idx="15">
                  <c:v>1</c:v>
                </c:pt>
                <c:pt idx="16">
                  <c:v>0</c:v>
                </c:pt>
                <c:pt idx="17">
                  <c:v>0</c:v>
                </c:pt>
                <c:pt idx="18">
                  <c:v>0.04</c:v>
                </c:pt>
                <c:pt idx="19">
                  <c:v>0</c:v>
                </c:pt>
                <c:pt idx="20">
                  <c:v>0</c:v>
                </c:pt>
                <c:pt idx="21">
                  <c:v>0</c:v>
                </c:pt>
                <c:pt idx="22">
                  <c:v>1</c:v>
                </c:pt>
                <c:pt idx="23">
                  <c:v>0.79</c:v>
                </c:pt>
                <c:pt idx="24">
                  <c:v>0</c:v>
                </c:pt>
                <c:pt idx="25">
                  <c:v>0.47</c:v>
                </c:pt>
                <c:pt idx="26">
                  <c:v>1</c:v>
                </c:pt>
                <c:pt idx="27">
                  <c:v>0.16</c:v>
                </c:pt>
                <c:pt idx="28">
                  <c:v>0.04</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0.43</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0.4</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排出量比較シート!$DF$21:$DF$50</c:f>
              <c:numCache>
                <c:formatCode>#,##0;;</c:formatCode>
                <c:ptCount val="30"/>
                <c:pt idx="0">
                  <c:v>4</c:v>
                </c:pt>
                <c:pt idx="1">
                  <c:v>7</c:v>
                </c:pt>
                <c:pt idx="2">
                  <c:v>2</c:v>
                </c:pt>
                <c:pt idx="3">
                  <c:v>3</c:v>
                </c:pt>
                <c:pt idx="4">
                  <c:v>6</c:v>
                </c:pt>
                <c:pt idx="5">
                  <c:v>4</c:v>
                </c:pt>
                <c:pt idx="6">
                  <c:v>1</c:v>
                </c:pt>
                <c:pt idx="7">
                  <c:v>0</c:v>
                </c:pt>
                <c:pt idx="8">
                  <c:v>4</c:v>
                </c:pt>
                <c:pt idx="9">
                  <c:v>4</c:v>
                </c:pt>
                <c:pt idx="10">
                  <c:v>1</c:v>
                </c:pt>
                <c:pt idx="11">
                  <c:v>6</c:v>
                </c:pt>
                <c:pt idx="12">
                  <c:v>4</c:v>
                </c:pt>
                <c:pt idx="13">
                  <c:v>10</c:v>
                </c:pt>
                <c:pt idx="14">
                  <c:v>3</c:v>
                </c:pt>
                <c:pt idx="15">
                  <c:v>0</c:v>
                </c:pt>
                <c:pt idx="16">
                  <c:v>0</c:v>
                </c:pt>
                <c:pt idx="17">
                  <c:v>5</c:v>
                </c:pt>
                <c:pt idx="18">
                  <c:v>8</c:v>
                </c:pt>
                <c:pt idx="19">
                  <c:v>1</c:v>
                </c:pt>
                <c:pt idx="20">
                  <c:v>5</c:v>
                </c:pt>
                <c:pt idx="21">
                  <c:v>2</c:v>
                </c:pt>
                <c:pt idx="22">
                  <c:v>0</c:v>
                </c:pt>
                <c:pt idx="23">
                  <c:v>4</c:v>
                </c:pt>
                <c:pt idx="24">
                  <c:v>3</c:v>
                </c:pt>
                <c:pt idx="25">
                  <c:v>1</c:v>
                </c:pt>
                <c:pt idx="26">
                  <c:v>0</c:v>
                </c:pt>
                <c:pt idx="27">
                  <c:v>8</c:v>
                </c:pt>
                <c:pt idx="28">
                  <c:v>2</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1</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1</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排出量比較シート!$DI$21:$DI$50</c:f>
              <c:numCache>
                <c:formatCode>#,##0;;</c:formatCode>
                <c:ptCount val="30"/>
                <c:pt idx="0">
                  <c:v>1</c:v>
                </c:pt>
                <c:pt idx="1">
                  <c:v>1</c:v>
                </c:pt>
                <c:pt idx="2">
                  <c:v>0</c:v>
                </c:pt>
                <c:pt idx="3">
                  <c:v>0</c:v>
                </c:pt>
                <c:pt idx="4">
                  <c:v>0</c:v>
                </c:pt>
                <c:pt idx="5">
                  <c:v>0</c:v>
                </c:pt>
                <c:pt idx="6">
                  <c:v>0</c:v>
                </c:pt>
                <c:pt idx="7">
                  <c:v>0</c:v>
                </c:pt>
                <c:pt idx="8">
                  <c:v>1</c:v>
                </c:pt>
                <c:pt idx="9">
                  <c:v>2</c:v>
                </c:pt>
                <c:pt idx="10">
                  <c:v>1</c:v>
                </c:pt>
                <c:pt idx="11">
                  <c:v>0</c:v>
                </c:pt>
                <c:pt idx="12">
                  <c:v>0</c:v>
                </c:pt>
                <c:pt idx="13">
                  <c:v>0</c:v>
                </c:pt>
                <c:pt idx="14">
                  <c:v>4</c:v>
                </c:pt>
                <c:pt idx="15">
                  <c:v>2</c:v>
                </c:pt>
                <c:pt idx="16">
                  <c:v>0</c:v>
                </c:pt>
                <c:pt idx="17">
                  <c:v>0</c:v>
                </c:pt>
                <c:pt idx="18">
                  <c:v>1</c:v>
                </c:pt>
                <c:pt idx="19">
                  <c:v>0</c:v>
                </c:pt>
                <c:pt idx="20">
                  <c:v>0</c:v>
                </c:pt>
                <c:pt idx="21">
                  <c:v>0</c:v>
                </c:pt>
                <c:pt idx="22">
                  <c:v>2</c:v>
                </c:pt>
                <c:pt idx="23">
                  <c:v>3</c:v>
                </c:pt>
                <c:pt idx="24">
                  <c:v>0</c:v>
                </c:pt>
                <c:pt idx="25">
                  <c:v>2</c:v>
                </c:pt>
                <c:pt idx="26">
                  <c:v>1</c:v>
                </c:pt>
                <c:pt idx="27">
                  <c:v>2</c:v>
                </c:pt>
                <c:pt idx="28">
                  <c:v>2</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1</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排出量比較シート!$DL$21:$DL$50</c:f>
              <c:numCache>
                <c:formatCode>#,##0;;</c:formatCode>
                <c:ptCount val="30"/>
                <c:pt idx="0">
                  <c:v>5</c:v>
                </c:pt>
                <c:pt idx="1">
                  <c:v>8</c:v>
                </c:pt>
                <c:pt idx="2">
                  <c:v>2</c:v>
                </c:pt>
                <c:pt idx="3">
                  <c:v>3</c:v>
                </c:pt>
                <c:pt idx="4">
                  <c:v>6</c:v>
                </c:pt>
                <c:pt idx="5">
                  <c:v>4</c:v>
                </c:pt>
                <c:pt idx="6">
                  <c:v>1</c:v>
                </c:pt>
                <c:pt idx="7">
                  <c:v>0</c:v>
                </c:pt>
                <c:pt idx="8">
                  <c:v>5</c:v>
                </c:pt>
                <c:pt idx="9">
                  <c:v>6</c:v>
                </c:pt>
                <c:pt idx="10">
                  <c:v>3</c:v>
                </c:pt>
                <c:pt idx="11">
                  <c:v>7</c:v>
                </c:pt>
                <c:pt idx="12">
                  <c:v>4</c:v>
                </c:pt>
                <c:pt idx="13">
                  <c:v>10</c:v>
                </c:pt>
                <c:pt idx="14">
                  <c:v>7</c:v>
                </c:pt>
                <c:pt idx="15">
                  <c:v>2</c:v>
                </c:pt>
                <c:pt idx="16">
                  <c:v>0</c:v>
                </c:pt>
                <c:pt idx="17">
                  <c:v>5</c:v>
                </c:pt>
                <c:pt idx="18">
                  <c:v>9</c:v>
                </c:pt>
                <c:pt idx="19">
                  <c:v>1</c:v>
                </c:pt>
                <c:pt idx="20">
                  <c:v>5</c:v>
                </c:pt>
                <c:pt idx="21">
                  <c:v>2</c:v>
                </c:pt>
                <c:pt idx="22">
                  <c:v>2</c:v>
                </c:pt>
                <c:pt idx="23">
                  <c:v>7</c:v>
                </c:pt>
                <c:pt idx="24">
                  <c:v>4</c:v>
                </c:pt>
                <c:pt idx="25">
                  <c:v>3</c:v>
                </c:pt>
                <c:pt idx="26">
                  <c:v>1</c:v>
                </c:pt>
                <c:pt idx="27">
                  <c:v>10</c:v>
                </c:pt>
                <c:pt idx="28">
                  <c:v>6</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排出量比較シート!$CX$21:$CX$50</c:f>
              <c:numCache>
                <c:formatCode>[=0]#;[&lt;1]0.00;#,##0</c:formatCode>
                <c:ptCount val="30"/>
                <c:pt idx="0">
                  <c:v>17.98</c:v>
                </c:pt>
                <c:pt idx="1">
                  <c:v>922.58699999999999</c:v>
                </c:pt>
                <c:pt idx="2">
                  <c:v>9.8729999999999993</c:v>
                </c:pt>
                <c:pt idx="3">
                  <c:v>15.577</c:v>
                </c:pt>
                <c:pt idx="4">
                  <c:v>27.707000000000001</c:v>
                </c:pt>
                <c:pt idx="5">
                  <c:v>28.175000000000001</c:v>
                </c:pt>
                <c:pt idx="6">
                  <c:v>9.0310000000000006</c:v>
                </c:pt>
                <c:pt idx="7">
                  <c:v>0</c:v>
                </c:pt>
                <c:pt idx="8">
                  <c:v>22.782</c:v>
                </c:pt>
                <c:pt idx="9">
                  <c:v>25.024999999999999</c:v>
                </c:pt>
                <c:pt idx="10">
                  <c:v>1577.009</c:v>
                </c:pt>
                <c:pt idx="11">
                  <c:v>60.305</c:v>
                </c:pt>
                <c:pt idx="12">
                  <c:v>18.254000000000001</c:v>
                </c:pt>
                <c:pt idx="13">
                  <c:v>132.11799999999999</c:v>
                </c:pt>
                <c:pt idx="14">
                  <c:v>23.965</c:v>
                </c:pt>
                <c:pt idx="15">
                  <c:v>0</c:v>
                </c:pt>
                <c:pt idx="16">
                  <c:v>0</c:v>
                </c:pt>
                <c:pt idx="17">
                  <c:v>50.423999999999999</c:v>
                </c:pt>
                <c:pt idx="18">
                  <c:v>45.061</c:v>
                </c:pt>
                <c:pt idx="19">
                  <c:v>2.944</c:v>
                </c:pt>
                <c:pt idx="20">
                  <c:v>247.38800000000001</c:v>
                </c:pt>
                <c:pt idx="21">
                  <c:v>6.7930000000000001</c:v>
                </c:pt>
                <c:pt idx="22">
                  <c:v>0</c:v>
                </c:pt>
                <c:pt idx="23">
                  <c:v>47.447000000000003</c:v>
                </c:pt>
                <c:pt idx="24">
                  <c:v>10.835000000000001</c:v>
                </c:pt>
                <c:pt idx="25">
                  <c:v>11.382999999999999</c:v>
                </c:pt>
                <c:pt idx="26">
                  <c:v>0</c:v>
                </c:pt>
                <c:pt idx="27">
                  <c:v>41.18</c:v>
                </c:pt>
                <c:pt idx="28">
                  <c:v>80.917000000000002</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11.423999999999999</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5.9939999999999998</c:v>
                </c:pt>
                <c:pt idx="25">
                  <c:v>0</c:v>
                </c:pt>
                <c:pt idx="26">
                  <c:v>0</c:v>
                </c:pt>
                <c:pt idx="27">
                  <c:v>0</c:v>
                </c:pt>
                <c:pt idx="28">
                  <c:v>6.0049999999999999</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排出量比較シート!$DA$21:$DA$50</c:f>
              <c:numCache>
                <c:formatCode>[=0]#;[&lt;1]0.00;#,##0</c:formatCode>
                <c:ptCount val="30"/>
                <c:pt idx="0">
                  <c:v>3.6339999999999999</c:v>
                </c:pt>
                <c:pt idx="1">
                  <c:v>6.3559999999999999</c:v>
                </c:pt>
                <c:pt idx="2">
                  <c:v>0</c:v>
                </c:pt>
                <c:pt idx="3">
                  <c:v>0</c:v>
                </c:pt>
                <c:pt idx="4">
                  <c:v>0</c:v>
                </c:pt>
                <c:pt idx="5">
                  <c:v>0</c:v>
                </c:pt>
                <c:pt idx="6">
                  <c:v>0</c:v>
                </c:pt>
                <c:pt idx="7">
                  <c:v>0</c:v>
                </c:pt>
                <c:pt idx="8">
                  <c:v>4.2290000000000001</c:v>
                </c:pt>
                <c:pt idx="9">
                  <c:v>7.9580000000000002</c:v>
                </c:pt>
                <c:pt idx="10">
                  <c:v>8.0969999999999995</c:v>
                </c:pt>
                <c:pt idx="11">
                  <c:v>0</c:v>
                </c:pt>
                <c:pt idx="12">
                  <c:v>0</c:v>
                </c:pt>
                <c:pt idx="13">
                  <c:v>0</c:v>
                </c:pt>
                <c:pt idx="14">
                  <c:v>31.224</c:v>
                </c:pt>
                <c:pt idx="15">
                  <c:v>19.134999999999998</c:v>
                </c:pt>
                <c:pt idx="16">
                  <c:v>0</c:v>
                </c:pt>
                <c:pt idx="17">
                  <c:v>0</c:v>
                </c:pt>
                <c:pt idx="18">
                  <c:v>2.12</c:v>
                </c:pt>
                <c:pt idx="19">
                  <c:v>0</c:v>
                </c:pt>
                <c:pt idx="20">
                  <c:v>0</c:v>
                </c:pt>
                <c:pt idx="21">
                  <c:v>0</c:v>
                </c:pt>
                <c:pt idx="22">
                  <c:v>8.3789999999999996</c:v>
                </c:pt>
                <c:pt idx="23">
                  <c:v>181.70500000000001</c:v>
                </c:pt>
                <c:pt idx="24">
                  <c:v>0</c:v>
                </c:pt>
                <c:pt idx="25">
                  <c:v>9.9740000000000002</c:v>
                </c:pt>
                <c:pt idx="26">
                  <c:v>19.338000000000001</c:v>
                </c:pt>
                <c:pt idx="27">
                  <c:v>7.6739999999999995</c:v>
                </c:pt>
                <c:pt idx="28">
                  <c:v>7.0530000000000008</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45.468000000000004</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62.88</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排出量比較シート!$DD$21:$DD$50</c:f>
              <c:numCache>
                <c:formatCode>[=0]#;[&lt;1]0.00;#,##0</c:formatCode>
                <c:ptCount val="30"/>
                <c:pt idx="0">
                  <c:v>21.614000000000001</c:v>
                </c:pt>
                <c:pt idx="1">
                  <c:v>928.94299999999998</c:v>
                </c:pt>
                <c:pt idx="2">
                  <c:v>9.8729999999999993</c:v>
                </c:pt>
                <c:pt idx="3">
                  <c:v>15.577</c:v>
                </c:pt>
                <c:pt idx="4">
                  <c:v>27.707000000000001</c:v>
                </c:pt>
                <c:pt idx="5">
                  <c:v>28.175000000000001</c:v>
                </c:pt>
                <c:pt idx="6">
                  <c:v>9.0310000000000006</c:v>
                </c:pt>
                <c:pt idx="7">
                  <c:v>0</c:v>
                </c:pt>
                <c:pt idx="8">
                  <c:v>27.010999999999999</c:v>
                </c:pt>
                <c:pt idx="9">
                  <c:v>32.982999999999997</c:v>
                </c:pt>
                <c:pt idx="10">
                  <c:v>1596.53</c:v>
                </c:pt>
                <c:pt idx="11">
                  <c:v>105.773</c:v>
                </c:pt>
                <c:pt idx="12">
                  <c:v>18.254000000000001</c:v>
                </c:pt>
                <c:pt idx="13">
                  <c:v>132.11799999999999</c:v>
                </c:pt>
                <c:pt idx="14">
                  <c:v>55.189</c:v>
                </c:pt>
                <c:pt idx="15">
                  <c:v>19.134999999999998</c:v>
                </c:pt>
                <c:pt idx="16">
                  <c:v>0</c:v>
                </c:pt>
                <c:pt idx="17">
                  <c:v>50.423999999999999</c:v>
                </c:pt>
                <c:pt idx="18">
                  <c:v>47.180999999999997</c:v>
                </c:pt>
                <c:pt idx="19">
                  <c:v>2.944</c:v>
                </c:pt>
                <c:pt idx="20">
                  <c:v>247.38800000000001</c:v>
                </c:pt>
                <c:pt idx="21">
                  <c:v>6.7930000000000001</c:v>
                </c:pt>
                <c:pt idx="22">
                  <c:v>8.3789999999999996</c:v>
                </c:pt>
                <c:pt idx="23">
                  <c:v>229.15200000000002</c:v>
                </c:pt>
                <c:pt idx="24">
                  <c:v>16.829000000000001</c:v>
                </c:pt>
                <c:pt idx="25">
                  <c:v>21.356999999999999</c:v>
                </c:pt>
                <c:pt idx="26">
                  <c:v>19.338000000000001</c:v>
                </c:pt>
                <c:pt idx="27">
                  <c:v>48.853999999999999</c:v>
                </c:pt>
                <c:pt idx="28">
                  <c:v>156.85499999999999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排出量比較シート!$CU$21:$CU$50</c:f>
              <c:numCache>
                <c:formatCode>\(0%\);;</c:formatCode>
                <c:ptCount val="30"/>
                <c:pt idx="0">
                  <c:v>9.0153813460259302E-2</c:v>
                </c:pt>
                <c:pt idx="1">
                  <c:v>0.15374264972959434</c:v>
                </c:pt>
                <c:pt idx="2">
                  <c:v>0</c:v>
                </c:pt>
                <c:pt idx="3">
                  <c:v>0</c:v>
                </c:pt>
                <c:pt idx="4">
                  <c:v>0</c:v>
                </c:pt>
                <c:pt idx="5">
                  <c:v>0</c:v>
                </c:pt>
                <c:pt idx="6">
                  <c:v>0</c:v>
                </c:pt>
                <c:pt idx="7">
                  <c:v>0</c:v>
                </c:pt>
                <c:pt idx="8">
                  <c:v>8.0025045515608517E-2</c:v>
                </c:pt>
                <c:pt idx="9">
                  <c:v>0.12956022898307226</c:v>
                </c:pt>
                <c:pt idx="10">
                  <c:v>0.16318615551918547</c:v>
                </c:pt>
                <c:pt idx="11">
                  <c:v>0</c:v>
                </c:pt>
                <c:pt idx="12">
                  <c:v>0</c:v>
                </c:pt>
                <c:pt idx="13">
                  <c:v>0</c:v>
                </c:pt>
                <c:pt idx="14">
                  <c:v>0.59912582968104588</c:v>
                </c:pt>
                <c:pt idx="15">
                  <c:v>0.44956942995518262</c:v>
                </c:pt>
                <c:pt idx="16">
                  <c:v>0</c:v>
                </c:pt>
                <c:pt idx="17">
                  <c:v>0</c:v>
                </c:pt>
                <c:pt idx="18">
                  <c:v>6.1758424728962154E-2</c:v>
                </c:pt>
                <c:pt idx="19">
                  <c:v>0</c:v>
                </c:pt>
                <c:pt idx="20">
                  <c:v>0</c:v>
                </c:pt>
                <c:pt idx="21">
                  <c:v>0</c:v>
                </c:pt>
                <c:pt idx="22">
                  <c:v>0.29091950871069355</c:v>
                </c:pt>
                <c:pt idx="23">
                  <c:v>1</c:v>
                </c:pt>
                <c:pt idx="24">
                  <c:v>0</c:v>
                </c:pt>
                <c:pt idx="25">
                  <c:v>0.22334796783445018</c:v>
                </c:pt>
                <c:pt idx="26">
                  <c:v>0.32767212303806093</c:v>
                </c:pt>
                <c:pt idx="27">
                  <c:v>0.16361644347747945</c:v>
                </c:pt>
                <c:pt idx="28">
                  <c:v>0.14487729622130835</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排出量比較シート!$CM$21:$CM$50</c:f>
              <c:numCache>
                <c:formatCode>\(0%\);;</c:formatCode>
                <c:ptCount val="30"/>
                <c:pt idx="0">
                  <c:v>0.70907209333232468</c:v>
                </c:pt>
                <c:pt idx="1">
                  <c:v>1</c:v>
                </c:pt>
                <c:pt idx="2">
                  <c:v>0.1415022318935783</c:v>
                </c:pt>
                <c:pt idx="3">
                  <c:v>7.8257699164034897E-2</c:v>
                </c:pt>
                <c:pt idx="4">
                  <c:v>0.38482321486753301</c:v>
                </c:pt>
                <c:pt idx="5">
                  <c:v>0.40184911645081672</c:v>
                </c:pt>
                <c:pt idx="6">
                  <c:v>9.5731249438404165E-2</c:v>
                </c:pt>
                <c:pt idx="7">
                  <c:v>0</c:v>
                </c:pt>
                <c:pt idx="8">
                  <c:v>0.49893497907390605</c:v>
                </c:pt>
                <c:pt idx="9">
                  <c:v>0.15437409711365052</c:v>
                </c:pt>
                <c:pt idx="10">
                  <c:v>1</c:v>
                </c:pt>
                <c:pt idx="11">
                  <c:v>0.36835101342440674</c:v>
                </c:pt>
                <c:pt idx="12">
                  <c:v>0.11117570780914873</c:v>
                </c:pt>
                <c:pt idx="13">
                  <c:v>0.64826855057188681</c:v>
                </c:pt>
                <c:pt idx="14">
                  <c:v>0.23579929117100729</c:v>
                </c:pt>
                <c:pt idx="15">
                  <c:v>0</c:v>
                </c:pt>
                <c:pt idx="16">
                  <c:v>0</c:v>
                </c:pt>
                <c:pt idx="17">
                  <c:v>0.55214110234617775</c:v>
                </c:pt>
                <c:pt idx="18">
                  <c:v>0.40995115481076422</c:v>
                </c:pt>
                <c:pt idx="19">
                  <c:v>4.9019747824647658E-2</c:v>
                </c:pt>
                <c:pt idx="20">
                  <c:v>0.87835071720949076</c:v>
                </c:pt>
                <c:pt idx="21">
                  <c:v>6.4680306688879183E-2</c:v>
                </c:pt>
                <c:pt idx="22">
                  <c:v>0</c:v>
                </c:pt>
                <c:pt idx="23">
                  <c:v>0.24078027125455506</c:v>
                </c:pt>
                <c:pt idx="24">
                  <c:v>0.10451565383235144</c:v>
                </c:pt>
                <c:pt idx="25">
                  <c:v>0.13196422679574207</c:v>
                </c:pt>
                <c:pt idx="26">
                  <c:v>0</c:v>
                </c:pt>
                <c:pt idx="27">
                  <c:v>0.84473171788858181</c:v>
                </c:pt>
                <c:pt idx="28">
                  <c:v>1</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排出量比較シート!$BV$21:$BV$50</c:f>
              <c:numCache>
                <c:formatCode>0%</c:formatCode>
                <c:ptCount val="30"/>
                <c:pt idx="0">
                  <c:v>0.13524203423368455</c:v>
                </c:pt>
                <c:pt idx="1">
                  <c:v>0.36410190659137909</c:v>
                </c:pt>
                <c:pt idx="2">
                  <c:v>0.35388467677933078</c:v>
                </c:pt>
                <c:pt idx="3">
                  <c:v>0.60040192125437453</c:v>
                </c:pt>
                <c:pt idx="4">
                  <c:v>0.31932230398416556</c:v>
                </c:pt>
                <c:pt idx="5">
                  <c:v>0.31981388926999321</c:v>
                </c:pt>
                <c:pt idx="6">
                  <c:v>0.4165093038106869</c:v>
                </c:pt>
                <c:pt idx="7">
                  <c:v>0.13317220611758351</c:v>
                </c:pt>
                <c:pt idx="8">
                  <c:v>0.20258351413036013</c:v>
                </c:pt>
                <c:pt idx="9">
                  <c:v>0.43709124073599964</c:v>
                </c:pt>
                <c:pt idx="10">
                  <c:v>0.28866297251604572</c:v>
                </c:pt>
                <c:pt idx="11">
                  <c:v>0.48684615681408361</c:v>
                </c:pt>
                <c:pt idx="12">
                  <c:v>0.51940770517060186</c:v>
                </c:pt>
                <c:pt idx="13">
                  <c:v>0.58086145657837096</c:v>
                </c:pt>
                <c:pt idx="14">
                  <c:v>0.36941773303763781</c:v>
                </c:pt>
                <c:pt idx="15">
                  <c:v>0.13155401162421321</c:v>
                </c:pt>
                <c:pt idx="16">
                  <c:v>3.3509324423603951E-2</c:v>
                </c:pt>
                <c:pt idx="17">
                  <c:v>0.35001048149458747</c:v>
                </c:pt>
                <c:pt idx="18">
                  <c:v>0.43321103512322379</c:v>
                </c:pt>
                <c:pt idx="19">
                  <c:v>0.27760892177302954</c:v>
                </c:pt>
                <c:pt idx="20">
                  <c:v>0.64959800389005917</c:v>
                </c:pt>
                <c:pt idx="21">
                  <c:v>0.37587400141692884</c:v>
                </c:pt>
                <c:pt idx="22">
                  <c:v>0.13602549640366546</c:v>
                </c:pt>
                <c:pt idx="23">
                  <c:v>0.58868449020174662</c:v>
                </c:pt>
                <c:pt idx="24">
                  <c:v>0.469302666271253</c:v>
                </c:pt>
                <c:pt idx="25">
                  <c:v>0.32459029657820404</c:v>
                </c:pt>
                <c:pt idx="26">
                  <c:v>0.24464005982523551</c:v>
                </c:pt>
                <c:pt idx="27">
                  <c:v>0.26800129728495342</c:v>
                </c:pt>
                <c:pt idx="28">
                  <c:v>0.25368352205030126</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排出量比較シート!$BZ$21:$BZ$50</c:f>
              <c:numCache>
                <c:formatCode>0%</c:formatCode>
                <c:ptCount val="30"/>
                <c:pt idx="0">
                  <c:v>0.21498750598983324</c:v>
                </c:pt>
                <c:pt idx="1">
                  <c:v>0.17691834599337025</c:v>
                </c:pt>
                <c:pt idx="2">
                  <c:v>0.13111147859145772</c:v>
                </c:pt>
                <c:pt idx="3">
                  <c:v>8.6854292391417703E-2</c:v>
                </c:pt>
                <c:pt idx="4">
                  <c:v>0.13268657489665439</c:v>
                </c:pt>
                <c:pt idx="5">
                  <c:v>0.13834998904520709</c:v>
                </c:pt>
                <c:pt idx="6">
                  <c:v>0.15198061921450362</c:v>
                </c:pt>
                <c:pt idx="7">
                  <c:v>0.24897094915359178</c:v>
                </c:pt>
                <c:pt idx="8">
                  <c:v>0.23445956801615095</c:v>
                </c:pt>
                <c:pt idx="9">
                  <c:v>0.16561690929242143</c:v>
                </c:pt>
                <c:pt idx="10">
                  <c:v>0.17884844007280096</c:v>
                </c:pt>
                <c:pt idx="11">
                  <c:v>0.12701822241783498</c:v>
                </c:pt>
                <c:pt idx="12">
                  <c:v>0.10833090055665832</c:v>
                </c:pt>
                <c:pt idx="13">
                  <c:v>8.5236912437175238E-2</c:v>
                </c:pt>
                <c:pt idx="14">
                  <c:v>0.18943197869241582</c:v>
                </c:pt>
                <c:pt idx="15">
                  <c:v>0.28348815004563971</c:v>
                </c:pt>
                <c:pt idx="16">
                  <c:v>0.27420569005703155</c:v>
                </c:pt>
                <c:pt idx="17">
                  <c:v>0.19220269706741916</c:v>
                </c:pt>
                <c:pt idx="18">
                  <c:v>0.13529148088187118</c:v>
                </c:pt>
                <c:pt idx="19">
                  <c:v>0.14467890320333085</c:v>
                </c:pt>
                <c:pt idx="20">
                  <c:v>9.7777862746612487E-2</c:v>
                </c:pt>
                <c:pt idx="21">
                  <c:v>0.10960307771366595</c:v>
                </c:pt>
                <c:pt idx="22">
                  <c:v>0.24947613789915885</c:v>
                </c:pt>
                <c:pt idx="23">
                  <c:v>0.10266830302893055</c:v>
                </c:pt>
                <c:pt idx="24">
                  <c:v>0.15961044083570577</c:v>
                </c:pt>
                <c:pt idx="25">
                  <c:v>0.16804375324648901</c:v>
                </c:pt>
                <c:pt idx="26">
                  <c:v>0.25032992977905688</c:v>
                </c:pt>
                <c:pt idx="27">
                  <c:v>0.25784825817597473</c:v>
                </c:pt>
                <c:pt idx="28">
                  <c:v>0.19960263764573155</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排出量比較シート!$CA$21:$CA$50</c:f>
              <c:numCache>
                <c:formatCode>0%</c:formatCode>
                <c:ptCount val="30"/>
                <c:pt idx="0">
                  <c:v>0.22172660608887887</c:v>
                </c:pt>
                <c:pt idx="1">
                  <c:v>0.16914995567704991</c:v>
                </c:pt>
                <c:pt idx="2">
                  <c:v>0.19070094087453235</c:v>
                </c:pt>
                <c:pt idx="3">
                  <c:v>0.13687463606478184</c:v>
                </c:pt>
                <c:pt idx="4">
                  <c:v>0.14263134063710173</c:v>
                </c:pt>
                <c:pt idx="5">
                  <c:v>0.23029094441109654</c:v>
                </c:pt>
                <c:pt idx="6">
                  <c:v>0.16483600748230071</c:v>
                </c:pt>
                <c:pt idx="7">
                  <c:v>0.25584477625089375</c:v>
                </c:pt>
                <c:pt idx="8">
                  <c:v>0.25666151447051078</c:v>
                </c:pt>
                <c:pt idx="9">
                  <c:v>0.21463595000279498</c:v>
                </c:pt>
                <c:pt idx="10">
                  <c:v>0.21205266037568274</c:v>
                </c:pt>
                <c:pt idx="11">
                  <c:v>0.16190942149315199</c:v>
                </c:pt>
                <c:pt idx="12">
                  <c:v>0.10301432618475805</c:v>
                </c:pt>
                <c:pt idx="13">
                  <c:v>0.17062826918988266</c:v>
                </c:pt>
                <c:pt idx="14">
                  <c:v>0.20097615609964775</c:v>
                </c:pt>
                <c:pt idx="15">
                  <c:v>0.26501411237888167</c:v>
                </c:pt>
                <c:pt idx="16">
                  <c:v>0.36255332078230379</c:v>
                </c:pt>
                <c:pt idx="17">
                  <c:v>0.21813470667359447</c:v>
                </c:pt>
                <c:pt idx="18">
                  <c:v>0.15073496470506281</c:v>
                </c:pt>
                <c:pt idx="19">
                  <c:v>0.13998601606683198</c:v>
                </c:pt>
                <c:pt idx="20">
                  <c:v>8.0480914812584098E-2</c:v>
                </c:pt>
                <c:pt idx="21">
                  <c:v>0.14801480308450252</c:v>
                </c:pt>
                <c:pt idx="22">
                  <c:v>0.30929504798630153</c:v>
                </c:pt>
                <c:pt idx="23">
                  <c:v>0.10992758714303494</c:v>
                </c:pt>
                <c:pt idx="24">
                  <c:v>0.12925927904376952</c:v>
                </c:pt>
                <c:pt idx="25">
                  <c:v>0.23222177197844837</c:v>
                </c:pt>
                <c:pt idx="26">
                  <c:v>0.17306844139078004</c:v>
                </c:pt>
                <c:pt idx="27">
                  <c:v>0.21192938329965308</c:v>
                </c:pt>
                <c:pt idx="28">
                  <c:v>0.31896046005391843</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排出量比較シート!$CB$21:$CB$50</c:f>
              <c:numCache>
                <c:formatCode>0%</c:formatCode>
                <c:ptCount val="30"/>
                <c:pt idx="0">
                  <c:v>0.39773857533141499</c:v>
                </c:pt>
                <c:pt idx="1">
                  <c:v>0.27132304895680887</c:v>
                </c:pt>
                <c:pt idx="2">
                  <c:v>0.30320512527752003</c:v>
                </c:pt>
                <c:pt idx="3">
                  <c:v>0.16406945958441699</c:v>
                </c:pt>
                <c:pt idx="4">
                  <c:v>0.39905477595577454</c:v>
                </c:pt>
                <c:pt idx="5">
                  <c:v>0.29331612082287001</c:v>
                </c:pt>
                <c:pt idx="6">
                  <c:v>0.25080348648382578</c:v>
                </c:pt>
                <c:pt idx="7">
                  <c:v>0.33785727122257586</c:v>
                </c:pt>
                <c:pt idx="8">
                  <c:v>0.29497423948132379</c:v>
                </c:pt>
                <c:pt idx="9">
                  <c:v>0.18265589996878401</c:v>
                </c:pt>
                <c:pt idx="10">
                  <c:v>0.30527757035070024</c:v>
                </c:pt>
                <c:pt idx="11">
                  <c:v>0.21057545207637776</c:v>
                </c:pt>
                <c:pt idx="12">
                  <c:v>0.25537419397915034</c:v>
                </c:pt>
                <c:pt idx="13">
                  <c:v>0.15217137360193553</c:v>
                </c:pt>
                <c:pt idx="14">
                  <c:v>0.24017413217029859</c:v>
                </c:pt>
                <c:pt idx="15">
                  <c:v>0.29976458051301352</c:v>
                </c:pt>
                <c:pt idx="16">
                  <c:v>0.32973166473706073</c:v>
                </c:pt>
                <c:pt idx="17">
                  <c:v>0.23965211476439907</c:v>
                </c:pt>
                <c:pt idx="18">
                  <c:v>0.26527229067194169</c:v>
                </c:pt>
                <c:pt idx="19">
                  <c:v>0.4219086013994186</c:v>
                </c:pt>
                <c:pt idx="20">
                  <c:v>0.1619338300345578</c:v>
                </c:pt>
                <c:pt idx="21">
                  <c:v>0.34572862737578336</c:v>
                </c:pt>
                <c:pt idx="22">
                  <c:v>0.30520331771087422</c:v>
                </c:pt>
                <c:pt idx="23">
                  <c:v>0.17941637040301478</c:v>
                </c:pt>
                <c:pt idx="24">
                  <c:v>0.23414577944317491</c:v>
                </c:pt>
                <c:pt idx="25">
                  <c:v>0.25533035486828964</c:v>
                </c:pt>
                <c:pt idx="26">
                  <c:v>0.31196470171009277</c:v>
                </c:pt>
                <c:pt idx="27">
                  <c:v>0.26222106123941868</c:v>
                </c:pt>
                <c:pt idx="28">
                  <c:v>0.20968646892197348</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排出量比較シート!$CH$21:$CH$50</c:f>
              <c:numCache>
                <c:formatCode>0%</c:formatCode>
                <c:ptCount val="30"/>
                <c:pt idx="0">
                  <c:v>3.0305278356188257E-2</c:v>
                </c:pt>
                <c:pt idx="1">
                  <c:v>1.8506742781392003E-2</c:v>
                </c:pt>
                <c:pt idx="2">
                  <c:v>2.1097778477158973E-2</c:v>
                </c:pt>
                <c:pt idx="3">
                  <c:v>1.1799690705008876E-2</c:v>
                </c:pt>
                <c:pt idx="4">
                  <c:v>6.3050045263037674E-3</c:v>
                </c:pt>
                <c:pt idx="5">
                  <c:v>1.8229056450833135E-2</c:v>
                </c:pt>
                <c:pt idx="6">
                  <c:v>1.5870583008683114E-2</c:v>
                </c:pt>
                <c:pt idx="7">
                  <c:v>2.4154797255354989E-2</c:v>
                </c:pt>
                <c:pt idx="8">
                  <c:v>1.1321163901654378E-2</c:v>
                </c:pt>
                <c:pt idx="9">
                  <c:v>0</c:v>
                </c:pt>
                <c:pt idx="10">
                  <c:v>1.5158356684770313E-2</c:v>
                </c:pt>
                <c:pt idx="11">
                  <c:v>1.3650747198551739E-2</c:v>
                </c:pt>
                <c:pt idx="12">
                  <c:v>1.3872874108831484E-2</c:v>
                </c:pt>
                <c:pt idx="13">
                  <c:v>1.1101988192635734E-2</c:v>
                </c:pt>
                <c:pt idx="14">
                  <c:v>0</c:v>
                </c:pt>
                <c:pt idx="15">
                  <c:v>2.0179145438251851E-2</c:v>
                </c:pt>
                <c:pt idx="16">
                  <c:v>0</c:v>
                </c:pt>
                <c:pt idx="17">
                  <c:v>0</c:v>
                </c:pt>
                <c:pt idx="18">
                  <c:v>1.5490228617900453E-2</c:v>
                </c:pt>
                <c:pt idx="19">
                  <c:v>1.5817557557389124E-2</c:v>
                </c:pt>
                <c:pt idx="20">
                  <c:v>1.020938851618639E-2</c:v>
                </c:pt>
                <c:pt idx="21">
                  <c:v>2.0779490409119326E-2</c:v>
                </c:pt>
                <c:pt idx="22">
                  <c:v>0</c:v>
                </c:pt>
                <c:pt idx="23">
                  <c:v>1.9303249223272988E-2</c:v>
                </c:pt>
                <c:pt idx="24">
                  <c:v>7.6818344060967598E-3</c:v>
                </c:pt>
                <c:pt idx="25">
                  <c:v>1.9813823328568896E-2</c:v>
                </c:pt>
                <c:pt idx="26">
                  <c:v>1.9996867294834873E-2</c:v>
                </c:pt>
                <c:pt idx="27">
                  <c:v>0</c:v>
                </c:pt>
                <c:pt idx="28">
                  <c:v>1.8066911328075259E-2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排出量比較シート!$BW$21:$BW$50</c15:sqref>
                        </c15:formulaRef>
                      </c:ext>
                    </c:extLst>
                    <c:numCache>
                      <c:formatCode>0%</c:formatCode>
                      <c:ptCount val="30"/>
                      <c:pt idx="0">
                        <c:v>9.5547674324947499E-2</c:v>
                      </c:pt>
                      <c:pt idx="1">
                        <c:v>0.31982807888766784</c:v>
                      </c:pt>
                      <c:pt idx="2">
                        <c:v>0.29777543337144086</c:v>
                      </c:pt>
                      <c:pt idx="3">
                        <c:v>0.59514921140435417</c:v>
                      </c:pt>
                      <c:pt idx="4">
                        <c:v>0.15886502141428982</c:v>
                      </c:pt>
                      <c:pt idx="5">
                        <c:v>0.2265076785629411</c:v>
                      </c:pt>
                      <c:pt idx="6">
                        <c:v>0.36905822584285736</c:v>
                      </c:pt>
                      <c:pt idx="7">
                        <c:v>5.6092972393697607E-2</c:v>
                      </c:pt>
                      <c:pt idx="8">
                        <c:v>0.15526816658716056</c:v>
                      </c:pt>
                      <c:pt idx="9">
                        <c:v>0.33080123952467033</c:v>
                      </c:pt>
                      <c:pt idx="10">
                        <c:v>0.23306194045183415</c:v>
                      </c:pt>
                      <c:pt idx="11">
                        <c:v>0.46039157363178596</c:v>
                      </c:pt>
                      <c:pt idx="12">
                        <c:v>0.4196429080516727</c:v>
                      </c:pt>
                      <c:pt idx="13">
                        <c:v>0.55840305229608267</c:v>
                      </c:pt>
                      <c:pt idx="14">
                        <c:v>0.25170174178305599</c:v>
                      </c:pt>
                      <c:pt idx="15">
                        <c:v>0.10469894296889293</c:v>
                      </c:pt>
                      <c:pt idx="16">
                        <c:v>2.1406328021272635E-2</c:v>
                      </c:pt>
                      <c:pt idx="17">
                        <c:v>0.26084010051280498</c:v>
                      </c:pt>
                      <c:pt idx="18">
                        <c:v>0.37944979536581169</c:v>
                      </c:pt>
                      <c:pt idx="19">
                        <c:v>8.2445047269533916E-2</c:v>
                      </c:pt>
                      <c:pt idx="20">
                        <c:v>0.63270535711095144</c:v>
                      </c:pt>
                      <c:pt idx="21">
                        <c:v>0.31603206672848649</c:v>
                      </c:pt>
                      <c:pt idx="22">
                        <c:v>0.11581556950665516</c:v>
                      </c:pt>
                      <c:pt idx="23">
                        <c:v>0.56554594323014906</c:v>
                      </c:pt>
                      <c:pt idx="24">
                        <c:v>0.37986095801547859</c:v>
                      </c:pt>
                      <c:pt idx="25">
                        <c:v>0.21127107237692</c:v>
                      </c:pt>
                      <c:pt idx="26">
                        <c:v>0.15398100076117907</c:v>
                      </c:pt>
                      <c:pt idx="27">
                        <c:v>0.2478128830672435</c:v>
                      </c:pt>
                      <c:pt idx="28">
                        <c:v>0.17543334028092469</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1.215957822854416E-2</c:v>
                      </c:pt>
                      <c:pt idx="1">
                        <c:v>1.0859529522816748E-2</c:v>
                      </c:pt>
                      <c:pt idx="2">
                        <c:v>1.1679498710855565E-2</c:v>
                      </c:pt>
                      <c:pt idx="3">
                        <c:v>3.7123853317595633E-3</c:v>
                      </c:pt>
                      <c:pt idx="4">
                        <c:v>1.0002748047148194E-2</c:v>
                      </c:pt>
                      <c:pt idx="5">
                        <c:v>1.4493840403590773E-2</c:v>
                      </c:pt>
                      <c:pt idx="6">
                        <c:v>9.4118382183958245E-3</c:v>
                      </c:pt>
                      <c:pt idx="7">
                        <c:v>9.4879714570182041E-3</c:v>
                      </c:pt>
                      <c:pt idx="8">
                        <c:v>2.0024024211965988E-2</c:v>
                      </c:pt>
                      <c:pt idx="9">
                        <c:v>8.2532661477893801E-3</c:v>
                      </c:pt>
                      <c:pt idx="10">
                        <c:v>2.4204132168604387E-2</c:v>
                      </c:pt>
                      <c:pt idx="11">
                        <c:v>1.0411297210504543E-2</c:v>
                      </c:pt>
                      <c:pt idx="12">
                        <c:v>1.3094870642313943E-2</c:v>
                      </c:pt>
                      <c:pt idx="13">
                        <c:v>5.0636553603032484E-3</c:v>
                      </c:pt>
                      <c:pt idx="14">
                        <c:v>5.581011741748838E-3</c:v>
                      </c:pt>
                      <c:pt idx="15">
                        <c:v>7.5562884123888023E-3</c:v>
                      </c:pt>
                      <c:pt idx="16">
                        <c:v>1.2102996402331314E-2</c:v>
                      </c:pt>
                      <c:pt idx="17">
                        <c:v>1.2448352082381289E-2</c:v>
                      </c:pt>
                      <c:pt idx="18">
                        <c:v>8.2658185781421482E-3</c:v>
                      </c:pt>
                      <c:pt idx="19">
                        <c:v>9.952389596073313E-3</c:v>
                      </c:pt>
                      <c:pt idx="20">
                        <c:v>5.1066233473033937E-3</c:v>
                      </c:pt>
                      <c:pt idx="21">
                        <c:v>1.0590441860148058E-2</c:v>
                      </c:pt>
                      <c:pt idx="22">
                        <c:v>6.2937015703683147E-3</c:v>
                      </c:pt>
                      <c:pt idx="23">
                        <c:v>4.6636248920779262E-3</c:v>
                      </c:pt>
                      <c:pt idx="24">
                        <c:v>6.7078579146347492E-3</c:v>
                      </c:pt>
                      <c:pt idx="25">
                        <c:v>2.5330113572947302E-2</c:v>
                      </c:pt>
                      <c:pt idx="26">
                        <c:v>2.2685048039484419E-2</c:v>
                      </c:pt>
                      <c:pt idx="27">
                        <c:v>1.2119890969052454E-2</c:v>
                      </c:pt>
                      <c:pt idx="28">
                        <c:v>9.7113632165628846E-3</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2.7534781680192869E-2</c:v>
                      </c:pt>
                      <c:pt idx="1">
                        <c:v>3.3414298180894544E-2</c:v>
                      </c:pt>
                      <c:pt idx="2">
                        <c:v>4.4429744697034354E-2</c:v>
                      </c:pt>
                      <c:pt idx="3">
                        <c:v>1.540324518260777E-3</c:v>
                      </c:pt>
                      <c:pt idx="4">
                        <c:v>0.15045453452272756</c:v>
                      </c:pt>
                      <c:pt idx="5">
                        <c:v>7.8812370303461318E-2</c:v>
                      </c:pt>
                      <c:pt idx="6">
                        <c:v>3.8039239749433698E-2</c:v>
                      </c:pt>
                      <c:pt idx="7">
                        <c:v>6.7591262266867694E-2</c:v>
                      </c:pt>
                      <c:pt idx="8">
                        <c:v>2.7291323331233623E-2</c:v>
                      </c:pt>
                      <c:pt idx="9">
                        <c:v>9.8036735063539923E-2</c:v>
                      </c:pt>
                      <c:pt idx="10">
                        <c:v>3.1396899895607212E-2</c:v>
                      </c:pt>
                      <c:pt idx="11">
                        <c:v>1.6043285971793123E-2</c:v>
                      </c:pt>
                      <c:pt idx="12">
                        <c:v>8.66699264766152E-2</c:v>
                      </c:pt>
                      <c:pt idx="13">
                        <c:v>1.7394748921985E-2</c:v>
                      </c:pt>
                      <c:pt idx="14">
                        <c:v>0.11213497951283298</c:v>
                      </c:pt>
                      <c:pt idx="15">
                        <c:v>1.9298780242931492E-2</c:v>
                      </c:pt>
                      <c:pt idx="16">
                        <c:v>0</c:v>
                      </c:pt>
                      <c:pt idx="17">
                        <c:v>7.6722028899401204E-2</c:v>
                      </c:pt>
                      <c:pt idx="18">
                        <c:v>4.5495421179270003E-2</c:v>
                      </c:pt>
                      <c:pt idx="19">
                        <c:v>0.18521148490742231</c:v>
                      </c:pt>
                      <c:pt idx="20">
                        <c:v>1.1786023431804267E-2</c:v>
                      </c:pt>
                      <c:pt idx="21">
                        <c:v>4.9251492828294316E-2</c:v>
                      </c:pt>
                      <c:pt idx="22">
                        <c:v>1.391622532664198E-2</c:v>
                      </c:pt>
                      <c:pt idx="23">
                        <c:v>1.8474922079519715E-2</c:v>
                      </c:pt>
                      <c:pt idx="24">
                        <c:v>8.2733850341139711E-2</c:v>
                      </c:pt>
                      <c:pt idx="25">
                        <c:v>8.7989110628336781E-2</c:v>
                      </c:pt>
                      <c:pt idx="26">
                        <c:v>6.797401102457204E-2</c:v>
                      </c:pt>
                      <c:pt idx="27">
                        <c:v>8.0685232486574932E-3</c:v>
                      </c:pt>
                      <c:pt idx="28">
                        <c:v>6.8538818552813643E-2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0.38719991561681272</c:v>
                      </c:pt>
                      <c:pt idx="1">
                        <c:v>0.26300214287229873</c:v>
                      </c:pt>
                      <c:pt idx="2">
                        <c:v>0.29330851834850591</c:v>
                      </c:pt>
                      <c:pt idx="3">
                        <c:v>0.15815068180631378</c:v>
                      </c:pt>
                      <c:pt idx="4">
                        <c:v>0.39023101290133677</c:v>
                      </c:pt>
                      <c:pt idx="5">
                        <c:v>0.28447729745017802</c:v>
                      </c:pt>
                      <c:pt idx="6">
                        <c:v>0.24076007577328107</c:v>
                      </c:pt>
                      <c:pt idx="7">
                        <c:v>0.32654029902264625</c:v>
                      </c:pt>
                      <c:pt idx="8">
                        <c:v>0.28613385247299755</c:v>
                      </c:pt>
                      <c:pt idx="9">
                        <c:v>0.1670464405750795</c:v>
                      </c:pt>
                      <c:pt idx="10">
                        <c:v>0.25415041093626756</c:v>
                      </c:pt>
                      <c:pt idx="11">
                        <c:v>0.1887360015284851</c:v>
                      </c:pt>
                      <c:pt idx="12">
                        <c:v>0.24907909914602924</c:v>
                      </c:pt>
                      <c:pt idx="13">
                        <c:v>0.14667331485447782</c:v>
                      </c:pt>
                      <c:pt idx="14">
                        <c:v>0.20233941023690247</c:v>
                      </c:pt>
                      <c:pt idx="15">
                        <c:v>0.28697029395579987</c:v>
                      </c:pt>
                      <c:pt idx="16">
                        <c:v>0.30698363728260553</c:v>
                      </c:pt>
                      <c:pt idx="17">
                        <c:v>0.23059649425620596</c:v>
                      </c:pt>
                      <c:pt idx="18">
                        <c:v>0.25768304850780843</c:v>
                      </c:pt>
                      <c:pt idx="19">
                        <c:v>0.41287328944851698</c:v>
                      </c:pt>
                      <c:pt idx="20">
                        <c:v>0.15758041763513606</c:v>
                      </c:pt>
                      <c:pt idx="21">
                        <c:v>0.33884203785364991</c:v>
                      </c:pt>
                      <c:pt idx="22">
                        <c:v>0.27922342737081068</c:v>
                      </c:pt>
                      <c:pt idx="23">
                        <c:v>0.17373234413911581</c:v>
                      </c:pt>
                      <c:pt idx="24">
                        <c:v>0.22846741595064032</c:v>
                      </c:pt>
                      <c:pt idx="25">
                        <c:v>0.2438626750179726</c:v>
                      </c:pt>
                      <c:pt idx="26">
                        <c:v>0.30381174140174877</c:v>
                      </c:pt>
                      <c:pt idx="27">
                        <c:v>0.2519719729595829</c:v>
                      </c:pt>
                      <c:pt idx="28">
                        <c:v>0.201810231796825</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0.168864331447525</c:v>
                      </c:pt>
                      <c:pt idx="1">
                        <c:v>0.13607795251808774</c:v>
                      </c:pt>
                      <c:pt idx="2">
                        <c:v>0.15230461752634436</c:v>
                      </c:pt>
                      <c:pt idx="3">
                        <c:v>8.7384312785703841E-2</c:v>
                      </c:pt>
                      <c:pt idx="4">
                        <c:v>0.14311969927455845</c:v>
                      </c:pt>
                      <c:pt idx="5">
                        <c:v>0.13331483360808549</c:v>
                      </c:pt>
                      <c:pt idx="6">
                        <c:v>0.12193520284081596</c:v>
                      </c:pt>
                      <c:pt idx="7">
                        <c:v>0.16308877023803542</c:v>
                      </c:pt>
                      <c:pt idx="8">
                        <c:v>0.13508458959940942</c:v>
                      </c:pt>
                      <c:pt idx="9">
                        <c:v>8.2865591397485103E-2</c:v>
                      </c:pt>
                      <c:pt idx="10">
                        <c:v>0.11225560807343045</c:v>
                      </c:pt>
                      <c:pt idx="11">
                        <c:v>9.6640872528300184E-2</c:v>
                      </c:pt>
                      <c:pt idx="12">
                        <c:v>9.6103552810602108E-2</c:v>
                      </c:pt>
                      <c:pt idx="13">
                        <c:v>8.9130445192340285E-2</c:v>
                      </c:pt>
                      <c:pt idx="14">
                        <c:v>0.10814618691495737</c:v>
                      </c:pt>
                      <c:pt idx="15">
                        <c:v>0.17295606605664809</c:v>
                      </c:pt>
                      <c:pt idx="16">
                        <c:v>0.19734937380237411</c:v>
                      </c:pt>
                      <c:pt idx="17">
                        <c:v>0.10835818838838483</c:v>
                      </c:pt>
                      <c:pt idx="18">
                        <c:v>0.12613849248215614</c:v>
                      </c:pt>
                      <c:pt idx="19">
                        <c:v>0.13288023922174802</c:v>
                      </c:pt>
                      <c:pt idx="20">
                        <c:v>6.3625128689343211E-2</c:v>
                      </c:pt>
                      <c:pt idx="21">
                        <c:v>0.12446633307449331</c:v>
                      </c:pt>
                      <c:pt idx="22">
                        <c:v>0.1818631619564863</c:v>
                      </c:pt>
                      <c:pt idx="23">
                        <c:v>9.5372259733944989E-2</c:v>
                      </c:pt>
                      <c:pt idx="24">
                        <c:v>8.4154075897047348E-2</c:v>
                      </c:pt>
                      <c:pt idx="25">
                        <c:v>0.10448794567054102</c:v>
                      </c:pt>
                      <c:pt idx="26">
                        <c:v>0.12342984783287131</c:v>
                      </c:pt>
                      <c:pt idx="27">
                        <c:v>0.14879579829570372</c:v>
                      </c:pt>
                      <c:pt idx="28">
                        <c:v>0.11005825788299486</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0.21833558416928767</c:v>
                      </c:pt>
                      <c:pt idx="1">
                        <c:v>0.12692419035421096</c:v>
                      </c:pt>
                      <c:pt idx="2">
                        <c:v>0.14100390082216152</c:v>
                      </c:pt>
                      <c:pt idx="3">
                        <c:v>7.0766369020609954E-2</c:v>
                      </c:pt>
                      <c:pt idx="4">
                        <c:v>0.24711131362677832</c:v>
                      </c:pt>
                      <c:pt idx="5">
                        <c:v>0.15116246384209256</c:v>
                      </c:pt>
                      <c:pt idx="6">
                        <c:v>0.11882487293246512</c:v>
                      </c:pt>
                      <c:pt idx="7">
                        <c:v>0.16345152878461083</c:v>
                      </c:pt>
                      <c:pt idx="8">
                        <c:v>0.15104926287358816</c:v>
                      </c:pt>
                      <c:pt idx="9">
                        <c:v>8.41808491775944E-2</c:v>
                      </c:pt>
                      <c:pt idx="10">
                        <c:v>0.14189480286283712</c:v>
                      </c:pt>
                      <c:pt idx="11">
                        <c:v>9.2095129000184892E-2</c:v>
                      </c:pt>
                      <c:pt idx="12">
                        <c:v>0.15297554633542715</c:v>
                      </c:pt>
                      <c:pt idx="13">
                        <c:v>5.7542869662137522E-2</c:v>
                      </c:pt>
                      <c:pt idx="14">
                        <c:v>9.4193223321945116E-2</c:v>
                      </c:pt>
                      <c:pt idx="15">
                        <c:v>0.11401422789915178</c:v>
                      </c:pt>
                      <c:pt idx="16">
                        <c:v>0.10963426348023145</c:v>
                      </c:pt>
                      <c:pt idx="17">
                        <c:v>0.12223830586782114</c:v>
                      </c:pt>
                      <c:pt idx="18">
                        <c:v>0.13154455602565232</c:v>
                      </c:pt>
                      <c:pt idx="19">
                        <c:v>0.27999305022676896</c:v>
                      </c:pt>
                      <c:pt idx="20">
                        <c:v>9.3955288945792831E-2</c:v>
                      </c:pt>
                      <c:pt idx="21">
                        <c:v>0.21437570477915663</c:v>
                      </c:pt>
                      <c:pt idx="22">
                        <c:v>9.7360265414324423E-2</c:v>
                      </c:pt>
                      <c:pt idx="23">
                        <c:v>7.8360084405170824E-2</c:v>
                      </c:pt>
                      <c:pt idx="24">
                        <c:v>0.14431334005359298</c:v>
                      </c:pt>
                      <c:pt idx="25">
                        <c:v>0.13937472934743156</c:v>
                      </c:pt>
                      <c:pt idx="26">
                        <c:v>0.18038189356887752</c:v>
                      </c:pt>
                      <c:pt idx="27">
                        <c:v>0.1031761746638792</c:v>
                      </c:pt>
                      <c:pt idx="28">
                        <c:v>9.1751973913830151E-2</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1.0538659714602265E-2</c:v>
                      </c:pt>
                      <c:pt idx="1">
                        <c:v>8.3209060845101501E-3</c:v>
                      </c:pt>
                      <c:pt idx="2">
                        <c:v>9.8966069290141352E-3</c:v>
                      </c:pt>
                      <c:pt idx="3">
                        <c:v>5.9187777781032208E-3</c:v>
                      </c:pt>
                      <c:pt idx="4">
                        <c:v>8.8237630544377617E-3</c:v>
                      </c:pt>
                      <c:pt idx="5">
                        <c:v>8.8388233726919216E-3</c:v>
                      </c:pt>
                      <c:pt idx="6">
                        <c:v>8.5551483973486386E-3</c:v>
                      </c:pt>
                      <c:pt idx="7">
                        <c:v>1.1316972199929595E-2</c:v>
                      </c:pt>
                      <c:pt idx="8">
                        <c:v>8.8403870083262302E-3</c:v>
                      </c:pt>
                      <c:pt idx="9">
                        <c:v>5.3551624608179811E-3</c:v>
                      </c:pt>
                      <c:pt idx="10">
                        <c:v>7.215483571255136E-3</c:v>
                      </c:pt>
                      <c:pt idx="11">
                        <c:v>5.8739749277722207E-3</c:v>
                      </c:pt>
                      <c:pt idx="12">
                        <c:v>6.2950948331210992E-3</c:v>
                      </c:pt>
                      <c:pt idx="13">
                        <c:v>5.4980587474577E-3</c:v>
                      </c:pt>
                      <c:pt idx="14">
                        <c:v>7.0631125704383154E-3</c:v>
                      </c:pt>
                      <c:pt idx="15">
                        <c:v>1.279428655721369E-2</c:v>
                      </c:pt>
                      <c:pt idx="16">
                        <c:v>1.9323028000599513E-2</c:v>
                      </c:pt>
                      <c:pt idx="17">
                        <c:v>7.4389391040326422E-3</c:v>
                      </c:pt>
                      <c:pt idx="18">
                        <c:v>7.5892421641332629E-3</c:v>
                      </c:pt>
                      <c:pt idx="19">
                        <c:v>9.0353119509016221E-3</c:v>
                      </c:pt>
                      <c:pt idx="20">
                        <c:v>4.3534123994217744E-3</c:v>
                      </c:pt>
                      <c:pt idx="21">
                        <c:v>6.8865895221334713E-3</c:v>
                      </c:pt>
                      <c:pt idx="22">
                        <c:v>1.6418317769492555E-2</c:v>
                      </c:pt>
                      <c:pt idx="23">
                        <c:v>5.6840262638989539E-3</c:v>
                      </c:pt>
                      <c:pt idx="24">
                        <c:v>5.6783634925345753E-3</c:v>
                      </c:pt>
                      <c:pt idx="25">
                        <c:v>7.3260465135042089E-3</c:v>
                      </c:pt>
                      <c:pt idx="26">
                        <c:v>8.149038567195916E-3</c:v>
                      </c:pt>
                      <c:pt idx="27">
                        <c:v>1.0249088279835799E-2</c:v>
                      </c:pt>
                      <c:pt idx="28">
                        <c:v>7.8762371251484779E-3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1.488262313196037E-3</c:v>
                      </c:pt>
                      <c:pt idx="7">
                        <c:v>0</c:v>
                      </c:pt>
                      <c:pt idx="8">
                        <c:v>0</c:v>
                      </c:pt>
                      <c:pt idx="9">
                        <c:v>1.0254296932886507E-2</c:v>
                      </c:pt>
                      <c:pt idx="10">
                        <c:v>4.3911675843177615E-2</c:v>
                      </c:pt>
                      <c:pt idx="11">
                        <c:v>1.5965475620120448E-2</c:v>
                      </c:pt>
                      <c:pt idx="12">
                        <c:v>0</c:v>
                      </c:pt>
                      <c:pt idx="13">
                        <c:v>0</c:v>
                      </c:pt>
                      <c:pt idx="14">
                        <c:v>3.0771609362957773E-2</c:v>
                      </c:pt>
                      <c:pt idx="15">
                        <c:v>0</c:v>
                      </c:pt>
                      <c:pt idx="16">
                        <c:v>3.4249994538556967E-3</c:v>
                      </c:pt>
                      <c:pt idx="17">
                        <c:v>1.616681404160464E-3</c:v>
                      </c:pt>
                      <c:pt idx="18">
                        <c:v>0</c:v>
                      </c:pt>
                      <c:pt idx="19">
                        <c:v>0</c:v>
                      </c:pt>
                      <c:pt idx="20">
                        <c:v>0</c:v>
                      </c:pt>
                      <c:pt idx="21">
                        <c:v>0</c:v>
                      </c:pt>
                      <c:pt idx="22">
                        <c:v>9.5615725705710166E-3</c:v>
                      </c:pt>
                      <c:pt idx="23">
                        <c:v>0</c:v>
                      </c:pt>
                      <c:pt idx="24">
                        <c:v>0</c:v>
                      </c:pt>
                      <c:pt idx="25">
                        <c:v>4.1416333368128186E-3</c:v>
                      </c:pt>
                      <c:pt idx="26">
                        <c:v>3.9217411480349831E-6</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排出量比較シート!$BE$21:$BE$50</c:f>
              <c:numCache>
                <c:formatCode>#,##0_);[Red]\(#,##0\)</c:formatCode>
                <c:ptCount val="30"/>
                <c:pt idx="0">
                  <c:v>25.357083107730226</c:v>
                </c:pt>
                <c:pt idx="1">
                  <c:v>85.082375975067919</c:v>
                </c:pt>
                <c:pt idx="2">
                  <c:v>69.772751057561649</c:v>
                </c:pt>
                <c:pt idx="3">
                  <c:v>199.04750799469917</c:v>
                </c:pt>
                <c:pt idx="4">
                  <c:v>71.999294557989515</c:v>
                </c:pt>
                <c:pt idx="5">
                  <c:v>70.113380486798718</c:v>
                </c:pt>
                <c:pt idx="6">
                  <c:v>94.337011717482781</c:v>
                </c:pt>
                <c:pt idx="7">
                  <c:v>22.086517598514376</c:v>
                </c:pt>
                <c:pt idx="8">
                  <c:v>45.661260395666417</c:v>
                </c:pt>
                <c:pt idx="9">
                  <c:v>162.10621126144332</c:v>
                </c:pt>
                <c:pt idx="10">
                  <c:v>80.08418332574135</c:v>
                </c:pt>
                <c:pt idx="11">
                  <c:v>163.71612348604501</c:v>
                </c:pt>
                <c:pt idx="12">
                  <c:v>164.19054449678859</c:v>
                </c:pt>
                <c:pt idx="13">
                  <c:v>203.80134110076557</c:v>
                </c:pt>
                <c:pt idx="14">
                  <c:v>101.63304512488975</c:v>
                </c:pt>
                <c:pt idx="15">
                  <c:v>19.75153626763074</c:v>
                </c:pt>
                <c:pt idx="16">
                  <c:v>3.3275751390855319</c:v>
                </c:pt>
                <c:pt idx="17">
                  <c:v>91.324481705376641</c:v>
                </c:pt>
                <c:pt idx="18">
                  <c:v>109.91797308340408</c:v>
                </c:pt>
                <c:pt idx="19">
                  <c:v>60.057428498637137</c:v>
                </c:pt>
                <c:pt idx="20">
                  <c:v>281.65059258555465</c:v>
                </c:pt>
                <c:pt idx="21">
                  <c:v>105.02423918110387</c:v>
                </c:pt>
                <c:pt idx="22">
                  <c:v>15.704013220955712</c:v>
                </c:pt>
                <c:pt idx="23">
                  <c:v>197.05518127703499</c:v>
                </c:pt>
                <c:pt idx="24">
                  <c:v>161.01894197585554</c:v>
                </c:pt>
                <c:pt idx="25">
                  <c:v>86.258225250839573</c:v>
                </c:pt>
                <c:pt idx="26">
                  <c:v>57.6749009866286</c:v>
                </c:pt>
                <c:pt idx="27">
                  <c:v>48.749205372481995</c:v>
                </c:pt>
                <c:pt idx="28">
                  <c:v>61.872766391758901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排出量比較シート!$BI$21:$BI$50</c:f>
              <c:numCache>
                <c:formatCode>#,##0_);[Red]\(#,##0\)</c:formatCode>
                <c:ptCount val="30"/>
                <c:pt idx="0">
                  <c:v>40.308888337839456</c:v>
                </c:pt>
                <c:pt idx="1">
                  <c:v>41.341813811450891</c:v>
                </c:pt>
                <c:pt idx="2">
                  <c:v>25.850253364473755</c:v>
                </c:pt>
                <c:pt idx="3">
                  <c:v>28.79426238849447</c:v>
                </c:pt>
                <c:pt idx="4">
                  <c:v>29.91754622423332</c:v>
                </c:pt>
                <c:pt idx="5">
                  <c:v>30.330719670783125</c:v>
                </c:pt>
                <c:pt idx="6">
                  <c:v>34.422754364655432</c:v>
                </c:pt>
                <c:pt idx="7">
                  <c:v>41.291658449694935</c:v>
                </c:pt>
                <c:pt idx="8">
                  <c:v>52.845955572435791</c:v>
                </c:pt>
                <c:pt idx="9">
                  <c:v>61.423170231041773</c:v>
                </c:pt>
                <c:pt idx="10">
                  <c:v>49.618179766775938</c:v>
                </c:pt>
                <c:pt idx="11">
                  <c:v>42.713556829570194</c:v>
                </c:pt>
                <c:pt idx="12">
                  <c:v>34.24460086202032</c:v>
                </c:pt>
                <c:pt idx="13">
                  <c:v>29.906265718357329</c:v>
                </c:pt>
                <c:pt idx="14">
                  <c:v>52.115930332402108</c:v>
                </c:pt>
                <c:pt idx="15">
                  <c:v>42.562947400377197</c:v>
                </c:pt>
                <c:pt idx="16">
                  <c:v>27.229436967904036</c:v>
                </c:pt>
                <c:pt idx="17">
                  <c:v>50.149388718603291</c:v>
                </c:pt>
                <c:pt idx="18">
                  <c:v>34.327300433973143</c:v>
                </c:pt>
                <c:pt idx="19">
                  <c:v>31.29958082362845</c:v>
                </c:pt>
                <c:pt idx="20">
                  <c:v>42.394208140136605</c:v>
                </c:pt>
                <c:pt idx="21">
                  <c:v>30.624570482109249</c:v>
                </c:pt>
                <c:pt idx="22">
                  <c:v>28.801781073858955</c:v>
                </c:pt>
                <c:pt idx="23">
                  <c:v>34.367002021470014</c:v>
                </c:pt>
                <c:pt idx="24">
                  <c:v>54.762749412573484</c:v>
                </c:pt>
                <c:pt idx="25">
                  <c:v>44.656775240475532</c:v>
                </c:pt>
                <c:pt idx="26">
                  <c:v>59.016311246452247</c:v>
                </c:pt>
                <c:pt idx="27">
                  <c:v>46.902376294814566</c:v>
                </c:pt>
                <c:pt idx="28">
                  <c:v>48.682576110656704</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排出量比較シート!$BJ$21:$BJ$50</c:f>
              <c:numCache>
                <c:formatCode>#,##0_);[Red]\(#,##0\)</c:formatCode>
                <c:ptCount val="30"/>
                <c:pt idx="0">
                  <c:v>41.572429826630895</c:v>
                </c:pt>
                <c:pt idx="1">
                  <c:v>39.526516792542353</c:v>
                </c:pt>
                <c:pt idx="2">
                  <c:v>37.599054571041748</c:v>
                </c:pt>
                <c:pt idx="3">
                  <c:v>45.377195261894236</c:v>
                </c:pt>
                <c:pt idx="4">
                  <c:v>32.159845333700396</c:v>
                </c:pt>
                <c:pt idx="5">
                  <c:v>50.487102498941972</c:v>
                </c:pt>
                <c:pt idx="6">
                  <c:v>37.334427411467324</c:v>
                </c:pt>
                <c:pt idx="7">
                  <c:v>42.43167788452849</c:v>
                </c:pt>
                <c:pt idx="8">
                  <c:v>57.850157729235271</c:v>
                </c:pt>
                <c:pt idx="9">
                  <c:v>79.603106657698774</c:v>
                </c:pt>
                <c:pt idx="10">
                  <c:v>58.830074325841615</c:v>
                </c:pt>
                <c:pt idx="11">
                  <c:v>54.446733268245808</c:v>
                </c:pt>
                <c:pt idx="12">
                  <c:v>32.563972653601155</c:v>
                </c:pt>
                <c:pt idx="13">
                  <c:v>59.866719846488415</c:v>
                </c:pt>
                <c:pt idx="14">
                  <c:v>55.291928121440016</c:v>
                </c:pt>
                <c:pt idx="15">
                  <c:v>39.789253003076226</c:v>
                </c:pt>
                <c:pt idx="16">
                  <c:v>36.002618303408468</c:v>
                </c:pt>
                <c:pt idx="17">
                  <c:v>56.915549911120117</c:v>
                </c:pt>
                <c:pt idx="18">
                  <c:v>38.24575195427829</c:v>
                </c:pt>
                <c:pt idx="19">
                  <c:v>30.284329830063886</c:v>
                </c:pt>
                <c:pt idx="20">
                  <c:v>34.894653636633095</c:v>
                </c:pt>
                <c:pt idx="21">
                  <c:v>41.357321929397621</c:v>
                </c:pt>
                <c:pt idx="22">
                  <c:v>35.707816925284348</c:v>
                </c:pt>
                <c:pt idx="23">
                  <c:v>36.796961653251891</c:v>
                </c:pt>
                <c:pt idx="24">
                  <c:v>44.349188376781548</c:v>
                </c:pt>
                <c:pt idx="25">
                  <c:v>61.711758258429626</c:v>
                </c:pt>
                <c:pt idx="26">
                  <c:v>40.801597368207169</c:v>
                </c:pt>
                <c:pt idx="27">
                  <c:v>38.549772466039052</c:v>
                </c:pt>
                <c:pt idx="28">
                  <c:v>77.793645695327911</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排出量比較シート!$BK$21:$BK$50</c:f>
              <c:numCache>
                <c:formatCode>#,##0_);[Red]\(#,##0\)</c:formatCode>
                <c:ptCount val="30"/>
                <c:pt idx="0">
                  <c:v>74.573635090420211</c:v>
                </c:pt>
                <c:pt idx="1">
                  <c:v>63.402056523566564</c:v>
                </c:pt>
                <c:pt idx="2">
                  <c:v>59.780649215724438</c:v>
                </c:pt>
                <c:pt idx="3">
                  <c:v>54.392925659008739</c:v>
                </c:pt>
                <c:pt idx="4">
                  <c:v>89.976998162449235</c:v>
                </c:pt>
                <c:pt idx="5">
                  <c:v>64.304226527210034</c:v>
                </c:pt>
                <c:pt idx="6">
                  <c:v>56.805577274605724</c:v>
                </c:pt>
                <c:pt idx="7">
                  <c:v>56.033393034390848</c:v>
                </c:pt>
                <c:pt idx="8">
                  <c:v>66.485644781062064</c:v>
                </c:pt>
                <c:pt idx="9">
                  <c:v>67.742505794969262</c:v>
                </c:pt>
                <c:pt idx="10">
                  <c:v>84.693595081175204</c:v>
                </c:pt>
                <c:pt idx="11">
                  <c:v>70.812095839201916</c:v>
                </c:pt>
                <c:pt idx="12">
                  <c:v>80.726619074880873</c:v>
                </c:pt>
                <c:pt idx="13">
                  <c:v>53.390924231578445</c:v>
                </c:pt>
                <c:pt idx="14">
                  <c:v>66.075952044804083</c:v>
                </c:pt>
                <c:pt idx="15">
                  <c:v>45.006692769406548</c:v>
                </c:pt>
                <c:pt idx="16">
                  <c:v>32.743330670535897</c:v>
                </c:pt>
                <c:pt idx="17">
                  <c:v>62.529856468868722</c:v>
                </c:pt>
                <c:pt idx="18">
                  <c:v>67.307132417708587</c:v>
                </c:pt>
                <c:pt idx="19">
                  <c:v>91.274968757028276</c:v>
                </c:pt>
                <c:pt idx="20">
                  <c:v>70.210744053642017</c:v>
                </c:pt>
                <c:pt idx="21">
                  <c:v>96.601217206808556</c:v>
                </c:pt>
                <c:pt idx="22">
                  <c:v>35.235430585658662</c:v>
                </c:pt>
                <c:pt idx="23">
                  <c:v>60.05751125143</c:v>
                </c:pt>
                <c:pt idx="24">
                  <c:v>80.33601422639407</c:v>
                </c:pt>
                <c:pt idx="25">
                  <c:v>67.852746972980967</c:v>
                </c:pt>
                <c:pt idx="26">
                  <c:v>73.546962403892977</c:v>
                </c:pt>
                <c:pt idx="27">
                  <c:v>47.697785409445061</c:v>
                </c:pt>
                <c:pt idx="28">
                  <c:v>51.141996934864267</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排出量比較シート!$BQ$21:$BQ$50</c:f>
              <c:numCache>
                <c:formatCode>#,##0_);[Red]\(#,##0\)</c:formatCode>
                <c:ptCount val="30"/>
                <c:pt idx="0">
                  <c:v>5.6820608048009236</c:v>
                </c:pt>
                <c:pt idx="1">
                  <c:v>4.3246069819881319</c:v>
                </c:pt>
                <c:pt idx="2">
                  <c:v>4.1596885712921399</c:v>
                </c:pt>
                <c:pt idx="3">
                  <c:v>3.9118779384204361</c:v>
                </c:pt>
                <c:pt idx="4">
                  <c:v>1.4216228318999999</c:v>
                </c:pt>
                <c:pt idx="5">
                  <c:v>3.9963891930084321</c:v>
                </c:pt>
                <c:pt idx="6">
                  <c:v>3.5945976753833251</c:v>
                </c:pt>
                <c:pt idx="7">
                  <c:v>4.0060562952445089</c:v>
                </c:pt>
                <c:pt idx="8">
                  <c:v>2.5517309002884381</c:v>
                </c:pt>
                <c:pt idx="9">
                  <c:v>0</c:v>
                </c:pt>
                <c:pt idx="10">
                  <c:v>4.2054046803409948</c:v>
                </c:pt>
                <c:pt idx="11">
                  <c:v>4.5904591887090138</c:v>
                </c:pt>
                <c:pt idx="12">
                  <c:v>4.3853695872999996</c:v>
                </c:pt>
                <c:pt idx="13">
                  <c:v>3.8952491285480102</c:v>
                </c:pt>
                <c:pt idx="14">
                  <c:v>0</c:v>
                </c:pt>
                <c:pt idx="15">
                  <c:v>3.029699497967024</c:v>
                </c:pt>
                <c:pt idx="16">
                  <c:v>0</c:v>
                </c:pt>
                <c:pt idx="17">
                  <c:v>0</c:v>
                </c:pt>
                <c:pt idx="18">
                  <c:v>3.930312005542171</c:v>
                </c:pt>
                <c:pt idx="19">
                  <c:v>3.4219427313746591</c:v>
                </c:pt>
                <c:pt idx="20">
                  <c:v>4.4265535120189687</c:v>
                </c:pt>
                <c:pt idx="21">
                  <c:v>5.8060684233599993</c:v>
                </c:pt>
                <c:pt idx="22">
                  <c:v>0</c:v>
                </c:pt>
                <c:pt idx="23">
                  <c:v>6.4615347240153227</c:v>
                </c:pt>
                <c:pt idx="24">
                  <c:v>2.6356569808799999</c:v>
                </c:pt>
                <c:pt idx="25">
                  <c:v>5.2654230695533384</c:v>
                </c:pt>
                <c:pt idx="26">
                  <c:v>4.7143437673137134</c:v>
                </c:pt>
                <c:pt idx="27">
                  <c:v>0</c:v>
                </c:pt>
                <c:pt idx="28">
                  <c:v>4.4064737630100073</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排出量比較シート!$BR$21:$BR$50</c:f>
              <c:numCache>
                <c:formatCode>#,##0_);[Red]\(#,##0\)</c:formatCode>
                <c:ptCount val="30"/>
                <c:pt idx="0">
                  <c:v>187.49409716742173</c:v>
                </c:pt>
                <c:pt idx="1">
                  <c:v>233.67737008461583</c:v>
                </c:pt>
                <c:pt idx="2">
                  <c:v>197.16239678009376</c:v>
                </c:pt>
                <c:pt idx="3">
                  <c:v>331.52376924251706</c:v>
                </c:pt>
                <c:pt idx="4">
                  <c:v>225.47530711027247</c:v>
                </c:pt>
                <c:pt idx="5">
                  <c:v>219.2318183767423</c:v>
                </c:pt>
                <c:pt idx="6">
                  <c:v>226.49436844359457</c:v>
                </c:pt>
                <c:pt idx="7">
                  <c:v>165.84930326237318</c:v>
                </c:pt>
                <c:pt idx="8">
                  <c:v>225.39474937868798</c:v>
                </c:pt>
                <c:pt idx="9">
                  <c:v>370.87499394515311</c:v>
                </c:pt>
                <c:pt idx="10">
                  <c:v>277.4314371798751</c:v>
                </c:pt>
                <c:pt idx="11">
                  <c:v>336.27896861177192</c:v>
                </c:pt>
                <c:pt idx="12">
                  <c:v>316.11110667459093</c:v>
                </c:pt>
                <c:pt idx="13">
                  <c:v>350.86050002573774</c:v>
                </c:pt>
                <c:pt idx="14">
                  <c:v>275.11685562353597</c:v>
                </c:pt>
                <c:pt idx="15">
                  <c:v>150.14012893845774</c:v>
                </c:pt>
                <c:pt idx="16">
                  <c:v>99.302961080933926</c:v>
                </c:pt>
                <c:pt idx="17">
                  <c:v>260.91927680396873</c:v>
                </c:pt>
                <c:pt idx="18">
                  <c:v>253.72846989490628</c:v>
                </c:pt>
                <c:pt idx="19">
                  <c:v>216.33825064073238</c:v>
                </c:pt>
                <c:pt idx="20">
                  <c:v>433.57675192798536</c:v>
                </c:pt>
                <c:pt idx="21">
                  <c:v>279.41341722277929</c:v>
                </c:pt>
                <c:pt idx="22">
                  <c:v>115.44904180575767</c:v>
                </c:pt>
                <c:pt idx="23">
                  <c:v>334.73819092720225</c:v>
                </c:pt>
                <c:pt idx="24">
                  <c:v>343.10255097248466</c:v>
                </c:pt>
                <c:pt idx="25">
                  <c:v>265.74492879227904</c:v>
                </c:pt>
                <c:pt idx="26">
                  <c:v>235.75411577249469</c:v>
                </c:pt>
                <c:pt idx="27">
                  <c:v>181.89913954278069</c:v>
                </c:pt>
                <c:pt idx="28">
                  <c:v>243.8974588956178</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c:ext uri="{02D57815-91ED-43cb-92C2-25804820EDAC}">
                        <c15:formulaRef>
                          <c15:sqref>排出量比較シート!$BF$21:$BF$68</c15:sqref>
                        </c15:formulaRef>
                      </c:ext>
                    </c:extLst>
                    <c:numCache>
                      <c:formatCode>#,##0_);[Red]\(#,##0\)</c:formatCode>
                      <c:ptCount val="48"/>
                      <c:pt idx="0">
                        <c:v>17.914624934002873</c:v>
                      </c:pt>
                      <c:pt idx="1">
                        <c:v>74.736584353685259</c:v>
                      </c:pt>
                      <c:pt idx="2">
                        <c:v>58.710118145744389</c:v>
                      </c:pt>
                      <c:pt idx="3">
                        <c:v>197.30610982648312</c:v>
                      </c:pt>
                      <c:pt idx="4">
                        <c:v>35.820139492467007</c:v>
                      </c:pt>
                      <c:pt idx="5">
                        <c:v>49.657690247648226</c:v>
                      </c:pt>
                      <c:pt idx="6">
                        <c:v>83.58960978119147</c:v>
                      </c:pt>
                      <c:pt idx="7">
                        <c:v>9.3029803894102816</c:v>
                      </c:pt>
                      <c:pt idx="8">
                        <c:v>34.996629494401425</c:v>
                      </c:pt>
                      <c:pt idx="9">
                        <c:v>122.68590770576125</c:v>
                      </c:pt>
                      <c:pt idx="10">
                        <c:v>64.65870909148282</c:v>
                      </c:pt>
                      <c:pt idx="11">
                        <c:v>154.82000353844762</c:v>
                      </c:pt>
                      <c:pt idx="12">
                        <c:v>132.65378407235787</c:v>
                      </c:pt>
                      <c:pt idx="13">
                        <c:v>195.92157414450173</c:v>
                      </c:pt>
                      <c:pt idx="14">
                        <c:v>69.247391754321541</c:v>
                      </c:pt>
                      <c:pt idx="15">
                        <c:v>15.719512797069818</c:v>
                      </c:pt>
                      <c:pt idx="16">
                        <c:v>2.1257117583821419</c:v>
                      </c:pt>
                      <c:pt idx="17">
                        <c:v>68.058210387275594</c:v>
                      </c:pt>
                      <c:pt idx="18">
                        <c:v>96.277215980102696</c:v>
                      </c:pt>
                      <c:pt idx="19">
                        <c:v>17.836017300283459</c:v>
                      </c:pt>
                      <c:pt idx="20">
                        <c:v>274.32633366360238</c:v>
                      </c:pt>
                      <c:pt idx="21">
                        <c:v>88.303599716583818</c:v>
                      </c:pt>
                      <c:pt idx="22">
                        <c:v>13.370796525731464</c:v>
                      </c:pt>
                      <c:pt idx="23">
                        <c:v>189.30982592307831</c:v>
                      </c:pt>
                      <c:pt idx="24">
                        <c:v>130.3312637099626</c:v>
                      </c:pt>
                      <c:pt idx="25">
                        <c:v>56.144216084673033</c:v>
                      </c:pt>
                      <c:pt idx="26">
                        <c:v>36.301654680215606</c:v>
                      </c:pt>
                      <c:pt idx="27">
                        <c:v>45.076950197547319</c:v>
                      </c:pt>
                      <c:pt idx="28">
                        <c:v>42.787745900087764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2.2798491418975244</c:v>
                      </c:pt>
                      <c:pt idx="1">
                        <c:v>2.5376262992480609</c:v>
                      </c:pt>
                      <c:pt idx="2">
                        <c:v>2.3027579590222986</c:v>
                      </c:pt>
                      <c:pt idx="3">
                        <c:v>1.2307439780655627</c:v>
                      </c:pt>
                      <c:pt idx="4">
                        <c:v>2.2553726878774172</c:v>
                      </c:pt>
                      <c:pt idx="5">
                        <c:v>3.1775109869415017</c:v>
                      </c:pt>
                      <c:pt idx="6">
                        <c:v>2.1317283531688487</c:v>
                      </c:pt>
                      <c:pt idx="7">
                        <c:v>1.5735734555197529</c:v>
                      </c:pt>
                      <c:pt idx="8">
                        <c:v>4.5133099188088535</c:v>
                      </c:pt>
                      <c:pt idx="9">
                        <c:v>3.0609300325891238</c:v>
                      </c:pt>
                      <c:pt idx="10">
                        <c:v>6.7149871732275619</c:v>
                      </c:pt>
                      <c:pt idx="11">
                        <c:v>3.5011002878590856</c:v>
                      </c:pt>
                      <c:pt idx="12">
                        <c:v>4.139434050502472</c:v>
                      </c:pt>
                      <c:pt idx="13">
                        <c:v>1.7766366516740049</c:v>
                      </c:pt>
                      <c:pt idx="14">
                        <c:v>1.5354304015879741</c:v>
                      </c:pt>
                      <c:pt idx="15">
                        <c:v>1.1345021165322289</c:v>
                      </c:pt>
                      <c:pt idx="16">
                        <c:v>1.2018633807033898</c:v>
                      </c:pt>
                      <c:pt idx="17">
                        <c:v>3.2480150227361038</c:v>
                      </c:pt>
                      <c:pt idx="18">
                        <c:v>2.0972735002608971</c:v>
                      </c:pt>
                      <c:pt idx="19">
                        <c:v>2.1530825549095258</c:v>
                      </c:pt>
                      <c:pt idx="20">
                        <c:v>2.2141131642434217</c:v>
                      </c:pt>
                      <c:pt idx="21">
                        <c:v>2.959111550043136</c:v>
                      </c:pt>
                      <c:pt idx="22">
                        <c:v>0.72660181571041427</c:v>
                      </c:pt>
                      <c:pt idx="23">
                        <c:v>1.5610933595372338</c:v>
                      </c:pt>
                      <c:pt idx="24">
                        <c:v>2.3014831620721536</c:v>
                      </c:pt>
                      <c:pt idx="25">
                        <c:v>6.7313492277432214</c:v>
                      </c:pt>
                      <c:pt idx="26">
                        <c:v>5.3480934418052133</c:v>
                      </c:pt>
                      <c:pt idx="27">
                        <c:v>2.2045977386229598</c:v>
                      </c:pt>
                      <c:pt idx="28">
                        <c:v>2.3685768109320606</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5.1626090318298257</c:v>
                      </c:pt>
                      <c:pt idx="1">
                        <c:v>7.8081653221345997</c:v>
                      </c:pt>
                      <c:pt idx="2">
                        <c:v>8.759874952794954</c:v>
                      </c:pt>
                      <c:pt idx="3">
                        <c:v>0.51065419015047708</c:v>
                      </c:pt>
                      <c:pt idx="4">
                        <c:v>33.92378237764509</c:v>
                      </c:pt>
                      <c:pt idx="5">
                        <c:v>17.278179252208989</c:v>
                      </c:pt>
                      <c:pt idx="6">
                        <c:v>8.6156735831224633</c:v>
                      </c:pt>
                      <c:pt idx="7">
                        <c:v>11.209963753584342</c:v>
                      </c:pt>
                      <c:pt idx="8">
                        <c:v>6.1513209824561423</c:v>
                      </c:pt>
                      <c:pt idx="9">
                        <c:v>36.359373523092948</c:v>
                      </c:pt>
                      <c:pt idx="10">
                        <c:v>8.7104870610309799</c:v>
                      </c:pt>
                      <c:pt idx="11">
                        <c:v>5.3950196597383</c:v>
                      </c:pt>
                      <c:pt idx="12">
                        <c:v>27.397326373928259</c:v>
                      </c:pt>
                      <c:pt idx="13">
                        <c:v>6.1031303045898202</c:v>
                      </c:pt>
                      <c:pt idx="14">
                        <c:v>30.850222968980233</c:v>
                      </c:pt>
                      <c:pt idx="15">
                        <c:v>2.897521354028695</c:v>
                      </c:pt>
                      <c:pt idx="16">
                        <c:v>0</c:v>
                      </c:pt>
                      <c:pt idx="17">
                        <c:v>20.018256295364949</c:v>
                      </c:pt>
                      <c:pt idx="18">
                        <c:v>11.543483603040491</c:v>
                      </c:pt>
                      <c:pt idx="19">
                        <c:v>40.068328643444154</c:v>
                      </c:pt>
                      <c:pt idx="20">
                        <c:v>5.1101457577088212</c:v>
                      </c:pt>
                      <c:pt idx="21">
                        <c:v>13.761527914476922</c:v>
                      </c:pt>
                      <c:pt idx="22">
                        <c:v>1.6066148795138337</c:v>
                      </c:pt>
                      <c:pt idx="23">
                        <c:v>6.1842619944194546</c:v>
                      </c:pt>
                      <c:pt idx="24">
                        <c:v>28.386195103820807</c:v>
                      </c:pt>
                      <c:pt idx="25">
                        <c:v>23.38265993842332</c:v>
                      </c:pt>
                      <c:pt idx="26">
                        <c:v>16.025152864607787</c:v>
                      </c:pt>
                      <c:pt idx="27">
                        <c:v>1.4676574363117196</c:v>
                      </c:pt>
                      <c:pt idx="28">
                        <c:v>16.716443680739072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72.597698601876175</c:v>
                      </c:pt>
                      <c:pt idx="1">
                        <c:v>61.457649073017151</c:v>
                      </c:pt>
                      <c:pt idx="2">
                        <c:v>57.829410473609528</c:v>
                      </c:pt>
                      <c:pt idx="3">
                        <c:v>52.430710140703113</c:v>
                      </c:pt>
                      <c:pt idx="4">
                        <c:v>87.987457477881605</c:v>
                      </c:pt>
                      <c:pt idx="5">
                        <c:v>62.366475206903928</c:v>
                      </c:pt>
                      <c:pt idx="6">
                        <c:v>54.530801308701271</c:v>
                      </c:pt>
                      <c:pt idx="7">
                        <c:v>54.156481079992879</c:v>
                      </c:pt>
                      <c:pt idx="8">
                        <c:v>64.493067966909763</c:v>
                      </c:pt>
                      <c:pt idx="9">
                        <c:v>61.95334763684199</c:v>
                      </c:pt>
                      <c:pt idx="10">
                        <c:v>70.509313765904551</c:v>
                      </c:pt>
                      <c:pt idx="11">
                        <c:v>63.467947933908775</c:v>
                      </c:pt>
                      <c:pt idx="12">
                        <c:v>78.736669680561462</c:v>
                      </c:pt>
                      <c:pt idx="13">
                        <c:v>51.461872590274552</c:v>
                      </c:pt>
                      <c:pt idx="14">
                        <c:v>55.666982313097314</c:v>
                      </c:pt>
                      <c:pt idx="15">
                        <c:v>43.085756936030911</c:v>
                      </c:pt>
                      <c:pt idx="16">
                        <c:v>30.484384185558113</c:v>
                      </c:pt>
                      <c:pt idx="17">
                        <c:v>60.167070514859788</c:v>
                      </c:pt>
                      <c:pt idx="18">
                        <c:v>65.381525615741154</c:v>
                      </c:pt>
                      <c:pt idx="19">
                        <c:v>89.320285175576913</c:v>
                      </c:pt>
                      <c:pt idx="20">
                        <c:v>68.323205645697712</c:v>
                      </c:pt>
                      <c:pt idx="21">
                        <c:v>94.677011695418656</c:v>
                      </c:pt>
                      <c:pt idx="22">
                        <c:v>32.236077139679665</c:v>
                      </c:pt>
                      <c:pt idx="23">
                        <c:v>58.154850582669759</c:v>
                      </c:pt>
                      <c:pt idx="24">
                        <c:v>78.387753226756431</c:v>
                      </c:pt>
                      <c:pt idx="25">
                        <c:v>64.805269207745809</c:v>
                      </c:pt>
                      <c:pt idx="26">
                        <c:v>71.624868455471102</c:v>
                      </c:pt>
                      <c:pt idx="27">
                        <c:v>45.833485070244933</c:v>
                      </c:pt>
                      <c:pt idx="28">
                        <c:v>49.221002714381228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37.932713929728443</c:v>
                </c:pt>
                <c:pt idx="2">
                  <c:v>2.0205991703971966</c:v>
                </c:pt>
                <c:pt idx="3">
                  <c:v>1.359967946813802</c:v>
                </c:pt>
                <c:pt idx="4">
                  <c:v>44.749357139295029</c:v>
                </c:pt>
                <c:pt idx="5">
                  <c:v>41.864838853480911</c:v>
                </c:pt>
                <c:pt idx="7">
                  <c:v>47.51076189489244</c:v>
                </c:pt>
                <c:pt idx="8">
                  <c:v>1.8742391758980419</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41.313281046939444</c:v>
                </c:pt>
                <c:pt idx="4">
                  <c:v>44.749357139295029</c:v>
                </c:pt>
                <c:pt idx="5">
                  <c:v>41.864838853480911</c:v>
                </c:pt>
                <c:pt idx="6">
                  <c:v>49.38500107079048</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-145868.38410402229</c:v>
                </c:pt>
                <c:pt idx="13">
                  <c:v>0</c:v>
                </c:pt>
                <c:pt idx="14">
                  <c:v>-339684.65589951631</c:v>
                </c:pt>
                <c:pt idx="15">
                  <c:v>0</c:v>
                </c:pt>
                <c:pt idx="16">
                  <c:v>-69340.948007183848</c:v>
                </c:pt>
                <c:pt idx="17">
                  <c:v>0</c:v>
                </c:pt>
                <c:pt idx="18">
                  <c:v>0</c:v>
                </c:pt>
                <c:pt idx="19">
                  <c:v>-60273.282343016821</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再エネ比較シート!$BM$72:$BM$161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0</c:v>
                </c:pt>
                <c:pt idx="13">
                  <c:v>483329.82180423336</c:v>
                </c:pt>
                <c:pt idx="14">
                  <c:v>0</c:v>
                </c:pt>
                <c:pt idx="15">
                  <c:v>1147534.34543959</c:v>
                </c:pt>
                <c:pt idx="16">
                  <c:v>0</c:v>
                </c:pt>
                <c:pt idx="17">
                  <c:v>288092.50710639858</c:v>
                </c:pt>
                <c:pt idx="18">
                  <c:v>627340.74422079045</c:v>
                </c:pt>
                <c:pt idx="19">
                  <c:v>0</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再エネ比較シート!$BK$72:$BK$161</c:f>
              <c:numCache>
                <c:formatCode>#,##0_);[Red]\(#,##0\)</c:formatCode>
                <c:ptCount val="90"/>
                <c:pt idx="0">
                  <c:v>162849.29838894203</c:v>
                </c:pt>
                <c:pt idx="1">
                  <c:v>3158900.63338592</c:v>
                </c:pt>
                <c:pt idx="2">
                  <c:v>317213.05666429916</c:v>
                </c:pt>
                <c:pt idx="3">
                  <c:v>1244391.0371239288</c:v>
                </c:pt>
                <c:pt idx="4">
                  <c:v>177422.04103916534</c:v>
                </c:pt>
                <c:pt idx="5">
                  <c:v>532829.355635138</c:v>
                </c:pt>
                <c:pt idx="6">
                  <c:v>341661.58326583769</c:v>
                </c:pt>
                <c:pt idx="7">
                  <c:v>1193638.7147678284</c:v>
                </c:pt>
                <c:pt idx="8">
                  <c:v>478548.86434685986</c:v>
                </c:pt>
                <c:pt idx="9">
                  <c:v>355349.86776125623</c:v>
                </c:pt>
                <c:pt idx="10">
                  <c:v>360291.92077695555</c:v>
                </c:pt>
                <c:pt idx="11">
                  <c:v>774744.17245308228</c:v>
                </c:pt>
                <c:pt idx="12">
                  <c:v>-145868.38410402229</c:v>
                </c:pt>
                <c:pt idx="13">
                  <c:v>483329.82180423336</c:v>
                </c:pt>
                <c:pt idx="14">
                  <c:v>-339684.65589951631</c:v>
                </c:pt>
                <c:pt idx="15">
                  <c:v>1147534.34543959</c:v>
                </c:pt>
                <c:pt idx="16">
                  <c:v>-69340.948007183848</c:v>
                </c:pt>
                <c:pt idx="17">
                  <c:v>288092.50710639858</c:v>
                </c:pt>
                <c:pt idx="18">
                  <c:v>627340.74422079045</c:v>
                </c:pt>
                <c:pt idx="19">
                  <c:v>-60273.282343016821</c:v>
                </c:pt>
                <c:pt idx="20">
                  <c:v>305126.25669999141</c:v>
                </c:pt>
                <c:pt idx="21">
                  <c:v>489043.12940966268</c:v>
                </c:pt>
                <c:pt idx="22">
                  <c:v>3816205.8504837807</c:v>
                </c:pt>
                <c:pt idx="23">
                  <c:v>552149.21653476113</c:v>
                </c:pt>
                <c:pt idx="24">
                  <c:v>429796.32408786297</c:v>
                </c:pt>
                <c:pt idx="25">
                  <c:v>522544.48412545933</c:v>
                </c:pt>
                <c:pt idx="26">
                  <c:v>157438.24593632598</c:v>
                </c:pt>
                <c:pt idx="27">
                  <c:v>1060856.3629444134</c:v>
                </c:pt>
                <c:pt idx="28">
                  <c:v>581394.31737445679</c:v>
                </c:pt>
                <c:pt idx="29">
                  <c:v>476718.55719691829</c:v>
                </c:pt>
                <c:pt idx="30">
                  <c:v>19208.544680714142</c:v>
                </c:pt>
                <c:pt idx="31">
                  <c:v>388357.12216765631</c:v>
                </c:pt>
                <c:pt idx="32">
                  <c:v>287911.45317671081</c:v>
                </c:pt>
                <c:pt idx="33">
                  <c:v>61012.095743530546</c:v>
                </c:pt>
                <c:pt idx="34">
                  <c:v>15633.709038236178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再エネ比較シート!$BJ$72:$BJ$161</c:f>
              <c:numCache>
                <c:formatCode>#,##0_);[Red]\(#,##0\)</c:formatCode>
                <c:ptCount val="90"/>
                <c:pt idx="0">
                  <c:v>222074.56961105793</c:v>
                </c:pt>
                <c:pt idx="1">
                  <c:v>147381.3526140805</c:v>
                </c:pt>
                <c:pt idx="2">
                  <c:v>291488.73433570092</c:v>
                </c:pt>
                <c:pt idx="3">
                  <c:v>355894.91887607105</c:v>
                </c:pt>
                <c:pt idx="4">
                  <c:v>1601671.0679608348</c:v>
                </c:pt>
                <c:pt idx="5">
                  <c:v>213516.4233648621</c:v>
                </c:pt>
                <c:pt idx="6">
                  <c:v>174862.91273416235</c:v>
                </c:pt>
                <c:pt idx="7">
                  <c:v>1204588.6022321715</c:v>
                </c:pt>
                <c:pt idx="8">
                  <c:v>34242.68665314019</c:v>
                </c:pt>
                <c:pt idx="9">
                  <c:v>32856.206238743784</c:v>
                </c:pt>
                <c:pt idx="10">
                  <c:v>160863.3382230445</c:v>
                </c:pt>
                <c:pt idx="11">
                  <c:v>341716.00354691769</c:v>
                </c:pt>
                <c:pt idx="12">
                  <c:v>1033219.3991040222</c:v>
                </c:pt>
                <c:pt idx="13">
                  <c:v>676145.13519576681</c:v>
                </c:pt>
                <c:pt idx="14">
                  <c:v>4856736.4178995155</c:v>
                </c:pt>
                <c:pt idx="15">
                  <c:v>573708.0865604101</c:v>
                </c:pt>
                <c:pt idx="16">
                  <c:v>204815.48800718386</c:v>
                </c:pt>
                <c:pt idx="17">
                  <c:v>119426.85189360143</c:v>
                </c:pt>
                <c:pt idx="18">
                  <c:v>378107.35377920937</c:v>
                </c:pt>
                <c:pt idx="19">
                  <c:v>450782.56034301681</c:v>
                </c:pt>
                <c:pt idx="20">
                  <c:v>37938.301300008534</c:v>
                </c:pt>
                <c:pt idx="21">
                  <c:v>1395994.5475903375</c:v>
                </c:pt>
                <c:pt idx="22">
                  <c:v>4878217.0295162182</c:v>
                </c:pt>
                <c:pt idx="23">
                  <c:v>64379.646465238773</c:v>
                </c:pt>
                <c:pt idx="24">
                  <c:v>751901.75491213694</c:v>
                </c:pt>
                <c:pt idx="25">
                  <c:v>876419.82987454068</c:v>
                </c:pt>
                <c:pt idx="26">
                  <c:v>1892050.592063674</c:v>
                </c:pt>
                <c:pt idx="27">
                  <c:v>946001.02405558608</c:v>
                </c:pt>
                <c:pt idx="28">
                  <c:v>799665.96162554284</c:v>
                </c:pt>
                <c:pt idx="29">
                  <c:v>28533.433803081633</c:v>
                </c:pt>
                <c:pt idx="30">
                  <c:v>635685.92831928586</c:v>
                </c:pt>
                <c:pt idx="31">
                  <c:v>39895.019832343758</c:v>
                </c:pt>
                <c:pt idx="32">
                  <c:v>138979.01482328912</c:v>
                </c:pt>
                <c:pt idx="33">
                  <c:v>934208.60825646948</c:v>
                </c:pt>
                <c:pt idx="34">
                  <c:v>283495.74596176384</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再エネ比較シート!$BE$72:$BE$161</c:f>
              <c:numCache>
                <c:formatCode>#,##0_);[Red]\(#,##0\)</c:formatCode>
                <c:ptCount val="90"/>
                <c:pt idx="0">
                  <c:v>229186.84699999998</c:v>
                </c:pt>
                <c:pt idx="1">
                  <c:v>496740.86399999994</c:v>
                </c:pt>
                <c:pt idx="2">
                  <c:v>414539.67300000001</c:v>
                </c:pt>
                <c:pt idx="3">
                  <c:v>521774.11499999999</c:v>
                </c:pt>
                <c:pt idx="4">
                  <c:v>1739766.0100000002</c:v>
                </c:pt>
                <c:pt idx="5">
                  <c:v>733038.61200000008</c:v>
                </c:pt>
                <c:pt idx="6">
                  <c:v>296733.41399999999</c:v>
                </c:pt>
                <c:pt idx="7">
                  <c:v>2147193.61</c:v>
                </c:pt>
                <c:pt idx="8">
                  <c:v>126404.62</c:v>
                </c:pt>
                <c:pt idx="9">
                  <c:v>203230.06900000002</c:v>
                </c:pt>
                <c:pt idx="10">
                  <c:v>331319.63199999998</c:v>
                </c:pt>
                <c:pt idx="11">
                  <c:v>1115639.0009999999</c:v>
                </c:pt>
                <c:pt idx="12">
                  <c:v>832158.7</c:v>
                </c:pt>
                <c:pt idx="13">
                  <c:v>961637.92800000007</c:v>
                </c:pt>
                <c:pt idx="14">
                  <c:v>3944251.1049999995</c:v>
                </c:pt>
                <c:pt idx="15">
                  <c:v>1300202.5419999999</c:v>
                </c:pt>
                <c:pt idx="16">
                  <c:v>135474.54</c:v>
                </c:pt>
                <c:pt idx="17">
                  <c:v>213826.40700000001</c:v>
                </c:pt>
                <c:pt idx="18">
                  <c:v>487037.67900000006</c:v>
                </c:pt>
                <c:pt idx="19">
                  <c:v>233937.38300000003</c:v>
                </c:pt>
                <c:pt idx="20">
                  <c:v>91759.679999999993</c:v>
                </c:pt>
                <c:pt idx="21">
                  <c:v>1247824.031</c:v>
                </c:pt>
                <c:pt idx="22">
                  <c:v>6996818.5689999992</c:v>
                </c:pt>
                <c:pt idx="23">
                  <c:v>154146.84399999998</c:v>
                </c:pt>
                <c:pt idx="24">
                  <c:v>1154077.162</c:v>
                </c:pt>
                <c:pt idx="25">
                  <c:v>1196843.7620000001</c:v>
                </c:pt>
                <c:pt idx="26">
                  <c:v>1980296.5619999999</c:v>
                </c:pt>
                <c:pt idx="27">
                  <c:v>1926482.8169999998</c:v>
                </c:pt>
                <c:pt idx="28">
                  <c:v>1377061.4609999997</c:v>
                </c:pt>
                <c:pt idx="29">
                  <c:v>97228.019</c:v>
                </c:pt>
                <c:pt idx="30">
                  <c:v>612862.73399999994</c:v>
                </c:pt>
                <c:pt idx="31">
                  <c:v>145315.17500000002</c:v>
                </c:pt>
                <c:pt idx="32">
                  <c:v>304831.18299999996</c:v>
                </c:pt>
                <c:pt idx="33">
                  <c:v>990303.46</c:v>
                </c:pt>
                <c:pt idx="34">
                  <c:v>296652.88300000003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再エネ比較シート!$BF$72:$BF$161</c:f>
              <c:numCache>
                <c:formatCode>#,##0_);[Red]\(#,##0\)</c:formatCode>
                <c:ptCount val="90"/>
                <c:pt idx="0">
                  <c:v>138596.40299999996</c:v>
                </c:pt>
                <c:pt idx="1">
                  <c:v>2319579.3220000002</c:v>
                </c:pt>
                <c:pt idx="2">
                  <c:v>162331.00899999999</c:v>
                </c:pt>
                <c:pt idx="3">
                  <c:v>316849.913</c:v>
                </c:pt>
                <c:pt idx="4">
                  <c:v>39278.534</c:v>
                </c:pt>
                <c:pt idx="5">
                  <c:v>6350.4660000000003</c:v>
                </c:pt>
                <c:pt idx="6">
                  <c:v>166425.92800000004</c:v>
                </c:pt>
                <c:pt idx="7">
                  <c:v>249575.598</c:v>
                </c:pt>
                <c:pt idx="8">
                  <c:v>360897.2</c:v>
                </c:pt>
                <c:pt idx="9">
                  <c:v>144880.85200000001</c:v>
                </c:pt>
                <c:pt idx="10">
                  <c:v>141368.033</c:v>
                </c:pt>
                <c:pt idx="11">
                  <c:v>485.387</c:v>
                </c:pt>
                <c:pt idx="12">
                  <c:v>55192.315000000002</c:v>
                </c:pt>
                <c:pt idx="13">
                  <c:v>107022.397</c:v>
                </c:pt>
                <c:pt idx="14">
                  <c:v>292214.34299999999</c:v>
                </c:pt>
                <c:pt idx="15">
                  <c:v>388350.66100000002</c:v>
                </c:pt>
                <c:pt idx="16">
                  <c:v>0</c:v>
                </c:pt>
                <c:pt idx="17">
                  <c:v>189502.34299999999</c:v>
                </c:pt>
                <c:pt idx="18">
                  <c:v>210701.33100000001</c:v>
                </c:pt>
                <c:pt idx="19">
                  <c:v>33456.616999999998</c:v>
                </c:pt>
                <c:pt idx="20">
                  <c:v>249650.46400000001</c:v>
                </c:pt>
                <c:pt idx="21">
                  <c:v>609779.87</c:v>
                </c:pt>
                <c:pt idx="22">
                  <c:v>1358772.3500000003</c:v>
                </c:pt>
                <c:pt idx="23">
                  <c:v>291293.84299999999</c:v>
                </c:pt>
                <c:pt idx="24">
                  <c:v>27434.504000000001</c:v>
                </c:pt>
                <c:pt idx="25">
                  <c:v>197322.47700000004</c:v>
                </c:pt>
                <c:pt idx="26">
                  <c:v>0</c:v>
                </c:pt>
                <c:pt idx="27">
                  <c:v>4353.3900000000003</c:v>
                </c:pt>
                <c:pt idx="28">
                  <c:v>2662.5329999999999</c:v>
                </c:pt>
                <c:pt idx="29">
                  <c:v>405100.96999999991</c:v>
                </c:pt>
                <c:pt idx="30">
                  <c:v>1099.902</c:v>
                </c:pt>
                <c:pt idx="31">
                  <c:v>269506.90500000003</c:v>
                </c:pt>
                <c:pt idx="32">
                  <c:v>113539.171</c:v>
                </c:pt>
                <c:pt idx="33">
                  <c:v>4884.3760000000011</c:v>
                </c:pt>
                <c:pt idx="34">
                  <c:v>2476.5720000000001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再エネ比較シート!$BG$72:$BG$161</c:f>
              <c:numCache>
                <c:formatCode>#,##0_);[Red]\(#,##0\)</c:formatCode>
                <c:ptCount val="90"/>
                <c:pt idx="0">
                  <c:v>16683.906999999999</c:v>
                </c:pt>
                <c:pt idx="1">
                  <c:v>273755.23200000008</c:v>
                </c:pt>
                <c:pt idx="2">
                  <c:v>28648.600999999995</c:v>
                </c:pt>
                <c:pt idx="3">
                  <c:v>8758.848</c:v>
                </c:pt>
                <c:pt idx="4">
                  <c:v>0</c:v>
                </c:pt>
                <c:pt idx="5">
                  <c:v>0</c:v>
                </c:pt>
                <c:pt idx="6">
                  <c:v>43533.455999999998</c:v>
                </c:pt>
                <c:pt idx="7">
                  <c:v>945.96400000000006</c:v>
                </c:pt>
                <c:pt idx="8">
                  <c:v>12828.378000000001</c:v>
                </c:pt>
                <c:pt idx="9">
                  <c:v>40095.152999999991</c:v>
                </c:pt>
                <c:pt idx="10">
                  <c:v>48168.107000000011</c:v>
                </c:pt>
                <c:pt idx="11">
                  <c:v>0</c:v>
                </c:pt>
                <c:pt idx="12">
                  <c:v>0</c:v>
                </c:pt>
                <c:pt idx="13">
                  <c:v>85780.26</c:v>
                </c:pt>
                <c:pt idx="14">
                  <c:v>279212.01</c:v>
                </c:pt>
                <c:pt idx="15">
                  <c:v>32689.228999999999</c:v>
                </c:pt>
                <c:pt idx="16">
                  <c:v>0</c:v>
                </c:pt>
                <c:pt idx="17">
                  <c:v>0</c:v>
                </c:pt>
                <c:pt idx="18">
                  <c:v>299014.89299999998</c:v>
                </c:pt>
                <c:pt idx="19">
                  <c:v>122751.28200000001</c:v>
                </c:pt>
                <c:pt idx="20">
                  <c:v>0</c:v>
                </c:pt>
                <c:pt idx="21">
                  <c:v>23812.462</c:v>
                </c:pt>
                <c:pt idx="22">
                  <c:v>338831.96100000007</c:v>
                </c:pt>
                <c:pt idx="23">
                  <c:v>42471.273999999998</c:v>
                </c:pt>
                <c:pt idx="24">
                  <c:v>0</c:v>
                </c:pt>
                <c:pt idx="25">
                  <c:v>4798.0749999999998</c:v>
                </c:pt>
                <c:pt idx="26">
                  <c:v>68378.191999999995</c:v>
                </c:pt>
                <c:pt idx="27">
                  <c:v>74873.514999999985</c:v>
                </c:pt>
                <c:pt idx="28">
                  <c:v>0</c:v>
                </c:pt>
                <c:pt idx="29">
                  <c:v>0</c:v>
                </c:pt>
                <c:pt idx="30">
                  <c:v>37135.148000000001</c:v>
                </c:pt>
                <c:pt idx="31">
                  <c:v>0</c:v>
                </c:pt>
                <c:pt idx="32">
                  <c:v>8520.1139999999996</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再エネ比較シート!$BH$72:$BH$161</c:f>
              <c:numCache>
                <c:formatCode>#,##0_);[Red]\(#,##0\)</c:formatCode>
                <c:ptCount val="90"/>
                <c:pt idx="0">
                  <c:v>456.71100000000007</c:v>
                </c:pt>
                <c:pt idx="1">
                  <c:v>216206.56800000006</c:v>
                </c:pt>
                <c:pt idx="2">
                  <c:v>3182.5079999999998</c:v>
                </c:pt>
                <c:pt idx="3">
                  <c:v>752903.07999999984</c:v>
                </c:pt>
                <c:pt idx="4">
                  <c:v>48.564999999999998</c:v>
                </c:pt>
                <c:pt idx="5">
                  <c:v>6956.701</c:v>
                </c:pt>
                <c:pt idx="6">
                  <c:v>9831.6979999999985</c:v>
                </c:pt>
                <c:pt idx="7">
                  <c:v>512.14499999999998</c:v>
                </c:pt>
                <c:pt idx="8">
                  <c:v>12661.353000000003</c:v>
                </c:pt>
                <c:pt idx="9">
                  <c:v>0</c:v>
                </c:pt>
                <c:pt idx="10">
                  <c:v>299.48700000000002</c:v>
                </c:pt>
                <c:pt idx="11">
                  <c:v>335.78800000000007</c:v>
                </c:pt>
                <c:pt idx="12">
                  <c:v>0</c:v>
                </c:pt>
                <c:pt idx="13">
                  <c:v>5034.3719999999994</c:v>
                </c:pt>
                <c:pt idx="14">
                  <c:v>1374.3040000000003</c:v>
                </c:pt>
                <c:pt idx="15">
                  <c:v>0</c:v>
                </c:pt>
                <c:pt idx="16">
                  <c:v>0</c:v>
                </c:pt>
                <c:pt idx="17">
                  <c:v>4190.6090000000004</c:v>
                </c:pt>
                <c:pt idx="18">
                  <c:v>8694.1950000000015</c:v>
                </c:pt>
                <c:pt idx="19">
                  <c:v>363.99599999999998</c:v>
                </c:pt>
                <c:pt idx="20">
                  <c:v>1654.414</c:v>
                </c:pt>
                <c:pt idx="21">
                  <c:v>3621.3139999999994</c:v>
                </c:pt>
                <c:pt idx="22">
                  <c:v>0</c:v>
                </c:pt>
                <c:pt idx="23">
                  <c:v>128616.902</c:v>
                </c:pt>
                <c:pt idx="24">
                  <c:v>186.41300000000004</c:v>
                </c:pt>
                <c:pt idx="25">
                  <c:v>0</c:v>
                </c:pt>
                <c:pt idx="26">
                  <c:v>814.08399999999983</c:v>
                </c:pt>
                <c:pt idx="27">
                  <c:v>1147.665</c:v>
                </c:pt>
                <c:pt idx="28">
                  <c:v>1336.2850000000003</c:v>
                </c:pt>
                <c:pt idx="29">
                  <c:v>2923.002</c:v>
                </c:pt>
                <c:pt idx="30">
                  <c:v>3796.6889999999994</c:v>
                </c:pt>
                <c:pt idx="31">
                  <c:v>13430.062</c:v>
                </c:pt>
                <c:pt idx="32">
                  <c:v>0</c:v>
                </c:pt>
                <c:pt idx="33">
                  <c:v>32.868000000000002</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熱海市</c:v>
                </c:pt>
                <c:pt idx="1">
                  <c:v>伊豆市</c:v>
                </c:pt>
                <c:pt idx="2">
                  <c:v>伊豆の国市</c:v>
                </c:pt>
                <c:pt idx="3">
                  <c:v>伊東市</c:v>
                </c:pt>
                <c:pt idx="4">
                  <c:v>磐田市</c:v>
                </c:pt>
                <c:pt idx="5">
                  <c:v>御前崎市</c:v>
                </c:pt>
                <c:pt idx="6">
                  <c:v>小山町</c:v>
                </c:pt>
                <c:pt idx="7">
                  <c:v>掛川市</c:v>
                </c:pt>
                <c:pt idx="8">
                  <c:v>河津町</c:v>
                </c:pt>
                <c:pt idx="9">
                  <c:v>川根本町</c:v>
                </c:pt>
                <c:pt idx="10">
                  <c:v>函南町</c:v>
                </c:pt>
                <c:pt idx="11">
                  <c:v>菊川市</c:v>
                </c:pt>
                <c:pt idx="12">
                  <c:v>湖西市</c:v>
                </c:pt>
                <c:pt idx="13">
                  <c:v>御殿場市</c:v>
                </c:pt>
                <c:pt idx="14">
                  <c:v>静岡市</c:v>
                </c:pt>
                <c:pt idx="15">
                  <c:v>島田市</c:v>
                </c:pt>
                <c:pt idx="16">
                  <c:v>清水町</c:v>
                </c:pt>
                <c:pt idx="17">
                  <c:v>下田市</c:v>
                </c:pt>
                <c:pt idx="18">
                  <c:v>裾野市</c:v>
                </c:pt>
                <c:pt idx="19">
                  <c:v>長泉町</c:v>
                </c:pt>
                <c:pt idx="20">
                  <c:v>西伊豆町</c:v>
                </c:pt>
                <c:pt idx="21">
                  <c:v>沼津市</c:v>
                </c:pt>
                <c:pt idx="22">
                  <c:v>浜松市</c:v>
                </c:pt>
                <c:pt idx="23">
                  <c:v>東伊豆町</c:v>
                </c:pt>
                <c:pt idx="24">
                  <c:v>袋井市</c:v>
                </c:pt>
                <c:pt idx="25">
                  <c:v>藤枝市</c:v>
                </c:pt>
                <c:pt idx="26">
                  <c:v>富士市</c:v>
                </c:pt>
                <c:pt idx="27">
                  <c:v>富士宮市</c:v>
                </c:pt>
                <c:pt idx="28">
                  <c:v>牧之原市</c:v>
                </c:pt>
                <c:pt idx="29">
                  <c:v>松崎町</c:v>
                </c:pt>
                <c:pt idx="30">
                  <c:v>三島市</c:v>
                </c:pt>
                <c:pt idx="31">
                  <c:v>南伊豆町</c:v>
                </c:pt>
                <c:pt idx="32">
                  <c:v>森町</c:v>
                </c:pt>
                <c:pt idx="33">
                  <c:v>焼津市</c:v>
                </c:pt>
                <c:pt idx="34">
                  <c:v>吉田町</c:v>
                </c:pt>
              </c:strCache>
            </c:strRef>
          </c:cat>
          <c:val>
            <c:numRef>
              <c:f>再エネ比較シート!$BI$72:$BI$161</c:f>
              <c:numCache>
                <c:formatCode>#,##0_);[Red]\(#,##0\)</c:formatCode>
                <c:ptCount val="90"/>
                <c:pt idx="0">
                  <c:v>384923.86799999996</c:v>
                </c:pt>
                <c:pt idx="1">
                  <c:v>3306281.9860000005</c:v>
                </c:pt>
                <c:pt idx="2">
                  <c:v>608701.79100000008</c:v>
                </c:pt>
                <c:pt idx="3">
                  <c:v>1600285.9559999998</c:v>
                </c:pt>
                <c:pt idx="4">
                  <c:v>1779093.1090000002</c:v>
                </c:pt>
                <c:pt idx="5">
                  <c:v>746345.7790000001</c:v>
                </c:pt>
                <c:pt idx="6">
                  <c:v>516524.49600000004</c:v>
                </c:pt>
                <c:pt idx="7">
                  <c:v>2398227.3169999998</c:v>
                </c:pt>
                <c:pt idx="8">
                  <c:v>512791.55100000004</c:v>
                </c:pt>
                <c:pt idx="9">
                  <c:v>388206.07400000002</c:v>
                </c:pt>
                <c:pt idx="10">
                  <c:v>521155.25900000002</c:v>
                </c:pt>
                <c:pt idx="11">
                  <c:v>1116460.176</c:v>
                </c:pt>
                <c:pt idx="12">
                  <c:v>887351.0149999999</c:v>
                </c:pt>
                <c:pt idx="13">
                  <c:v>1159474.9570000002</c:v>
                </c:pt>
                <c:pt idx="14">
                  <c:v>4517051.7619999992</c:v>
                </c:pt>
                <c:pt idx="15">
                  <c:v>1721242.432</c:v>
                </c:pt>
                <c:pt idx="16">
                  <c:v>135474.54</c:v>
                </c:pt>
                <c:pt idx="17">
                  <c:v>407519.359</c:v>
                </c:pt>
                <c:pt idx="18">
                  <c:v>1005448.0979999999</c:v>
                </c:pt>
                <c:pt idx="19">
                  <c:v>390509.27799999999</c:v>
                </c:pt>
                <c:pt idx="20">
                  <c:v>343064.55799999996</c:v>
                </c:pt>
                <c:pt idx="21">
                  <c:v>1885037.6770000001</c:v>
                </c:pt>
                <c:pt idx="22">
                  <c:v>8694422.879999999</c:v>
                </c:pt>
                <c:pt idx="23">
                  <c:v>616528.8629999999</c:v>
                </c:pt>
                <c:pt idx="24">
                  <c:v>1181698.0789999999</c:v>
                </c:pt>
                <c:pt idx="25">
                  <c:v>1398964.314</c:v>
                </c:pt>
                <c:pt idx="26">
                  <c:v>2049488.838</c:v>
                </c:pt>
                <c:pt idx="27">
                  <c:v>2006857.3869999996</c:v>
                </c:pt>
                <c:pt idx="28">
                  <c:v>1381060.2789999996</c:v>
                </c:pt>
                <c:pt idx="29">
                  <c:v>505251.99099999992</c:v>
                </c:pt>
                <c:pt idx="30">
                  <c:v>654894.473</c:v>
                </c:pt>
                <c:pt idx="31">
                  <c:v>428252.14200000005</c:v>
                </c:pt>
                <c:pt idx="32">
                  <c:v>426890.46799999994</c:v>
                </c:pt>
                <c:pt idx="33">
                  <c:v>995220.70400000003</c:v>
                </c:pt>
                <c:pt idx="34">
                  <c:v>299129.45500000002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再エネ比較シート!$CO$13:$CO$42</c:f>
              <c:numCache>
                <c:formatCode>0.0%</c:formatCode>
                <c:ptCount val="30"/>
                <c:pt idx="0">
                  <c:v>0.11031596003240615</c:v>
                </c:pt>
                <c:pt idx="1">
                  <c:v>0.12683651140981556</c:v>
                </c:pt>
                <c:pt idx="2">
                  <c:v>0.13437476302419049</c:v>
                </c:pt>
                <c:pt idx="3">
                  <c:v>0.11279029462738302</c:v>
                </c:pt>
                <c:pt idx="4">
                  <c:v>9.9329013018294429E-2</c:v>
                </c:pt>
                <c:pt idx="5">
                  <c:v>0.10363664741688777</c:v>
                </c:pt>
                <c:pt idx="6">
                  <c:v>0.11360977512023918</c:v>
                </c:pt>
                <c:pt idx="7">
                  <c:v>4.895426338772696E-2</c:v>
                </c:pt>
                <c:pt idx="8">
                  <c:v>1.3241678726483358E-2</c:v>
                </c:pt>
                <c:pt idx="9">
                  <c:v>2.4583356403299929E-2</c:v>
                </c:pt>
                <c:pt idx="10">
                  <c:v>8.5336945479173726E-2</c:v>
                </c:pt>
                <c:pt idx="11">
                  <c:v>0.13665549972082636</c:v>
                </c:pt>
                <c:pt idx="12">
                  <c:v>0.1049492385786802</c:v>
                </c:pt>
                <c:pt idx="13">
                  <c:v>5.4380900366700478E-2</c:v>
                </c:pt>
                <c:pt idx="14">
                  <c:v>8.596639200674755E-2</c:v>
                </c:pt>
                <c:pt idx="15">
                  <c:v>3.9937888198757765E-2</c:v>
                </c:pt>
                <c:pt idx="16">
                  <c:v>3.1196784960152577E-2</c:v>
                </c:pt>
                <c:pt idx="17">
                  <c:v>5.2231596573710314E-2</c:v>
                </c:pt>
                <c:pt idx="18">
                  <c:v>0.10094992754789889</c:v>
                </c:pt>
                <c:pt idx="19">
                  <c:v>9.039202495260229E-2</c:v>
                </c:pt>
                <c:pt idx="20">
                  <c:v>5.5398381472465293E-2</c:v>
                </c:pt>
                <c:pt idx="21">
                  <c:v>8.0615384615384617E-2</c:v>
                </c:pt>
                <c:pt idx="22">
                  <c:v>4.4853797164966104E-2</c:v>
                </c:pt>
                <c:pt idx="23">
                  <c:v>5.3674593577858393E-2</c:v>
                </c:pt>
                <c:pt idx="24">
                  <c:v>0.10370271887256531</c:v>
                </c:pt>
                <c:pt idx="25">
                  <c:v>4.8941115702479339E-2</c:v>
                </c:pt>
                <c:pt idx="26">
                  <c:v>5.9277573418561179E-2</c:v>
                </c:pt>
                <c:pt idx="27">
                  <c:v>6.9600390543273591E-2</c:v>
                </c:pt>
                <c:pt idx="28">
                  <c:v>2.8754537205081671E-2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再エネ比較シート!$CC$13:$CC$42</c:f>
              <c:numCache>
                <c:formatCode>0.0%</c:formatCode>
                <c:ptCount val="30"/>
                <c:pt idx="0">
                  <c:v>6.1500083956525058E-2</c:v>
                </c:pt>
                <c:pt idx="1">
                  <c:v>3.8504734636255936E-2</c:v>
                </c:pt>
                <c:pt idx="2">
                  <c:v>7.0422295215311084E-2</c:v>
                </c:pt>
                <c:pt idx="3">
                  <c:v>5.212155550361814E-2</c:v>
                </c:pt>
                <c:pt idx="4">
                  <c:v>5.2883155447304063E-2</c:v>
                </c:pt>
                <c:pt idx="5">
                  <c:v>4.8306611944655631E-2</c:v>
                </c:pt>
                <c:pt idx="6">
                  <c:v>6.3026426286292556E-2</c:v>
                </c:pt>
                <c:pt idx="7">
                  <c:v>3.7819207060569827E-2</c:v>
                </c:pt>
                <c:pt idx="8">
                  <c:v>4.6071544761862636E-3</c:v>
                </c:pt>
                <c:pt idx="9">
                  <c:v>1.427544380253996E-2</c:v>
                </c:pt>
                <c:pt idx="10">
                  <c:v>3.8744080484622204E-2</c:v>
                </c:pt>
                <c:pt idx="11">
                  <c:v>3.491528790362261E-2</c:v>
                </c:pt>
                <c:pt idx="12">
                  <c:v>5.2051111238738859E-2</c:v>
                </c:pt>
                <c:pt idx="13">
                  <c:v>9.6511592948759634E-3</c:v>
                </c:pt>
                <c:pt idx="14">
                  <c:v>3.0719438097047653E-2</c:v>
                </c:pt>
                <c:pt idx="15">
                  <c:v>2.2393776795566624E-2</c:v>
                </c:pt>
                <c:pt idx="16">
                  <c:v>2.2446669781192474E-2</c:v>
                </c:pt>
                <c:pt idx="17">
                  <c:v>1.6617794669194212E-2</c:v>
                </c:pt>
                <c:pt idx="18">
                  <c:v>3.0632971593680558E-2</c:v>
                </c:pt>
                <c:pt idx="19">
                  <c:v>4.8293965495539638E-2</c:v>
                </c:pt>
                <c:pt idx="20">
                  <c:v>7.8852350945328199E-3</c:v>
                </c:pt>
                <c:pt idx="21">
                  <c:v>3.8228627559691315E-2</c:v>
                </c:pt>
                <c:pt idx="22">
                  <c:v>3.1833393992403022E-2</c:v>
                </c:pt>
                <c:pt idx="23">
                  <c:v>1.3762416157238859E-2</c:v>
                </c:pt>
                <c:pt idx="24">
                  <c:v>4.1672645004831997E-2</c:v>
                </c:pt>
                <c:pt idx="25">
                  <c:v>2.3420434348359893E-2</c:v>
                </c:pt>
                <c:pt idx="26">
                  <c:v>3.1772531602990296E-2</c:v>
                </c:pt>
                <c:pt idx="27">
                  <c:v>2.917571108582576E-2</c:v>
                </c:pt>
                <c:pt idx="28">
                  <c:v>1.8501407549642395E-2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再エネ比較シート!$CD$13:$CD$42</c:f>
              <c:numCache>
                <c:formatCode>0.0%</c:formatCode>
                <c:ptCount val="30"/>
                <c:pt idx="0">
                  <c:v>0.3189256529767171</c:v>
                </c:pt>
                <c:pt idx="1">
                  <c:v>0.14753626382906332</c:v>
                </c:pt>
                <c:pt idx="2">
                  <c:v>0.6876802154103866</c:v>
                </c:pt>
                <c:pt idx="3">
                  <c:v>0.26085153850362741</c:v>
                </c:pt>
                <c:pt idx="4">
                  <c:v>0.60772963384185663</c:v>
                </c:pt>
                <c:pt idx="5">
                  <c:v>0.12011630299972846</c:v>
                </c:pt>
                <c:pt idx="6">
                  <c:v>0.11675177564742631</c:v>
                </c:pt>
                <c:pt idx="7">
                  <c:v>0.12457835060735001</c:v>
                </c:pt>
                <c:pt idx="8">
                  <c:v>1.7547947141819072E-2</c:v>
                </c:pt>
                <c:pt idx="9">
                  <c:v>0.10297266999307292</c:v>
                </c:pt>
                <c:pt idx="10">
                  <c:v>0.15388260790461464</c:v>
                </c:pt>
                <c:pt idx="11">
                  <c:v>0.495307331763227</c:v>
                </c:pt>
                <c:pt idx="12">
                  <c:v>0.44862487926786837</c:v>
                </c:pt>
                <c:pt idx="13">
                  <c:v>2.0190870849840566E-2</c:v>
                </c:pt>
                <c:pt idx="14">
                  <c:v>0.10707430706553786</c:v>
                </c:pt>
                <c:pt idx="15">
                  <c:v>5.8901853432344706E-2</c:v>
                </c:pt>
                <c:pt idx="16">
                  <c:v>3.0042112049482057E-3</c:v>
                </c:pt>
                <c:pt idx="17">
                  <c:v>9.2013942275930183E-2</c:v>
                </c:pt>
                <c:pt idx="18">
                  <c:v>0.19762478909142878</c:v>
                </c:pt>
                <c:pt idx="19">
                  <c:v>1.3024306139610327</c:v>
                </c:pt>
                <c:pt idx="20">
                  <c:v>9.6833164500482686E-3</c:v>
                </c:pt>
                <c:pt idx="21">
                  <c:v>1.2832982229013632</c:v>
                </c:pt>
                <c:pt idx="22">
                  <c:v>2.1121594935558565E-2</c:v>
                </c:pt>
                <c:pt idx="23">
                  <c:v>0.10440981307664053</c:v>
                </c:pt>
                <c:pt idx="24">
                  <c:v>0.62971936049940869</c:v>
                </c:pt>
                <c:pt idx="25">
                  <c:v>0.17392852880630089</c:v>
                </c:pt>
                <c:pt idx="26">
                  <c:v>0.35735221264713296</c:v>
                </c:pt>
                <c:pt idx="27">
                  <c:v>1.4770133594066356E-2</c:v>
                </c:pt>
                <c:pt idx="28">
                  <c:v>0.13471695931387273</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再エネ比較シート!$CE$13:$CE$42</c:f>
              <c:numCache>
                <c:formatCode>0.0%</c:formatCode>
                <c:ptCount val="30"/>
                <c:pt idx="0">
                  <c:v>0</c:v>
                </c:pt>
                <c:pt idx="1">
                  <c:v>0</c:v>
                </c:pt>
                <c:pt idx="2">
                  <c:v>3.1268266569414027E-4</c:v>
                </c:pt>
                <c:pt idx="3">
                  <c:v>0</c:v>
                </c:pt>
                <c:pt idx="4">
                  <c:v>0</c:v>
                </c:pt>
                <c:pt idx="5">
                  <c:v>0</c:v>
                </c:pt>
                <c:pt idx="6">
                  <c:v>0</c:v>
                </c:pt>
                <c:pt idx="7">
                  <c:v>0</c:v>
                </c:pt>
                <c:pt idx="8">
                  <c:v>0</c:v>
                </c:pt>
                <c:pt idx="9">
                  <c:v>0.28429845070919635</c:v>
                </c:pt>
                <c:pt idx="10">
                  <c:v>4.3302286344339477E-4</c:v>
                </c:pt>
                <c:pt idx="11">
                  <c:v>0</c:v>
                </c:pt>
                <c:pt idx="12">
                  <c:v>0</c:v>
                </c:pt>
                <c:pt idx="13">
                  <c:v>0</c:v>
                </c:pt>
                <c:pt idx="14">
                  <c:v>0</c:v>
                </c:pt>
                <c:pt idx="15">
                  <c:v>0</c:v>
                </c:pt>
                <c:pt idx="16">
                  <c:v>0</c:v>
                </c:pt>
                <c:pt idx="17">
                  <c:v>2.7727990807293842E-4</c:v>
                </c:pt>
                <c:pt idx="18">
                  <c:v>0</c:v>
                </c:pt>
                <c:pt idx="19">
                  <c:v>0.20942720250280714</c:v>
                </c:pt>
                <c:pt idx="20">
                  <c:v>0</c:v>
                </c:pt>
                <c:pt idx="21">
                  <c:v>0</c:v>
                </c:pt>
                <c:pt idx="22">
                  <c:v>0</c:v>
                </c:pt>
                <c:pt idx="23">
                  <c:v>0</c:v>
                </c:pt>
                <c:pt idx="24">
                  <c:v>0</c:v>
                </c:pt>
                <c:pt idx="25">
                  <c:v>0</c:v>
                </c:pt>
                <c:pt idx="26">
                  <c:v>0</c:v>
                </c:pt>
                <c:pt idx="27">
                  <c:v>0</c:v>
                </c:pt>
                <c:pt idx="28">
                  <c:v>0.76553978730239491</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再エネ比較シート!$CF$13:$CF$42</c:f>
              <c:numCache>
                <c:formatCode>0.0%</c:formatCode>
                <c:ptCount val="30"/>
                <c:pt idx="0">
                  <c:v>0.10134231788896107</c:v>
                </c:pt>
                <c:pt idx="1">
                  <c:v>0.11138959693869988</c:v>
                </c:pt>
                <c:pt idx="2">
                  <c:v>0</c:v>
                </c:pt>
                <c:pt idx="3">
                  <c:v>0</c:v>
                </c:pt>
                <c:pt idx="4">
                  <c:v>1.2484718318968363E-3</c:v>
                </c:pt>
                <c:pt idx="5">
                  <c:v>6.6513103343441812E-4</c:v>
                </c:pt>
                <c:pt idx="6">
                  <c:v>0</c:v>
                </c:pt>
                <c:pt idx="7">
                  <c:v>0</c:v>
                </c:pt>
                <c:pt idx="8">
                  <c:v>4.5080121880407362E-3</c:v>
                </c:pt>
                <c:pt idx="9">
                  <c:v>0</c:v>
                </c:pt>
                <c:pt idx="10">
                  <c:v>7.5214889431855182E-3</c:v>
                </c:pt>
                <c:pt idx="11">
                  <c:v>6.5880537962324716E-4</c:v>
                </c:pt>
                <c:pt idx="12">
                  <c:v>0.31259847564569793</c:v>
                </c:pt>
                <c:pt idx="13">
                  <c:v>2.4215714855435132E-2</c:v>
                </c:pt>
                <c:pt idx="14">
                  <c:v>0</c:v>
                </c:pt>
                <c:pt idx="15">
                  <c:v>0</c:v>
                </c:pt>
                <c:pt idx="16">
                  <c:v>0</c:v>
                </c:pt>
                <c:pt idx="17">
                  <c:v>8.4846895995967283E-3</c:v>
                </c:pt>
                <c:pt idx="18">
                  <c:v>0</c:v>
                </c:pt>
                <c:pt idx="19">
                  <c:v>1.0550062654761529E-2</c:v>
                </c:pt>
                <c:pt idx="20">
                  <c:v>0</c:v>
                </c:pt>
                <c:pt idx="21">
                  <c:v>0</c:v>
                </c:pt>
                <c:pt idx="22">
                  <c:v>0</c:v>
                </c:pt>
                <c:pt idx="23">
                  <c:v>0</c:v>
                </c:pt>
                <c:pt idx="24">
                  <c:v>3.1177393946042173E-2</c:v>
                </c:pt>
                <c:pt idx="25">
                  <c:v>1.5869270653930631E-3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再エネ比較シート!$CH$13:$CH$42</c:f>
              <c:numCache>
                <c:formatCode>0.0%</c:formatCode>
                <c:ptCount val="30"/>
                <c:pt idx="0">
                  <c:v>0</c:v>
                </c:pt>
                <c:pt idx="1">
                  <c:v>0</c:v>
                </c:pt>
                <c:pt idx="2">
                  <c:v>0</c:v>
                </c:pt>
                <c:pt idx="3">
                  <c:v>0</c:v>
                </c:pt>
                <c:pt idx="4">
                  <c:v>0</c:v>
                </c:pt>
                <c:pt idx="5">
                  <c:v>2.0054202013098034E-3</c:v>
                </c:pt>
                <c:pt idx="6">
                  <c:v>0</c:v>
                </c:pt>
                <c:pt idx="7">
                  <c:v>5.8609895176545915E-3</c:v>
                </c:pt>
                <c:pt idx="8">
                  <c:v>0.20539017004138699</c:v>
                </c:pt>
                <c:pt idx="9">
                  <c:v>0.73417639656517708</c:v>
                </c:pt>
                <c:pt idx="10">
                  <c:v>2.6728148208819964</c:v>
                </c:pt>
                <c:pt idx="11">
                  <c:v>0.97589631450047143</c:v>
                </c:pt>
                <c:pt idx="12">
                  <c:v>0.64978030620966132</c:v>
                </c:pt>
                <c:pt idx="13">
                  <c:v>0</c:v>
                </c:pt>
                <c:pt idx="14">
                  <c:v>0.87386263704674905</c:v>
                </c:pt>
                <c:pt idx="15">
                  <c:v>0</c:v>
                </c:pt>
                <c:pt idx="16">
                  <c:v>0</c:v>
                </c:pt>
                <c:pt idx="17">
                  <c:v>0</c:v>
                </c:pt>
                <c:pt idx="18">
                  <c:v>0</c:v>
                </c:pt>
                <c:pt idx="19">
                  <c:v>0</c:v>
                </c:pt>
                <c:pt idx="20">
                  <c:v>0</c:v>
                </c:pt>
                <c:pt idx="21">
                  <c:v>0</c:v>
                </c:pt>
                <c:pt idx="22">
                  <c:v>0</c:v>
                </c:pt>
                <c:pt idx="23">
                  <c:v>3.1916120212945175E-2</c:v>
                </c:pt>
                <c:pt idx="24">
                  <c:v>0</c:v>
                </c:pt>
                <c:pt idx="25">
                  <c:v>0</c:v>
                </c:pt>
                <c:pt idx="26">
                  <c:v>2.982020021398675E-2</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再エネ比較シート!$CI$13:$CI$42</c:f>
              <c:numCache>
                <c:formatCode>0.0%</c:formatCode>
                <c:ptCount val="30"/>
                <c:pt idx="0">
                  <c:v>0.4817680548222032</c:v>
                </c:pt>
                <c:pt idx="1">
                  <c:v>0.29743059540401912</c:v>
                </c:pt>
                <c:pt idx="2">
                  <c:v>0.75841519329139184</c:v>
                </c:pt>
                <c:pt idx="3">
                  <c:v>0.3129730940072456</c:v>
                </c:pt>
                <c:pt idx="4">
                  <c:v>0.66186126112105748</c:v>
                </c:pt>
                <c:pt idx="5">
                  <c:v>0.17109346617912832</c:v>
                </c:pt>
                <c:pt idx="6">
                  <c:v>0.17977820193371885</c:v>
                </c:pt>
                <c:pt idx="7">
                  <c:v>0.16825854718557443</c:v>
                </c:pt>
                <c:pt idx="8">
                  <c:v>0.23205328384743307</c:v>
                </c:pt>
                <c:pt idx="9">
                  <c:v>1.1357229610699864</c:v>
                </c:pt>
                <c:pt idx="10">
                  <c:v>2.8733960210778622</c:v>
                </c:pt>
                <c:pt idx="11">
                  <c:v>1.5067777395469442</c:v>
                </c:pt>
                <c:pt idx="12">
                  <c:v>1.4630547723619667</c:v>
                </c:pt>
                <c:pt idx="13">
                  <c:v>5.4057745000151668E-2</c:v>
                </c:pt>
                <c:pt idx="14">
                  <c:v>1.0116563822093347</c:v>
                </c:pt>
                <c:pt idx="15">
                  <c:v>8.1295630227911322E-2</c:v>
                </c:pt>
                <c:pt idx="16">
                  <c:v>2.5450880986140682E-2</c:v>
                </c:pt>
                <c:pt idx="17">
                  <c:v>0.11739370645279405</c:v>
                </c:pt>
                <c:pt idx="18">
                  <c:v>0.22825776068510933</c:v>
                </c:pt>
                <c:pt idx="19">
                  <c:v>1.570701844614141</c:v>
                </c:pt>
                <c:pt idx="20">
                  <c:v>1.7568551544581087E-2</c:v>
                </c:pt>
                <c:pt idx="21">
                  <c:v>1.3215268504610544</c:v>
                </c:pt>
                <c:pt idx="22">
                  <c:v>5.2954988927961591E-2</c:v>
                </c:pt>
                <c:pt idx="23">
                  <c:v>0.15008834944682456</c:v>
                </c:pt>
                <c:pt idx="24">
                  <c:v>0.70256939945028274</c:v>
                </c:pt>
                <c:pt idx="25">
                  <c:v>0.19893589022005384</c:v>
                </c:pt>
                <c:pt idx="26">
                  <c:v>0.41894494446411007</c:v>
                </c:pt>
                <c:pt idx="27">
                  <c:v>4.394584467989212E-2</c:v>
                </c:pt>
                <c:pt idx="28">
                  <c:v>0.91875815416590989</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再エネ比較シート!$BE$13:$BE$42</c:f>
              <c:numCache>
                <c:formatCode>#,##0_);[Red]\(#,##0\)</c:formatCode>
                <c:ptCount val="30"/>
                <c:pt idx="0">
                  <c:v>8075.5999999999958</c:v>
                </c:pt>
                <c:pt idx="1">
                  <c:v>7803.2999999999938</c:v>
                </c:pt>
                <c:pt idx="2">
                  <c:v>8072.3999999999714</c:v>
                </c:pt>
                <c:pt idx="3">
                  <c:v>7710.3649999999925</c:v>
                </c:pt>
                <c:pt idx="4">
                  <c:v>9256.9909999999854</c:v>
                </c:pt>
                <c:pt idx="5">
                  <c:v>6329.700000000008</c:v>
                </c:pt>
                <c:pt idx="6">
                  <c:v>8496.7939999999853</c:v>
                </c:pt>
                <c:pt idx="7">
                  <c:v>3768.000000000005</c:v>
                </c:pt>
                <c:pt idx="8">
                  <c:v>890.69999999999982</c:v>
                </c:pt>
                <c:pt idx="9">
                  <c:v>2486.0140000000019</c:v>
                </c:pt>
                <c:pt idx="10">
                  <c:v>6316.6999999999962</c:v>
                </c:pt>
                <c:pt idx="11">
                  <c:v>9284.2999999999465</c:v>
                </c:pt>
                <c:pt idx="12">
                  <c:v>8419.8700000000044</c:v>
                </c:pt>
                <c:pt idx="13">
                  <c:v>3191.7700000000013</c:v>
                </c:pt>
                <c:pt idx="14">
                  <c:v>6158.2990000000063</c:v>
                </c:pt>
                <c:pt idx="15">
                  <c:v>2977.4000000000037</c:v>
                </c:pt>
                <c:pt idx="16">
                  <c:v>1998.7000000000005</c:v>
                </c:pt>
                <c:pt idx="17">
                  <c:v>3851.363000000003</c:v>
                </c:pt>
                <c:pt idx="18">
                  <c:v>5979.6000000000049</c:v>
                </c:pt>
                <c:pt idx="19">
                  <c:v>7517.9559999999929</c:v>
                </c:pt>
                <c:pt idx="20">
                  <c:v>3638.3000000000052</c:v>
                </c:pt>
                <c:pt idx="21">
                  <c:v>5461.2000000000053</c:v>
                </c:pt>
                <c:pt idx="22">
                  <c:v>2978.8000000000034</c:v>
                </c:pt>
                <c:pt idx="23">
                  <c:v>4059.00000000001</c:v>
                </c:pt>
                <c:pt idx="24">
                  <c:v>7211.9490000000051</c:v>
                </c:pt>
                <c:pt idx="25">
                  <c:v>3826.4000000000065</c:v>
                </c:pt>
                <c:pt idx="26">
                  <c:v>4748.7800000000061</c:v>
                </c:pt>
                <c:pt idx="27">
                  <c:v>4979.2000000000053</c:v>
                </c:pt>
                <c:pt idx="28">
                  <c:v>2490.1580000000022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再エネ比較シート!$BF$13:$BF$42</c:f>
              <c:numCache>
                <c:formatCode>#,##0_);[Red]\(#,##0\)</c:formatCode>
                <c:ptCount val="30"/>
                <c:pt idx="0">
                  <c:v>37995.499999999993</c:v>
                </c:pt>
                <c:pt idx="1">
                  <c:v>27127.30000000001</c:v>
                </c:pt>
                <c:pt idx="2">
                  <c:v>71519.199999999924</c:v>
                </c:pt>
                <c:pt idx="3">
                  <c:v>35010.20000000007</c:v>
                </c:pt>
                <c:pt idx="4">
                  <c:v>96517.599999999948</c:v>
                </c:pt>
                <c:pt idx="5">
                  <c:v>14279.800000000005</c:v>
                </c:pt>
                <c:pt idx="6">
                  <c:v>14280.372000000005</c:v>
                </c:pt>
                <c:pt idx="7">
                  <c:v>11261.200000000006</c:v>
                </c:pt>
                <c:pt idx="8">
                  <c:v>3078</c:v>
                </c:pt>
                <c:pt idx="9">
                  <c:v>16269.699999999997</c:v>
                </c:pt>
                <c:pt idx="10">
                  <c:v>22762.399999999991</c:v>
                </c:pt>
                <c:pt idx="11">
                  <c:v>119495.59999999987</c:v>
                </c:pt>
                <c:pt idx="12">
                  <c:v>65841.899999999936</c:v>
                </c:pt>
                <c:pt idx="13">
                  <c:v>6058.2999999999993</c:v>
                </c:pt>
                <c:pt idx="14">
                  <c:v>19474.952000000005</c:v>
                </c:pt>
                <c:pt idx="15">
                  <c:v>7105.3000000000011</c:v>
                </c:pt>
                <c:pt idx="16">
                  <c:v>242.7</c:v>
                </c:pt>
                <c:pt idx="17">
                  <c:v>19348.100000000013</c:v>
                </c:pt>
                <c:pt idx="18">
                  <c:v>35000.000000000022</c:v>
                </c:pt>
                <c:pt idx="19">
                  <c:v>183952.25999999995</c:v>
                </c:pt>
                <c:pt idx="20">
                  <c:v>4053.7</c:v>
                </c:pt>
                <c:pt idx="21">
                  <c:v>166330.00000000032</c:v>
                </c:pt>
                <c:pt idx="22">
                  <c:v>1793.1999999999998</c:v>
                </c:pt>
                <c:pt idx="23">
                  <c:v>27938.900000000016</c:v>
                </c:pt>
                <c:pt idx="24">
                  <c:v>98876.309000000008</c:v>
                </c:pt>
                <c:pt idx="25">
                  <c:v>25781.600000000002</c:v>
                </c:pt>
                <c:pt idx="26">
                  <c:v>48458.54</c:v>
                </c:pt>
                <c:pt idx="27">
                  <c:v>2287.0000000000009</c:v>
                </c:pt>
                <c:pt idx="28">
                  <c:v>16450.838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再エネ比較シート!$BG$13:$BG$42</c:f>
              <c:numCache>
                <c:formatCode>#,##0_);[Red]\(#,##0\)</c:formatCode>
                <c:ptCount val="30"/>
                <c:pt idx="0">
                  <c:v>0</c:v>
                </c:pt>
                <c:pt idx="1">
                  <c:v>0</c:v>
                </c:pt>
                <c:pt idx="2">
                  <c:v>19.8</c:v>
                </c:pt>
                <c:pt idx="3">
                  <c:v>0</c:v>
                </c:pt>
                <c:pt idx="4">
                  <c:v>0</c:v>
                </c:pt>
                <c:pt idx="5">
                  <c:v>0</c:v>
                </c:pt>
                <c:pt idx="6">
                  <c:v>0</c:v>
                </c:pt>
                <c:pt idx="7">
                  <c:v>0</c:v>
                </c:pt>
                <c:pt idx="8">
                  <c:v>0</c:v>
                </c:pt>
                <c:pt idx="9">
                  <c:v>27350</c:v>
                </c:pt>
                <c:pt idx="10">
                  <c:v>39</c:v>
                </c:pt>
                <c:pt idx="11">
                  <c:v>0</c:v>
                </c:pt>
                <c:pt idx="12">
                  <c:v>0</c:v>
                </c:pt>
                <c:pt idx="13">
                  <c:v>0</c:v>
                </c:pt>
                <c:pt idx="14">
                  <c:v>0</c:v>
                </c:pt>
                <c:pt idx="15">
                  <c:v>0</c:v>
                </c:pt>
                <c:pt idx="16">
                  <c:v>0</c:v>
                </c:pt>
                <c:pt idx="17">
                  <c:v>35.5</c:v>
                </c:pt>
                <c:pt idx="18">
                  <c:v>0</c:v>
                </c:pt>
                <c:pt idx="19">
                  <c:v>18009.8</c:v>
                </c:pt>
                <c:pt idx="20">
                  <c:v>0</c:v>
                </c:pt>
                <c:pt idx="21">
                  <c:v>0</c:v>
                </c:pt>
                <c:pt idx="22">
                  <c:v>0</c:v>
                </c:pt>
                <c:pt idx="23">
                  <c:v>0</c:v>
                </c:pt>
                <c:pt idx="24">
                  <c:v>0</c:v>
                </c:pt>
                <c:pt idx="25">
                  <c:v>0</c:v>
                </c:pt>
                <c:pt idx="26">
                  <c:v>0</c:v>
                </c:pt>
                <c:pt idx="27">
                  <c:v>0</c:v>
                </c:pt>
                <c:pt idx="28">
                  <c:v>56919.199999999997</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再エネ比較シート!$BH$13:$BH$42</c:f>
              <c:numCache>
                <c:formatCode>#,##0_);[Red]\(#,##0\)</c:formatCode>
                <c:ptCount val="30"/>
                <c:pt idx="0">
                  <c:v>3038.5</c:v>
                </c:pt>
                <c:pt idx="1">
                  <c:v>5154.3999999999996</c:v>
                </c:pt>
                <c:pt idx="2">
                  <c:v>0</c:v>
                </c:pt>
                <c:pt idx="3">
                  <c:v>0</c:v>
                </c:pt>
                <c:pt idx="4">
                  <c:v>49.9</c:v>
                </c:pt>
                <c:pt idx="5">
                  <c:v>19.899999999999999</c:v>
                </c:pt>
                <c:pt idx="6">
                  <c:v>0</c:v>
                </c:pt>
                <c:pt idx="7">
                  <c:v>0</c:v>
                </c:pt>
                <c:pt idx="8">
                  <c:v>199</c:v>
                </c:pt>
                <c:pt idx="9">
                  <c:v>0</c:v>
                </c:pt>
                <c:pt idx="10">
                  <c:v>280</c:v>
                </c:pt>
                <c:pt idx="11">
                  <c:v>40</c:v>
                </c:pt>
                <c:pt idx="12">
                  <c:v>11546</c:v>
                </c:pt>
                <c:pt idx="13">
                  <c:v>1828.6</c:v>
                </c:pt>
                <c:pt idx="14">
                  <c:v>0</c:v>
                </c:pt>
                <c:pt idx="15">
                  <c:v>0</c:v>
                </c:pt>
                <c:pt idx="16">
                  <c:v>0</c:v>
                </c:pt>
                <c:pt idx="17">
                  <c:v>449</c:v>
                </c:pt>
                <c:pt idx="18">
                  <c:v>0</c:v>
                </c:pt>
                <c:pt idx="19">
                  <c:v>375</c:v>
                </c:pt>
                <c:pt idx="20">
                  <c:v>0</c:v>
                </c:pt>
                <c:pt idx="21">
                  <c:v>0</c:v>
                </c:pt>
                <c:pt idx="22">
                  <c:v>0</c:v>
                </c:pt>
                <c:pt idx="23">
                  <c:v>0</c:v>
                </c:pt>
                <c:pt idx="24">
                  <c:v>1232</c:v>
                </c:pt>
                <c:pt idx="25">
                  <c:v>59.2</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再エネ比較シート!$BJ$13:$BJ$42</c:f>
              <c:numCache>
                <c:formatCode>#,##0_);[Red]\(#,##0\)</c:formatCode>
                <c:ptCount val="30"/>
                <c:pt idx="0">
                  <c:v>0</c:v>
                </c:pt>
                <c:pt idx="1">
                  <c:v>0</c:v>
                </c:pt>
                <c:pt idx="2">
                  <c:v>0</c:v>
                </c:pt>
                <c:pt idx="3">
                  <c:v>0</c:v>
                </c:pt>
                <c:pt idx="4">
                  <c:v>0</c:v>
                </c:pt>
                <c:pt idx="5">
                  <c:v>45</c:v>
                </c:pt>
                <c:pt idx="6">
                  <c:v>0</c:v>
                </c:pt>
                <c:pt idx="7">
                  <c:v>100</c:v>
                </c:pt>
                <c:pt idx="8">
                  <c:v>6800</c:v>
                </c:pt>
                <c:pt idx="9">
                  <c:v>21895</c:v>
                </c:pt>
                <c:pt idx="10">
                  <c:v>74625</c:v>
                </c:pt>
                <c:pt idx="11">
                  <c:v>44439.360000000001</c:v>
                </c:pt>
                <c:pt idx="12">
                  <c:v>18000</c:v>
                </c:pt>
                <c:pt idx="13">
                  <c:v>0</c:v>
                </c:pt>
                <c:pt idx="14">
                  <c:v>30000</c:v>
                </c:pt>
                <c:pt idx="15">
                  <c:v>0</c:v>
                </c:pt>
                <c:pt idx="16">
                  <c:v>0</c:v>
                </c:pt>
                <c:pt idx="17">
                  <c:v>0</c:v>
                </c:pt>
                <c:pt idx="18">
                  <c:v>0</c:v>
                </c:pt>
                <c:pt idx="19">
                  <c:v>0</c:v>
                </c:pt>
                <c:pt idx="20">
                  <c:v>0</c:v>
                </c:pt>
                <c:pt idx="21">
                  <c:v>0</c:v>
                </c:pt>
                <c:pt idx="22">
                  <c:v>0</c:v>
                </c:pt>
                <c:pt idx="23">
                  <c:v>1612</c:v>
                </c:pt>
                <c:pt idx="24">
                  <c:v>0</c:v>
                </c:pt>
                <c:pt idx="25">
                  <c:v>0</c:v>
                </c:pt>
                <c:pt idx="26">
                  <c:v>763.25800000000004</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再エネ比較シート!$BK$13:$BK$42</c:f>
              <c:numCache>
                <c:formatCode>#,##0_);[Red]\(#,##0\)</c:formatCode>
                <c:ptCount val="30"/>
                <c:pt idx="0">
                  <c:v>49109.599999999991</c:v>
                </c:pt>
                <c:pt idx="1">
                  <c:v>40085.000000000007</c:v>
                </c:pt>
                <c:pt idx="2">
                  <c:v>79611.399999999892</c:v>
                </c:pt>
                <c:pt idx="3">
                  <c:v>42720.565000000061</c:v>
                </c:pt>
                <c:pt idx="4">
                  <c:v>105824.49099999992</c:v>
                </c:pt>
                <c:pt idx="5">
                  <c:v>20674.400000000016</c:v>
                </c:pt>
                <c:pt idx="6">
                  <c:v>22777.16599999999</c:v>
                </c:pt>
                <c:pt idx="7">
                  <c:v>15129.200000000012</c:v>
                </c:pt>
                <c:pt idx="8">
                  <c:v>10967.7</c:v>
                </c:pt>
                <c:pt idx="9">
                  <c:v>68000.714000000007</c:v>
                </c:pt>
                <c:pt idx="10">
                  <c:v>104023.09999999999</c:v>
                </c:pt>
                <c:pt idx="11">
                  <c:v>173259.25999999983</c:v>
                </c:pt>
                <c:pt idx="12">
                  <c:v>103807.76999999995</c:v>
                </c:pt>
                <c:pt idx="13">
                  <c:v>11078.67</c:v>
                </c:pt>
                <c:pt idx="14">
                  <c:v>55633.251000000011</c:v>
                </c:pt>
                <c:pt idx="15">
                  <c:v>10082.700000000004</c:v>
                </c:pt>
                <c:pt idx="16">
                  <c:v>2241.4000000000005</c:v>
                </c:pt>
                <c:pt idx="17">
                  <c:v>23683.963000000018</c:v>
                </c:pt>
                <c:pt idx="18">
                  <c:v>40979.600000000028</c:v>
                </c:pt>
                <c:pt idx="19">
                  <c:v>209855.01599999995</c:v>
                </c:pt>
                <c:pt idx="20">
                  <c:v>7692.0000000000055</c:v>
                </c:pt>
                <c:pt idx="21">
                  <c:v>171791.20000000033</c:v>
                </c:pt>
                <c:pt idx="22">
                  <c:v>4772.0000000000036</c:v>
                </c:pt>
                <c:pt idx="23">
                  <c:v>33609.900000000023</c:v>
                </c:pt>
                <c:pt idx="24">
                  <c:v>107320.25800000002</c:v>
                </c:pt>
                <c:pt idx="25">
                  <c:v>29667.200000000008</c:v>
                </c:pt>
                <c:pt idx="26">
                  <c:v>53970.578000000009</c:v>
                </c:pt>
                <c:pt idx="27">
                  <c:v>7266.2000000000062</c:v>
                </c:pt>
                <c:pt idx="28">
                  <c:v>75860.195999999996</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再エネ比較シート!$BO$13:$BO$42</c:f>
              <c:numCache>
                <c:formatCode>#,##0_);[Red]\(#,##0\)</c:formatCode>
                <c:ptCount val="30"/>
                <c:pt idx="0">
                  <c:v>9691.6890719999956</c:v>
                </c:pt>
                <c:pt idx="1">
                  <c:v>9364.896395999991</c:v>
                </c:pt>
                <c:pt idx="2">
                  <c:v>9687.8486879999655</c:v>
                </c:pt>
                <c:pt idx="3">
                  <c:v>9253.3632437999895</c:v>
                </c:pt>
                <c:pt idx="4">
                  <c:v>11109.500038919983</c:v>
                </c:pt>
                <c:pt idx="5">
                  <c:v>7596.3995640000085</c:v>
                </c:pt>
                <c:pt idx="6">
                  <c:v>10197.172415279983</c:v>
                </c:pt>
                <c:pt idx="7">
                  <c:v>4522.0521600000056</c:v>
                </c:pt>
                <c:pt idx="8">
                  <c:v>1068.9468839999995</c:v>
                </c:pt>
                <c:pt idx="9">
                  <c:v>2983.5151216800023</c:v>
                </c:pt>
                <c:pt idx="10">
                  <c:v>7580.7980039999957</c:v>
                </c:pt>
                <c:pt idx="11">
                  <c:v>11142.274115999935</c:v>
                </c:pt>
                <c:pt idx="12">
                  <c:v>10104.854384400005</c:v>
                </c:pt>
                <c:pt idx="13">
                  <c:v>3830.5070124000017</c:v>
                </c:pt>
                <c:pt idx="14">
                  <c:v>7390.6977958800062</c:v>
                </c:pt>
                <c:pt idx="15">
                  <c:v>3573.2372880000044</c:v>
                </c:pt>
                <c:pt idx="16">
                  <c:v>2398.6798440000011</c:v>
                </c:pt>
                <c:pt idx="17">
                  <c:v>4622.0977635600038</c:v>
                </c:pt>
                <c:pt idx="18">
                  <c:v>7176.237552000006</c:v>
                </c:pt>
                <c:pt idx="19">
                  <c:v>9022.4493547199909</c:v>
                </c:pt>
                <c:pt idx="20">
                  <c:v>4366.3965960000069</c:v>
                </c:pt>
                <c:pt idx="21">
                  <c:v>6554.0953440000067</c:v>
                </c:pt>
                <c:pt idx="22">
                  <c:v>3574.9174560000033</c:v>
                </c:pt>
                <c:pt idx="23">
                  <c:v>4871.287080000011</c:v>
                </c:pt>
                <c:pt idx="24">
                  <c:v>8655.2042338800056</c:v>
                </c:pt>
                <c:pt idx="25">
                  <c:v>4592.139168000007</c:v>
                </c:pt>
                <c:pt idx="26">
                  <c:v>5699.1058536000064</c:v>
                </c:pt>
                <c:pt idx="27">
                  <c:v>5975.6375040000066</c:v>
                </c:pt>
                <c:pt idx="28">
                  <c:v>2988.488418960002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再エネ比較シート!$BP$13:$BP$42</c:f>
              <c:numCache>
                <c:formatCode>#,##0_);[Red]\(#,##0\)</c:formatCode>
                <c:ptCount val="30"/>
                <c:pt idx="0">
                  <c:v>50258.927579999989</c:v>
                </c:pt>
                <c:pt idx="1">
                  <c:v>35882.907348000015</c:v>
                </c:pt>
                <c:pt idx="2">
                  <c:v>94602.736991999889</c:v>
                </c:pt>
                <c:pt idx="3">
                  <c:v>46310.092152000092</c:v>
                </c:pt>
                <c:pt idx="4">
                  <c:v>127669.62057599993</c:v>
                </c:pt>
                <c:pt idx="5">
                  <c:v>18888.748248000004</c:v>
                </c:pt>
                <c:pt idx="6">
                  <c:v>18889.504866720006</c:v>
                </c:pt>
                <c:pt idx="7">
                  <c:v>14895.864912000008</c:v>
                </c:pt>
                <c:pt idx="8">
                  <c:v>4071.4552799999997</c:v>
                </c:pt>
                <c:pt idx="9">
                  <c:v>21520.908371999994</c:v>
                </c:pt>
                <c:pt idx="10">
                  <c:v>30109.192223999988</c:v>
                </c:pt>
                <c:pt idx="11">
                  <c:v>158063.99985599983</c:v>
                </c:pt>
                <c:pt idx="12">
                  <c:v>87093.031643999915</c:v>
                </c:pt>
                <c:pt idx="13">
                  <c:v>8013.6769079999985</c:v>
                </c:pt>
                <c:pt idx="14">
                  <c:v>25760.687507520008</c:v>
                </c:pt>
                <c:pt idx="15">
                  <c:v>9398.6066280000032</c:v>
                </c:pt>
                <c:pt idx="16">
                  <c:v>321.03385199999997</c:v>
                </c:pt>
                <c:pt idx="17">
                  <c:v>25592.892756000016</c:v>
                </c:pt>
                <c:pt idx="18">
                  <c:v>46296.600000000028</c:v>
                </c:pt>
                <c:pt idx="19">
                  <c:v>243324.69143759992</c:v>
                </c:pt>
                <c:pt idx="20">
                  <c:v>5362.072212</c:v>
                </c:pt>
                <c:pt idx="21">
                  <c:v>220014.6708000004</c:v>
                </c:pt>
                <c:pt idx="22">
                  <c:v>2371.9732319999998</c:v>
                </c:pt>
                <c:pt idx="23">
                  <c:v>36956.459364000024</c:v>
                </c:pt>
                <c:pt idx="24">
                  <c:v>130789.62649283999</c:v>
                </c:pt>
                <c:pt idx="25">
                  <c:v>34102.869216000006</c:v>
                </c:pt>
                <c:pt idx="26">
                  <c:v>64099.018370400001</c:v>
                </c:pt>
                <c:pt idx="27">
                  <c:v>3025.1521200000011</c:v>
                </c:pt>
                <c:pt idx="28">
                  <c:v>21760.51047288</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再エネ比較シート!$BQ$13:$BQ$42</c:f>
              <c:numCache>
                <c:formatCode>#,##0_);[Red]\(#,##0\)</c:formatCode>
                <c:ptCount val="30"/>
                <c:pt idx="0">
                  <c:v>0</c:v>
                </c:pt>
                <c:pt idx="1">
                  <c:v>0</c:v>
                </c:pt>
                <c:pt idx="2">
                  <c:v>43.015104000000001</c:v>
                </c:pt>
                <c:pt idx="3">
                  <c:v>0</c:v>
                </c:pt>
                <c:pt idx="4">
                  <c:v>0</c:v>
                </c:pt>
                <c:pt idx="5">
                  <c:v>0</c:v>
                </c:pt>
                <c:pt idx="6">
                  <c:v>0</c:v>
                </c:pt>
                <c:pt idx="7">
                  <c:v>0</c:v>
                </c:pt>
                <c:pt idx="8">
                  <c:v>0</c:v>
                </c:pt>
                <c:pt idx="9">
                  <c:v>59417.328000000001</c:v>
                </c:pt>
                <c:pt idx="10">
                  <c:v>84.72672</c:v>
                </c:pt>
                <c:pt idx="11">
                  <c:v>0</c:v>
                </c:pt>
                <c:pt idx="12">
                  <c:v>0</c:v>
                </c:pt>
                <c:pt idx="13">
                  <c:v>0</c:v>
                </c:pt>
                <c:pt idx="14">
                  <c:v>0</c:v>
                </c:pt>
                <c:pt idx="15">
                  <c:v>0</c:v>
                </c:pt>
                <c:pt idx="16">
                  <c:v>0</c:v>
                </c:pt>
                <c:pt idx="17">
                  <c:v>77.123040000000003</c:v>
                </c:pt>
                <c:pt idx="18">
                  <c:v>0</c:v>
                </c:pt>
                <c:pt idx="19">
                  <c:v>39125.930304000009</c:v>
                </c:pt>
                <c:pt idx="20">
                  <c:v>0</c:v>
                </c:pt>
                <c:pt idx="21">
                  <c:v>0</c:v>
                </c:pt>
                <c:pt idx="22">
                  <c:v>0</c:v>
                </c:pt>
                <c:pt idx="23">
                  <c:v>0</c:v>
                </c:pt>
                <c:pt idx="24">
                  <c:v>0</c:v>
                </c:pt>
                <c:pt idx="25">
                  <c:v>0</c:v>
                </c:pt>
                <c:pt idx="26">
                  <c:v>0</c:v>
                </c:pt>
                <c:pt idx="27">
                  <c:v>0</c:v>
                </c:pt>
                <c:pt idx="28">
                  <c:v>123655.82361599998</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再エネ比較シート!$BR$13:$BR$42</c:f>
              <c:numCache>
                <c:formatCode>#,##0_);[Red]\(#,##0\)</c:formatCode>
                <c:ptCount val="30"/>
                <c:pt idx="0">
                  <c:v>15970.356</c:v>
                </c:pt>
                <c:pt idx="1">
                  <c:v>27091.526399999999</c:v>
                </c:pt>
                <c:pt idx="2">
                  <c:v>0</c:v>
                </c:pt>
                <c:pt idx="3">
                  <c:v>0</c:v>
                </c:pt>
                <c:pt idx="4">
                  <c:v>262.27440000000001</c:v>
                </c:pt>
                <c:pt idx="5">
                  <c:v>104.59439999999999</c:v>
                </c:pt>
                <c:pt idx="6">
                  <c:v>0</c:v>
                </c:pt>
                <c:pt idx="7">
                  <c:v>0</c:v>
                </c:pt>
                <c:pt idx="8">
                  <c:v>1045.944</c:v>
                </c:pt>
                <c:pt idx="9">
                  <c:v>0</c:v>
                </c:pt>
                <c:pt idx="10">
                  <c:v>1471.68</c:v>
                </c:pt>
                <c:pt idx="11">
                  <c:v>210.24</c:v>
                </c:pt>
                <c:pt idx="12">
                  <c:v>60685.775999999998</c:v>
                </c:pt>
                <c:pt idx="13">
                  <c:v>9611.1216000000022</c:v>
                </c:pt>
                <c:pt idx="14">
                  <c:v>0</c:v>
                </c:pt>
                <c:pt idx="15">
                  <c:v>0</c:v>
                </c:pt>
                <c:pt idx="16">
                  <c:v>0</c:v>
                </c:pt>
                <c:pt idx="17">
                  <c:v>2359.944</c:v>
                </c:pt>
                <c:pt idx="18">
                  <c:v>0</c:v>
                </c:pt>
                <c:pt idx="19">
                  <c:v>1971</c:v>
                </c:pt>
                <c:pt idx="20">
                  <c:v>0</c:v>
                </c:pt>
                <c:pt idx="21">
                  <c:v>0</c:v>
                </c:pt>
                <c:pt idx="22">
                  <c:v>0</c:v>
                </c:pt>
                <c:pt idx="23">
                  <c:v>0</c:v>
                </c:pt>
                <c:pt idx="24">
                  <c:v>6475.3919999999998</c:v>
                </c:pt>
                <c:pt idx="25">
                  <c:v>311.15520000000004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再エネ比較シート!$BT$13:$BT$42</c:f>
              <c:numCache>
                <c:formatCode>#,##0_);[Red]\(#,##0\)</c:formatCode>
                <c:ptCount val="30"/>
                <c:pt idx="0">
                  <c:v>0</c:v>
                </c:pt>
                <c:pt idx="1">
                  <c:v>0</c:v>
                </c:pt>
                <c:pt idx="2">
                  <c:v>0</c:v>
                </c:pt>
                <c:pt idx="3">
                  <c:v>0</c:v>
                </c:pt>
                <c:pt idx="4">
                  <c:v>0</c:v>
                </c:pt>
                <c:pt idx="5">
                  <c:v>315.36</c:v>
                </c:pt>
                <c:pt idx="6">
                  <c:v>0</c:v>
                </c:pt>
                <c:pt idx="7">
                  <c:v>700.8</c:v>
                </c:pt>
                <c:pt idx="8">
                  <c:v>47654.400000000001</c:v>
                </c:pt>
                <c:pt idx="9">
                  <c:v>153440.16</c:v>
                </c:pt>
                <c:pt idx="10">
                  <c:v>522972</c:v>
                </c:pt>
                <c:pt idx="11">
                  <c:v>311431.03487999999</c:v>
                </c:pt>
                <c:pt idx="12">
                  <c:v>126144</c:v>
                </c:pt>
                <c:pt idx="13">
                  <c:v>0</c:v>
                </c:pt>
                <c:pt idx="14">
                  <c:v>210240</c:v>
                </c:pt>
                <c:pt idx="15">
                  <c:v>0</c:v>
                </c:pt>
                <c:pt idx="16">
                  <c:v>0</c:v>
                </c:pt>
                <c:pt idx="17">
                  <c:v>0</c:v>
                </c:pt>
                <c:pt idx="18">
                  <c:v>0</c:v>
                </c:pt>
                <c:pt idx="19">
                  <c:v>0</c:v>
                </c:pt>
                <c:pt idx="20">
                  <c:v>0</c:v>
                </c:pt>
                <c:pt idx="21">
                  <c:v>0</c:v>
                </c:pt>
                <c:pt idx="22">
                  <c:v>0</c:v>
                </c:pt>
                <c:pt idx="23">
                  <c:v>11296.896000000001</c:v>
                </c:pt>
                <c:pt idx="24">
                  <c:v>0</c:v>
                </c:pt>
                <c:pt idx="25">
                  <c:v>0</c:v>
                </c:pt>
                <c:pt idx="26">
                  <c:v>5348.9120640000001</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山梨市</c:v>
                </c:pt>
                <c:pt idx="1">
                  <c:v>本巣市</c:v>
                </c:pt>
                <c:pt idx="2">
                  <c:v>亘理町</c:v>
                </c:pt>
                <c:pt idx="3">
                  <c:v>浅口市</c:v>
                </c:pt>
                <c:pt idx="4">
                  <c:v>曽於市</c:v>
                </c:pt>
                <c:pt idx="5">
                  <c:v>紫波町</c:v>
                </c:pt>
                <c:pt idx="6">
                  <c:v>香南市</c:v>
                </c:pt>
                <c:pt idx="7">
                  <c:v>八重瀬町</c:v>
                </c:pt>
                <c:pt idx="8">
                  <c:v>新庄市</c:v>
                </c:pt>
                <c:pt idx="9">
                  <c:v>網走市</c:v>
                </c:pt>
                <c:pt idx="10">
                  <c:v>大船渡市</c:v>
                </c:pt>
                <c:pt idx="11">
                  <c:v>相馬市</c:v>
                </c:pt>
                <c:pt idx="12">
                  <c:v>豊後大野市</c:v>
                </c:pt>
                <c:pt idx="13">
                  <c:v>滑川市</c:v>
                </c:pt>
                <c:pt idx="14">
                  <c:v>境港市</c:v>
                </c:pt>
                <c:pt idx="15">
                  <c:v>毛呂山町</c:v>
                </c:pt>
                <c:pt idx="16">
                  <c:v>葉山町</c:v>
                </c:pt>
                <c:pt idx="17">
                  <c:v>大田市</c:v>
                </c:pt>
                <c:pt idx="18">
                  <c:v>海津市</c:v>
                </c:pt>
                <c:pt idx="19">
                  <c:v>南九州市</c:v>
                </c:pt>
                <c:pt idx="20">
                  <c:v>瑞穂町</c:v>
                </c:pt>
                <c:pt idx="21">
                  <c:v>行方市</c:v>
                </c:pt>
                <c:pt idx="22">
                  <c:v>大磯町</c:v>
                </c:pt>
                <c:pt idx="23">
                  <c:v>寄居町</c:v>
                </c:pt>
                <c:pt idx="24">
                  <c:v>庄原市</c:v>
                </c:pt>
                <c:pt idx="25">
                  <c:v>久慈市</c:v>
                </c:pt>
                <c:pt idx="26">
                  <c:v>四万十市</c:v>
                </c:pt>
                <c:pt idx="27">
                  <c:v>清水町</c:v>
                </c:pt>
                <c:pt idx="28">
                  <c:v>伊達市</c:v>
                </c:pt>
              </c:strCache>
            </c:strRef>
          </c:cat>
          <c:val>
            <c:numRef>
              <c:f>再エネ比較シート!$BU$13:$BU$42</c:f>
              <c:numCache>
                <c:formatCode>#,##0_);[Red]\(#,##0\)</c:formatCode>
                <c:ptCount val="30"/>
                <c:pt idx="0">
                  <c:v>75920.972651999982</c:v>
                </c:pt>
                <c:pt idx="1">
                  <c:v>72339.330144000007</c:v>
                </c:pt>
                <c:pt idx="2">
                  <c:v>104333.60078399986</c:v>
                </c:pt>
                <c:pt idx="3">
                  <c:v>55563.455395800083</c:v>
                </c:pt>
                <c:pt idx="4">
                  <c:v>139041.39501491989</c:v>
                </c:pt>
                <c:pt idx="5">
                  <c:v>26905.102212000013</c:v>
                </c:pt>
                <c:pt idx="6">
                  <c:v>29086.67728199999</c:v>
                </c:pt>
                <c:pt idx="7">
                  <c:v>20118.717072000014</c:v>
                </c:pt>
                <c:pt idx="8">
                  <c:v>53840.746163999996</c:v>
                </c:pt>
                <c:pt idx="9">
                  <c:v>237361.91149368</c:v>
                </c:pt>
                <c:pt idx="10">
                  <c:v>562218.39694799995</c:v>
                </c:pt>
                <c:pt idx="11">
                  <c:v>480847.54885199975</c:v>
                </c:pt>
                <c:pt idx="12">
                  <c:v>284027.66202839994</c:v>
                </c:pt>
                <c:pt idx="13">
                  <c:v>21455.305520400005</c:v>
                </c:pt>
                <c:pt idx="14">
                  <c:v>243391.38530340002</c:v>
                </c:pt>
                <c:pt idx="15">
                  <c:v>12971.843916000007</c:v>
                </c:pt>
                <c:pt idx="16">
                  <c:v>2719.7136960000012</c:v>
                </c:pt>
                <c:pt idx="17">
                  <c:v>32652.057559560017</c:v>
                </c:pt>
                <c:pt idx="18">
                  <c:v>53472.837552000034</c:v>
                </c:pt>
                <c:pt idx="19">
                  <c:v>293444.07109631994</c:v>
                </c:pt>
                <c:pt idx="20">
                  <c:v>9728.4688080000069</c:v>
                </c:pt>
                <c:pt idx="21">
                  <c:v>226568.7661440004</c:v>
                </c:pt>
                <c:pt idx="22">
                  <c:v>5946.8906880000031</c:v>
                </c:pt>
                <c:pt idx="23">
                  <c:v>53124.642444000034</c:v>
                </c:pt>
                <c:pt idx="24">
                  <c:v>145920.22272671998</c:v>
                </c:pt>
                <c:pt idx="25">
                  <c:v>39006.163584000016</c:v>
                </c:pt>
                <c:pt idx="26">
                  <c:v>75147.036288000018</c:v>
                </c:pt>
                <c:pt idx="27">
                  <c:v>9000.7896240000082</c:v>
                </c:pt>
                <c:pt idx="28">
                  <c:v>148404.82250783997</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清水町</c:v>
                </c:pt>
              </c:strCache>
            </c:strRef>
          </c:cat>
          <c:val>
            <c:numRef>
              <c:f>①CO2排出量の現状把握!$AX$43:$AX$45</c:f>
              <c:numCache>
                <c:formatCode>0%</c:formatCode>
                <c:ptCount val="3"/>
                <c:pt idx="0">
                  <c:v>0.42072759503743129</c:v>
                </c:pt>
                <c:pt idx="1">
                  <c:v>0.33809906825000813</c:v>
                </c:pt>
                <c:pt idx="2">
                  <c:v>0.23299703149595546</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清水町</c:v>
                </c:pt>
              </c:strCache>
            </c:strRef>
          </c:cat>
          <c:val>
            <c:numRef>
              <c:f>①CO2排出量の現状把握!$AY$43:$AY$45</c:f>
              <c:numCache>
                <c:formatCode>0%</c:formatCode>
                <c:ptCount val="3"/>
                <c:pt idx="0">
                  <c:v>0.19118662390594171</c:v>
                </c:pt>
                <c:pt idx="1">
                  <c:v>0.19480300481457341</c:v>
                </c:pt>
                <c:pt idx="2">
                  <c:v>0.25237567945672745</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清水町</c:v>
                </c:pt>
              </c:strCache>
            </c:strRef>
          </c:cat>
          <c:val>
            <c:numRef>
              <c:f>①CO2排出量の現状把握!$AZ$43:$AZ$45</c:f>
              <c:numCache>
                <c:formatCode>0%</c:formatCode>
                <c:ptCount val="3"/>
                <c:pt idx="0">
                  <c:v>0.18034974026133399</c:v>
                </c:pt>
                <c:pt idx="1">
                  <c:v>0.19813052951343768</c:v>
                </c:pt>
                <c:pt idx="2">
                  <c:v>0.23610768570607665</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清水町</c:v>
                </c:pt>
              </c:strCache>
            </c:strRef>
          </c:cat>
          <c:val>
            <c:numRef>
              <c:f>①CO2排出量の現状把握!$BA$43:$BA$45</c:f>
              <c:numCache>
                <c:formatCode>0%</c:formatCode>
                <c:ptCount val="3"/>
                <c:pt idx="0">
                  <c:v>0.19226168778726088</c:v>
                </c:pt>
                <c:pt idx="1">
                  <c:v>0.25071159594172598</c:v>
                </c:pt>
                <c:pt idx="2">
                  <c:v>0.27851960334124048</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静岡県</c:v>
                </c:pt>
                <c:pt idx="2">
                  <c:v>清水町</c:v>
                </c:pt>
              </c:strCache>
            </c:strRef>
          </c:cat>
          <c:val>
            <c:numRef>
              <c:f>①CO2排出量の現状把握!$BB$43:$BB$45</c:f>
              <c:numCache>
                <c:formatCode>0%</c:formatCode>
                <c:ptCount val="3"/>
                <c:pt idx="0">
                  <c:v>1.5474353008032191E-2</c:v>
                </c:pt>
                <c:pt idx="1">
                  <c:v>1.8255801480254692E-2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12126</c:v>
                </c:pt>
                <c:pt idx="1">
                  <c:v>12126</c:v>
                </c:pt>
                <c:pt idx="2">
                  <c:v>12126</c:v>
                </c:pt>
                <c:pt idx="3">
                  <c:v>12126</c:v>
                </c:pt>
                <c:pt idx="4">
                  <c:v>12126</c:v>
                </c:pt>
                <c:pt idx="5">
                  <c:v>12369</c:v>
                </c:pt>
                <c:pt idx="6">
                  <c:v>12369</c:v>
                </c:pt>
                <c:pt idx="7">
                  <c:v>12369</c:v>
                </c:pt>
                <c:pt idx="8">
                  <c:v>12369</c:v>
                </c:pt>
                <c:pt idx="9">
                  <c:v>12369</c:v>
                </c:pt>
                <c:pt idx="10">
                  <c:v>12369</c:v>
                </c:pt>
                <c:pt idx="11">
                  <c:v>12391</c:v>
                </c:pt>
                <c:pt idx="12">
                  <c:v>12391</c:v>
                </c:pt>
                <c:pt idx="13">
                  <c:v>12391</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31810</c:v>
                </c:pt>
                <c:pt idx="1">
                  <c:v>31733</c:v>
                </c:pt>
                <c:pt idx="2">
                  <c:v>31758</c:v>
                </c:pt>
                <c:pt idx="3">
                  <c:v>32674</c:v>
                </c:pt>
                <c:pt idx="4">
                  <c:v>32710</c:v>
                </c:pt>
                <c:pt idx="5">
                  <c:v>32575</c:v>
                </c:pt>
                <c:pt idx="6">
                  <c:v>32478</c:v>
                </c:pt>
                <c:pt idx="7">
                  <c:v>32686</c:v>
                </c:pt>
                <c:pt idx="8">
                  <c:v>32607</c:v>
                </c:pt>
                <c:pt idx="9">
                  <c:v>32596</c:v>
                </c:pt>
                <c:pt idx="10">
                  <c:v>32287</c:v>
                </c:pt>
                <c:pt idx="11">
                  <c:v>32107</c:v>
                </c:pt>
                <c:pt idx="12">
                  <c:v>31930</c:v>
                </c:pt>
                <c:pt idx="13">
                  <c:v>31837</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清水町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1670</v>
      </c>
      <c r="B9" s="70">
        <v>1</v>
      </c>
      <c r="C9" s="70">
        <v>1</v>
      </c>
      <c r="D9" s="70">
        <v>1</v>
      </c>
      <c r="E9" s="70">
        <v>1990</v>
      </c>
      <c r="F9" s="70" t="s">
        <v>787</v>
      </c>
      <c r="G9" s="70" t="s">
        <v>1671</v>
      </c>
      <c r="H9" s="70" t="s">
        <v>1672</v>
      </c>
      <c r="I9" s="148" t="s">
        <v>793</v>
      </c>
      <c r="J9" s="71">
        <v>46.549722242531132</v>
      </c>
      <c r="K9" s="71">
        <v>4.3176962068830926</v>
      </c>
      <c r="L9" s="71">
        <v>1.702605420865821</v>
      </c>
      <c r="M9" s="71">
        <v>21.421229628380431</v>
      </c>
      <c r="N9" s="71">
        <v>37.847580295891142</v>
      </c>
      <c r="O9" s="71">
        <v>32.000062726780527</v>
      </c>
      <c r="P9" s="71">
        <v>48.622160684280473</v>
      </c>
      <c r="Q9" s="71">
        <v>2.4181774883759499</v>
      </c>
      <c r="R9" s="71">
        <v>0</v>
      </c>
      <c r="S9" s="71">
        <v>2.091575508296931</v>
      </c>
      <c r="T9" s="72"/>
      <c r="U9" s="71">
        <v>12080570</v>
      </c>
      <c r="V9" s="71">
        <v>1270</v>
      </c>
      <c r="W9" s="71">
        <v>23</v>
      </c>
      <c r="X9" s="71">
        <v>7865</v>
      </c>
      <c r="Y9" s="71">
        <v>11123</v>
      </c>
      <c r="Z9" s="71">
        <v>13162</v>
      </c>
      <c r="AA9" s="71">
        <v>11806</v>
      </c>
      <c r="AB9" s="71">
        <v>39263</v>
      </c>
      <c r="AC9" s="71">
        <v>0</v>
      </c>
      <c r="AD9" s="71">
        <v>2.091575508296931</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1673</v>
      </c>
      <c r="B10" s="70">
        <v>2</v>
      </c>
      <c r="C10" s="70">
        <v>2</v>
      </c>
      <c r="D10" s="70">
        <v>1</v>
      </c>
      <c r="E10" s="70">
        <v>2005</v>
      </c>
      <c r="F10" s="70" t="s">
        <v>789</v>
      </c>
      <c r="G10" s="70" t="s">
        <v>1671</v>
      </c>
      <c r="H10" s="70" t="s">
        <v>1672</v>
      </c>
      <c r="I10" s="148"/>
      <c r="J10" s="71">
        <v>11.46445562090876</v>
      </c>
      <c r="K10" s="71">
        <v>2.9760498558305328</v>
      </c>
      <c r="L10" s="71">
        <v>5.0162730391829493</v>
      </c>
      <c r="M10" s="71">
        <v>34.975085241730909</v>
      </c>
      <c r="N10" s="71">
        <v>52.424886006942671</v>
      </c>
      <c r="O10" s="71">
        <v>46.24909652668844</v>
      </c>
      <c r="P10" s="71">
        <v>53.479836407943942</v>
      </c>
      <c r="Q10" s="71">
        <v>2.30973579565139</v>
      </c>
      <c r="R10" s="71">
        <v>0</v>
      </c>
      <c r="S10" s="71">
        <v>4.3854896354408393</v>
      </c>
      <c r="T10" s="72"/>
      <c r="U10" s="71">
        <v>2616976</v>
      </c>
      <c r="V10" s="71">
        <v>1227</v>
      </c>
      <c r="W10" s="71">
        <v>68</v>
      </c>
      <c r="X10" s="71">
        <v>7043</v>
      </c>
      <c r="Y10" s="71">
        <v>14072</v>
      </c>
      <c r="Z10" s="71">
        <v>22013</v>
      </c>
      <c r="AA10" s="71">
        <v>10635</v>
      </c>
      <c r="AB10" s="71">
        <v>39205</v>
      </c>
      <c r="AC10" s="71">
        <v>0</v>
      </c>
      <c r="AD10" s="71">
        <v>4.3854896354408393</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1674</v>
      </c>
      <c r="B11" s="70">
        <v>3</v>
      </c>
      <c r="C11" s="70">
        <v>3</v>
      </c>
      <c r="D11" s="70">
        <v>1</v>
      </c>
      <c r="E11" s="70">
        <v>2006</v>
      </c>
      <c r="F11" s="70" t="s">
        <v>790</v>
      </c>
      <c r="G11" s="70" t="s">
        <v>1671</v>
      </c>
      <c r="H11" s="70" t="s">
        <v>1672</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1675</v>
      </c>
      <c r="B12" s="70">
        <v>4</v>
      </c>
      <c r="C12" s="70">
        <v>4</v>
      </c>
      <c r="D12" s="70">
        <v>1</v>
      </c>
      <c r="E12" s="70">
        <v>2007</v>
      </c>
      <c r="F12" s="70" t="s">
        <v>791</v>
      </c>
      <c r="G12" s="70" t="s">
        <v>1671</v>
      </c>
      <c r="H12" s="70" t="s">
        <v>1672</v>
      </c>
      <c r="I12" s="148"/>
      <c r="J12" s="71">
        <v>16.023728043583631</v>
      </c>
      <c r="K12" s="71">
        <v>3.0668827458967942</v>
      </c>
      <c r="L12" s="71">
        <v>6.5785823204312264</v>
      </c>
      <c r="M12" s="71">
        <v>35.759464697212231</v>
      </c>
      <c r="N12" s="71">
        <v>55.218153979966857</v>
      </c>
      <c r="O12" s="71">
        <v>44.509676895221837</v>
      </c>
      <c r="P12" s="71">
        <v>52.408023974809829</v>
      </c>
      <c r="Q12" s="71">
        <v>2.40504098161226</v>
      </c>
      <c r="R12" s="71">
        <v>0</v>
      </c>
      <c r="S12" s="71">
        <v>3.6846820355769538</v>
      </c>
      <c r="T12" s="72"/>
      <c r="U12" s="71">
        <v>3229443</v>
      </c>
      <c r="V12" s="71">
        <v>1099</v>
      </c>
      <c r="W12" s="71">
        <v>99</v>
      </c>
      <c r="X12" s="71">
        <v>8760</v>
      </c>
      <c r="Y12" s="71">
        <v>14234</v>
      </c>
      <c r="Z12" s="71">
        <v>22023</v>
      </c>
      <c r="AA12" s="71">
        <v>10263</v>
      </c>
      <c r="AB12" s="71">
        <v>38664</v>
      </c>
      <c r="AC12" s="71">
        <v>0</v>
      </c>
      <c r="AD12" s="71">
        <v>3.6846820355769538</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1676</v>
      </c>
      <c r="B13" s="70">
        <v>5</v>
      </c>
      <c r="C13" s="70">
        <v>5</v>
      </c>
      <c r="D13" s="70">
        <v>1</v>
      </c>
      <c r="E13" s="70">
        <v>2008</v>
      </c>
      <c r="F13" s="70" t="s">
        <v>792</v>
      </c>
      <c r="G13" s="70" t="s">
        <v>1671</v>
      </c>
      <c r="H13" s="70" t="s">
        <v>1672</v>
      </c>
      <c r="I13" s="148"/>
      <c r="J13" s="71">
        <v>14.21976087287095</v>
      </c>
      <c r="K13" s="71">
        <v>2.347723706042991</v>
      </c>
      <c r="L13" s="71">
        <v>5.8258010942998162</v>
      </c>
      <c r="M13" s="71">
        <v>43.041280074434297</v>
      </c>
      <c r="N13" s="71">
        <v>53.413476211328067</v>
      </c>
      <c r="O13" s="71">
        <v>43.277695330527393</v>
      </c>
      <c r="P13" s="71">
        <v>51.159838415500793</v>
      </c>
      <c r="Q13" s="71">
        <v>2.34843734759249</v>
      </c>
      <c r="R13" s="71">
        <v>0</v>
      </c>
      <c r="S13" s="71">
        <v>3.1073728564309691</v>
      </c>
      <c r="T13" s="72"/>
      <c r="U13" s="71">
        <v>3151600</v>
      </c>
      <c r="V13" s="71">
        <v>1099</v>
      </c>
      <c r="W13" s="71">
        <v>99</v>
      </c>
      <c r="X13" s="71">
        <v>8760</v>
      </c>
      <c r="Y13" s="71">
        <v>14282</v>
      </c>
      <c r="Z13" s="71">
        <v>22165</v>
      </c>
      <c r="AA13" s="71">
        <v>10030</v>
      </c>
      <c r="AB13" s="71">
        <v>38375</v>
      </c>
      <c r="AC13" s="71">
        <v>0</v>
      </c>
      <c r="AD13" s="71">
        <v>3.1073728564309691</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1677</v>
      </c>
      <c r="B14" s="70">
        <v>6</v>
      </c>
      <c r="C14" s="70">
        <v>6</v>
      </c>
      <c r="D14" s="70">
        <v>1</v>
      </c>
      <c r="E14" s="70">
        <v>2009</v>
      </c>
      <c r="F14" s="70" t="s">
        <v>176</v>
      </c>
      <c r="G14" s="70" t="s">
        <v>1671</v>
      </c>
      <c r="H14" s="70" t="s">
        <v>1672</v>
      </c>
      <c r="I14" s="148"/>
      <c r="J14" s="71">
        <v>16.018599699617749</v>
      </c>
      <c r="K14" s="71">
        <v>2.3442848800337281</v>
      </c>
      <c r="L14" s="71">
        <v>6.7503321773185716</v>
      </c>
      <c r="M14" s="71">
        <v>46.426662932764494</v>
      </c>
      <c r="N14" s="71">
        <v>48.237458121133074</v>
      </c>
      <c r="O14" s="71">
        <v>44.203601122373684</v>
      </c>
      <c r="P14" s="71">
        <v>49.068480130870732</v>
      </c>
      <c r="Q14" s="71">
        <v>2.2234612477205098</v>
      </c>
      <c r="R14" s="71">
        <v>0</v>
      </c>
      <c r="S14" s="71">
        <v>3.5390180678820249</v>
      </c>
      <c r="T14" s="72"/>
      <c r="U14" s="71">
        <v>2656401</v>
      </c>
      <c r="V14" s="71">
        <v>1090</v>
      </c>
      <c r="W14" s="71">
        <v>196</v>
      </c>
      <c r="X14" s="71">
        <v>9826</v>
      </c>
      <c r="Y14" s="71">
        <v>14320</v>
      </c>
      <c r="Z14" s="71">
        <v>22346</v>
      </c>
      <c r="AA14" s="71">
        <v>9876</v>
      </c>
      <c r="AB14" s="71">
        <v>38140</v>
      </c>
      <c r="AC14" s="71">
        <v>0</v>
      </c>
      <c r="AD14" s="71">
        <v>3.5390180678820249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5.8259999999999996</v>
      </c>
      <c r="BK14" s="71">
        <v>0</v>
      </c>
      <c r="BL14" s="71">
        <v>3.5</v>
      </c>
      <c r="BM14" s="71">
        <v>0</v>
      </c>
      <c r="BN14" s="72"/>
      <c r="BO14" s="71">
        <v>0</v>
      </c>
      <c r="BP14" s="71">
        <v>0</v>
      </c>
      <c r="BQ14" s="71">
        <v>1</v>
      </c>
      <c r="BR14" s="71">
        <v>0</v>
      </c>
      <c r="BS14" s="71">
        <v>1</v>
      </c>
      <c r="BT14" s="71">
        <v>0</v>
      </c>
      <c r="BU14"/>
      <c r="BV14" s="70">
        <v>9.3260000000000005</v>
      </c>
      <c r="BW14" s="70">
        <v>0</v>
      </c>
      <c r="BX14" s="70">
        <v>0</v>
      </c>
      <c r="BY14" s="70">
        <v>0</v>
      </c>
      <c r="BZ14" s="70">
        <v>0</v>
      </c>
      <c r="CA14" s="70">
        <v>0</v>
      </c>
      <c r="CB14" s="70">
        <v>0</v>
      </c>
      <c r="CC14" s="70">
        <v>0</v>
      </c>
      <c r="CD14" s="70">
        <v>0</v>
      </c>
    </row>
    <row r="15" spans="1:82">
      <c r="A15" s="70" t="s">
        <v>1678</v>
      </c>
      <c r="B15" s="70">
        <v>7</v>
      </c>
      <c r="C15" s="70">
        <v>7</v>
      </c>
      <c r="D15" s="70">
        <v>1</v>
      </c>
      <c r="E15" s="70">
        <v>2010</v>
      </c>
      <c r="F15" s="70" t="s">
        <v>177</v>
      </c>
      <c r="G15" s="70" t="s">
        <v>1671</v>
      </c>
      <c r="H15" s="70" t="s">
        <v>1672</v>
      </c>
      <c r="I15" s="148"/>
      <c r="J15" s="71">
        <v>13.89838703804584</v>
      </c>
      <c r="K15" s="71">
        <v>2.4599463306035929</v>
      </c>
      <c r="L15" s="71">
        <v>6.3585095388694377</v>
      </c>
      <c r="M15" s="71">
        <v>48.074058063285626</v>
      </c>
      <c r="N15" s="71">
        <v>47.166578293557073</v>
      </c>
      <c r="O15" s="71">
        <v>44.070029705347153</v>
      </c>
      <c r="P15" s="71">
        <v>49.673036644405776</v>
      </c>
      <c r="Q15" s="71">
        <v>2.2988611768724501</v>
      </c>
      <c r="R15" s="71">
        <v>0</v>
      </c>
      <c r="S15" s="71">
        <v>3.469355783792532</v>
      </c>
      <c r="T15" s="72"/>
      <c r="U15" s="71">
        <v>2724795</v>
      </c>
      <c r="V15" s="71">
        <v>1090</v>
      </c>
      <c r="W15" s="71">
        <v>196</v>
      </c>
      <c r="X15" s="71">
        <v>9826</v>
      </c>
      <c r="Y15" s="71">
        <v>14389</v>
      </c>
      <c r="Z15" s="71">
        <v>22382</v>
      </c>
      <c r="AA15" s="71">
        <v>9748</v>
      </c>
      <c r="AB15" s="71">
        <v>37786</v>
      </c>
      <c r="AC15" s="71">
        <v>0</v>
      </c>
      <c r="AD15" s="71">
        <v>3.469355783792532</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6.1289999999999996</v>
      </c>
      <c r="BK15" s="71">
        <v>0</v>
      </c>
      <c r="BL15" s="71">
        <v>3.4140000000000001</v>
      </c>
      <c r="BM15" s="71">
        <v>0</v>
      </c>
      <c r="BN15" s="72"/>
      <c r="BO15" s="71">
        <v>0</v>
      </c>
      <c r="BP15" s="71">
        <v>0</v>
      </c>
      <c r="BQ15" s="71">
        <v>1</v>
      </c>
      <c r="BR15" s="71">
        <v>0</v>
      </c>
      <c r="BS15" s="71">
        <v>1</v>
      </c>
      <c r="BT15" s="71">
        <v>0</v>
      </c>
      <c r="BU15"/>
      <c r="BV15" s="70">
        <v>9.5429999999999993</v>
      </c>
      <c r="BW15" s="70">
        <v>0</v>
      </c>
      <c r="BX15" s="70">
        <v>0</v>
      </c>
      <c r="BY15" s="70">
        <v>0</v>
      </c>
      <c r="BZ15" s="70">
        <v>0</v>
      </c>
      <c r="CA15" s="70">
        <v>0</v>
      </c>
      <c r="CB15" s="70">
        <v>0</v>
      </c>
      <c r="CC15" s="70">
        <v>0</v>
      </c>
      <c r="CD15" s="70">
        <v>0</v>
      </c>
    </row>
    <row r="16" spans="1:82">
      <c r="A16" s="70" t="s">
        <v>1679</v>
      </c>
      <c r="B16" s="70">
        <v>8</v>
      </c>
      <c r="C16" s="70">
        <v>8</v>
      </c>
      <c r="D16" s="70">
        <v>1</v>
      </c>
      <c r="E16" s="70">
        <v>2011</v>
      </c>
      <c r="F16" s="70" t="s">
        <v>178</v>
      </c>
      <c r="G16" s="70" t="s">
        <v>1671</v>
      </c>
      <c r="H16" s="70" t="s">
        <v>1672</v>
      </c>
      <c r="I16" s="148"/>
      <c r="J16" s="71">
        <v>11.72504215415977</v>
      </c>
      <c r="K16" s="71">
        <v>2.840182589779479</v>
      </c>
      <c r="L16" s="71">
        <v>6.6660482076209586</v>
      </c>
      <c r="M16" s="71">
        <v>54.71492834505873</v>
      </c>
      <c r="N16" s="71">
        <v>54.752705006638777</v>
      </c>
      <c r="O16" s="71">
        <v>43.39890966849584</v>
      </c>
      <c r="P16" s="71">
        <v>47.361689012247005</v>
      </c>
      <c r="Q16" s="71">
        <v>2.6322706610129298</v>
      </c>
      <c r="R16" s="71">
        <v>0</v>
      </c>
      <c r="S16" s="71">
        <v>3.0849346227356111</v>
      </c>
      <c r="T16" s="72"/>
      <c r="U16" s="71">
        <v>2489759</v>
      </c>
      <c r="V16" s="71">
        <v>1090</v>
      </c>
      <c r="W16" s="71">
        <v>196</v>
      </c>
      <c r="X16" s="71">
        <v>9826</v>
      </c>
      <c r="Y16" s="71">
        <v>14431</v>
      </c>
      <c r="Z16" s="71">
        <v>22520</v>
      </c>
      <c r="AA16" s="71">
        <v>9571</v>
      </c>
      <c r="AB16" s="71">
        <v>37509</v>
      </c>
      <c r="AC16" s="71">
        <v>0</v>
      </c>
      <c r="AD16" s="71">
        <v>3.0849346227356111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9.3759999999999994</v>
      </c>
      <c r="BK16" s="71">
        <v>0</v>
      </c>
      <c r="BL16" s="71">
        <v>2.907</v>
      </c>
      <c r="BM16" s="71">
        <v>0</v>
      </c>
      <c r="BN16" s="72"/>
      <c r="BO16" s="71">
        <v>0</v>
      </c>
      <c r="BP16" s="71">
        <v>0</v>
      </c>
      <c r="BQ16" s="71">
        <v>2</v>
      </c>
      <c r="BR16" s="71">
        <v>0</v>
      </c>
      <c r="BS16" s="71">
        <v>1</v>
      </c>
      <c r="BT16" s="71">
        <v>0</v>
      </c>
      <c r="BU16"/>
      <c r="BV16" s="70">
        <v>12.282999999999999</v>
      </c>
      <c r="BW16" s="70">
        <v>0</v>
      </c>
      <c r="BX16" s="70">
        <v>0</v>
      </c>
      <c r="BY16" s="70">
        <v>0</v>
      </c>
      <c r="BZ16" s="70">
        <v>0</v>
      </c>
      <c r="CA16" s="70">
        <v>0</v>
      </c>
      <c r="CB16" s="70">
        <v>0</v>
      </c>
      <c r="CC16" s="70">
        <v>0</v>
      </c>
      <c r="CD16" s="70">
        <v>0</v>
      </c>
    </row>
    <row r="17" spans="1:82">
      <c r="A17" s="70" t="s">
        <v>1680</v>
      </c>
      <c r="B17" s="70">
        <v>9</v>
      </c>
      <c r="C17" s="70">
        <v>9</v>
      </c>
      <c r="D17" s="70">
        <v>1</v>
      </c>
      <c r="E17" s="70">
        <v>2012</v>
      </c>
      <c r="F17" s="70" t="s">
        <v>179</v>
      </c>
      <c r="G17" s="70" t="s">
        <v>1671</v>
      </c>
      <c r="H17" s="70" t="s">
        <v>1672</v>
      </c>
      <c r="I17" s="148"/>
      <c r="J17" s="71">
        <v>17.977660612396729</v>
      </c>
      <c r="K17" s="71">
        <v>2.7191616325588042</v>
      </c>
      <c r="L17" s="71">
        <v>6.5683441212307008</v>
      </c>
      <c r="M17" s="71">
        <v>53.836915850764427</v>
      </c>
      <c r="N17" s="71">
        <v>63.494629729871271</v>
      </c>
      <c r="O17" s="71">
        <v>43.577450817989721</v>
      </c>
      <c r="P17" s="71">
        <v>47.571434201145529</v>
      </c>
      <c r="Q17" s="71">
        <v>2.84382113923354</v>
      </c>
      <c r="R17" s="71">
        <v>0</v>
      </c>
      <c r="S17" s="71">
        <v>4.7447939108248356</v>
      </c>
      <c r="T17" s="72"/>
      <c r="U17" s="71">
        <v>3004333</v>
      </c>
      <c r="V17" s="71">
        <v>1090</v>
      </c>
      <c r="W17" s="71">
        <v>196</v>
      </c>
      <c r="X17" s="71">
        <v>9826</v>
      </c>
      <c r="Y17" s="71">
        <v>14651</v>
      </c>
      <c r="Z17" s="71">
        <v>22792</v>
      </c>
      <c r="AA17" s="71">
        <v>9559</v>
      </c>
      <c r="AB17" s="71">
        <v>37298</v>
      </c>
      <c r="AC17" s="71">
        <v>0</v>
      </c>
      <c r="AD17" s="71">
        <v>4.7447939108248356</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13.624000000000001</v>
      </c>
      <c r="BK17" s="71">
        <v>0</v>
      </c>
      <c r="BL17" s="71">
        <v>3.4540000000000002</v>
      </c>
      <c r="BM17" s="71">
        <v>0</v>
      </c>
      <c r="BN17" s="72"/>
      <c r="BO17" s="71">
        <v>0</v>
      </c>
      <c r="BP17" s="71">
        <v>0</v>
      </c>
      <c r="BQ17" s="71">
        <v>2</v>
      </c>
      <c r="BR17" s="71">
        <v>0</v>
      </c>
      <c r="BS17" s="71">
        <v>1</v>
      </c>
      <c r="BT17" s="71">
        <v>0</v>
      </c>
      <c r="BU17"/>
      <c r="BV17" s="70">
        <v>17.077999999999999</v>
      </c>
      <c r="BW17" s="70">
        <v>0</v>
      </c>
      <c r="BX17" s="70">
        <v>0</v>
      </c>
      <c r="BY17" s="70">
        <v>0</v>
      </c>
      <c r="BZ17" s="70">
        <v>0</v>
      </c>
      <c r="CA17" s="70">
        <v>0</v>
      </c>
      <c r="CB17" s="70">
        <v>0</v>
      </c>
      <c r="CC17" s="70">
        <v>0</v>
      </c>
      <c r="CD17" s="70">
        <v>0</v>
      </c>
    </row>
    <row r="18" spans="1:82">
      <c r="A18" s="70" t="s">
        <v>1681</v>
      </c>
      <c r="B18" s="70">
        <v>10</v>
      </c>
      <c r="C18" s="70">
        <v>10</v>
      </c>
      <c r="D18" s="70">
        <v>1</v>
      </c>
      <c r="E18" s="70">
        <v>2013</v>
      </c>
      <c r="F18" s="70" t="s">
        <v>180</v>
      </c>
      <c r="G18" s="70" t="s">
        <v>1671</v>
      </c>
      <c r="H18" s="70" t="s">
        <v>1672</v>
      </c>
      <c r="I18" s="148"/>
      <c r="J18" s="71">
        <v>21.20154963884044</v>
      </c>
      <c r="K18" s="71">
        <v>2.662609083549242</v>
      </c>
      <c r="L18" s="71">
        <v>5.391497211833296</v>
      </c>
      <c r="M18" s="71">
        <v>55.669341698006257</v>
      </c>
      <c r="N18" s="71">
        <v>57.898976179502228</v>
      </c>
      <c r="O18" s="71">
        <v>41.876016562947122</v>
      </c>
      <c r="P18" s="71">
        <v>47.445966511089864</v>
      </c>
      <c r="Q18" s="71">
        <v>2.8711042382066201</v>
      </c>
      <c r="R18" s="71">
        <v>0</v>
      </c>
      <c r="S18" s="71">
        <v>4.0854087134393726</v>
      </c>
      <c r="T18" s="72"/>
      <c r="U18" s="71">
        <v>3060557</v>
      </c>
      <c r="V18" s="71">
        <v>1090</v>
      </c>
      <c r="W18" s="71">
        <v>196</v>
      </c>
      <c r="X18" s="71">
        <v>9826</v>
      </c>
      <c r="Y18" s="71">
        <v>14587</v>
      </c>
      <c r="Z18" s="71">
        <v>22880</v>
      </c>
      <c r="AA18" s="71">
        <v>9498</v>
      </c>
      <c r="AB18" s="71">
        <v>37116</v>
      </c>
      <c r="AC18" s="71">
        <v>0</v>
      </c>
      <c r="AD18" s="71">
        <v>4.0854087134393726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16.109000000000002</v>
      </c>
      <c r="BK18" s="71">
        <v>0</v>
      </c>
      <c r="BL18" s="71">
        <v>3.8380000000000001</v>
      </c>
      <c r="BM18" s="71">
        <v>0</v>
      </c>
      <c r="BN18" s="72"/>
      <c r="BO18" s="71">
        <v>0</v>
      </c>
      <c r="BP18" s="71">
        <v>0</v>
      </c>
      <c r="BQ18" s="71">
        <v>2</v>
      </c>
      <c r="BR18" s="71">
        <v>0</v>
      </c>
      <c r="BS18" s="71">
        <v>1</v>
      </c>
      <c r="BT18" s="71">
        <v>0</v>
      </c>
      <c r="BU18"/>
      <c r="BV18" s="70">
        <v>19.946999999999999</v>
      </c>
      <c r="BW18" s="70">
        <v>0</v>
      </c>
      <c r="BX18" s="70">
        <v>0</v>
      </c>
      <c r="BY18" s="70">
        <v>0</v>
      </c>
      <c r="BZ18" s="70">
        <v>0</v>
      </c>
      <c r="CA18" s="70">
        <v>0</v>
      </c>
      <c r="CB18" s="70">
        <v>0</v>
      </c>
      <c r="CC18" s="70">
        <v>0</v>
      </c>
      <c r="CD18" s="70">
        <v>0</v>
      </c>
    </row>
    <row r="19" spans="1:82">
      <c r="A19" s="70" t="s">
        <v>1682</v>
      </c>
      <c r="B19" s="70">
        <v>11</v>
      </c>
      <c r="C19" s="70">
        <v>11</v>
      </c>
      <c r="D19" s="70">
        <v>1</v>
      </c>
      <c r="E19" s="70">
        <v>2014</v>
      </c>
      <c r="F19" s="70" t="s">
        <v>181</v>
      </c>
      <c r="G19" s="70" t="s">
        <v>1671</v>
      </c>
      <c r="H19" s="70" t="s">
        <v>1672</v>
      </c>
      <c r="I19" s="148"/>
      <c r="J19" s="71">
        <v>19.422737341872569</v>
      </c>
      <c r="K19" s="71">
        <v>2.5353162408986551</v>
      </c>
      <c r="L19" s="71">
        <v>5.4387387153645976</v>
      </c>
      <c r="M19" s="71">
        <v>49.715783144430077</v>
      </c>
      <c r="N19" s="71">
        <v>49.220083379189752</v>
      </c>
      <c r="O19" s="71">
        <v>40.159577973243053</v>
      </c>
      <c r="P19" s="71">
        <v>47.587135488406325</v>
      </c>
      <c r="Q19" s="71">
        <v>2.7250407562819099</v>
      </c>
      <c r="R19" s="71">
        <v>0</v>
      </c>
      <c r="S19" s="71">
        <v>4.2669987142765544</v>
      </c>
      <c r="T19" s="72"/>
      <c r="U19" s="71">
        <v>3479457</v>
      </c>
      <c r="V19" s="71">
        <v>957</v>
      </c>
      <c r="W19" s="71">
        <v>190</v>
      </c>
      <c r="X19" s="71">
        <v>9119</v>
      </c>
      <c r="Y19" s="71">
        <v>14587</v>
      </c>
      <c r="Z19" s="71">
        <v>23110</v>
      </c>
      <c r="AA19" s="71">
        <v>9477</v>
      </c>
      <c r="AB19" s="71">
        <v>36717</v>
      </c>
      <c r="AC19" s="71">
        <v>0</v>
      </c>
      <c r="AD19" s="71">
        <v>4.2669987142765544</v>
      </c>
      <c r="AE19" s="72"/>
      <c r="AF19" s="71"/>
      <c r="AG19" s="71"/>
      <c r="AH19" s="71"/>
      <c r="AI19" s="71"/>
      <c r="AJ19" s="71"/>
      <c r="AK19" s="71"/>
      <c r="AL19" s="71"/>
      <c r="AM19" s="71"/>
      <c r="AN19" s="71"/>
      <c r="AO19" s="71"/>
      <c r="AP19" s="71"/>
      <c r="AQ19" s="72"/>
      <c r="AR19" s="71">
        <v>1080</v>
      </c>
      <c r="AS19" s="71">
        <v>229</v>
      </c>
      <c r="AT19" s="71">
        <v>0</v>
      </c>
      <c r="AU19" s="71">
        <v>0</v>
      </c>
      <c r="AV19" s="71">
        <v>0</v>
      </c>
      <c r="AW19" s="71">
        <v>0</v>
      </c>
      <c r="AX19" s="71"/>
      <c r="AY19" s="72"/>
      <c r="AZ19" s="71">
        <v>4814.1000000000004</v>
      </c>
      <c r="BA19" s="71">
        <v>10328.5</v>
      </c>
      <c r="BB19" s="71">
        <v>0</v>
      </c>
      <c r="BC19" s="71">
        <v>0</v>
      </c>
      <c r="BD19" s="71">
        <v>0</v>
      </c>
      <c r="BE19" s="71">
        <v>0</v>
      </c>
      <c r="BF19" s="71"/>
      <c r="BG19" s="72"/>
      <c r="BH19" s="71">
        <v>0</v>
      </c>
      <c r="BI19" s="71">
        <v>0</v>
      </c>
      <c r="BJ19" s="71">
        <v>16.099</v>
      </c>
      <c r="BK19" s="71">
        <v>0</v>
      </c>
      <c r="BL19" s="71">
        <v>3.847</v>
      </c>
      <c r="BM19" s="71">
        <v>0</v>
      </c>
      <c r="BN19" s="72"/>
      <c r="BO19" s="71">
        <v>0</v>
      </c>
      <c r="BP19" s="71">
        <v>0</v>
      </c>
      <c r="BQ19" s="71">
        <v>2</v>
      </c>
      <c r="BR19" s="71">
        <v>0</v>
      </c>
      <c r="BS19" s="71">
        <v>1</v>
      </c>
      <c r="BT19" s="71">
        <v>0</v>
      </c>
      <c r="BU19"/>
      <c r="BV19" s="70">
        <v>19.946000000000002</v>
      </c>
      <c r="BW19" s="70">
        <v>0</v>
      </c>
      <c r="BX19" s="70">
        <v>0</v>
      </c>
      <c r="BY19" s="70">
        <v>0</v>
      </c>
      <c r="BZ19" s="70">
        <v>0</v>
      </c>
      <c r="CA19" s="70">
        <v>0</v>
      </c>
      <c r="CB19" s="70">
        <v>0</v>
      </c>
      <c r="CC19" s="70">
        <v>0</v>
      </c>
      <c r="CD19" s="70">
        <v>0</v>
      </c>
    </row>
    <row r="20" spans="1:82">
      <c r="A20" s="70" t="s">
        <v>1683</v>
      </c>
      <c r="B20" s="70">
        <v>12</v>
      </c>
      <c r="C20" s="70">
        <v>12</v>
      </c>
      <c r="D20" s="70">
        <v>1</v>
      </c>
      <c r="E20" s="70">
        <v>2015</v>
      </c>
      <c r="F20" s="70" t="s">
        <v>182</v>
      </c>
      <c r="G20" s="70" t="s">
        <v>1671</v>
      </c>
      <c r="H20" s="70" t="s">
        <v>1672</v>
      </c>
      <c r="I20" s="148"/>
      <c r="J20" s="71">
        <v>16.455861666632511</v>
      </c>
      <c r="K20" s="71">
        <v>2.3515538568241552</v>
      </c>
      <c r="L20" s="71">
        <v>5.4873619743493078</v>
      </c>
      <c r="M20" s="71">
        <v>44.693253510995739</v>
      </c>
      <c r="N20" s="71">
        <v>51.916495851404669</v>
      </c>
      <c r="O20" s="71">
        <v>39.929955840120385</v>
      </c>
      <c r="P20" s="71">
        <v>46.700077605086499</v>
      </c>
      <c r="Q20" s="71">
        <v>2.63429105926273</v>
      </c>
      <c r="R20" s="71">
        <v>0</v>
      </c>
      <c r="S20" s="71">
        <v>3.803094278686963</v>
      </c>
      <c r="T20" s="72"/>
      <c r="U20" s="71">
        <v>3339418</v>
      </c>
      <c r="V20" s="71">
        <v>957</v>
      </c>
      <c r="W20" s="71">
        <v>190</v>
      </c>
      <c r="X20" s="71">
        <v>9119</v>
      </c>
      <c r="Y20" s="71">
        <v>14600</v>
      </c>
      <c r="Z20" s="71">
        <v>23199</v>
      </c>
      <c r="AA20" s="71">
        <v>9293</v>
      </c>
      <c r="AB20" s="71">
        <v>36258</v>
      </c>
      <c r="AC20" s="71">
        <v>0</v>
      </c>
      <c r="AD20" s="71">
        <v>3.803094278686963</v>
      </c>
      <c r="AE20" s="72"/>
      <c r="AF20" s="71">
        <v>24997593.7461177</v>
      </c>
      <c r="AG20" s="71">
        <v>1759126.5472734631</v>
      </c>
      <c r="AH20" s="71">
        <v>1152943.437831488</v>
      </c>
      <c r="AI20" s="71">
        <v>58420968.896806203</v>
      </c>
      <c r="AJ20" s="71">
        <v>75801530.293679357</v>
      </c>
      <c r="AK20" s="71">
        <v>0</v>
      </c>
      <c r="AL20" s="71">
        <v>0</v>
      </c>
      <c r="AM20" s="71">
        <v>4969006.8034104621</v>
      </c>
      <c r="AN20" s="71">
        <v>0</v>
      </c>
      <c r="AO20" s="71">
        <v>0</v>
      </c>
      <c r="AP20" s="71">
        <v>167101169.7251187</v>
      </c>
      <c r="AQ20" s="72"/>
      <c r="AR20" s="71">
        <v>1147</v>
      </c>
      <c r="AS20" s="71">
        <v>369</v>
      </c>
      <c r="AT20" s="71">
        <v>0</v>
      </c>
      <c r="AU20" s="71">
        <v>0</v>
      </c>
      <c r="AV20" s="71">
        <v>0</v>
      </c>
      <c r="AW20" s="71">
        <v>0</v>
      </c>
      <c r="AX20" s="71"/>
      <c r="AY20" s="72"/>
      <c r="AZ20" s="71">
        <v>5189.6000000000004</v>
      </c>
      <c r="BA20" s="71">
        <v>15735.3</v>
      </c>
      <c r="BB20" s="71">
        <v>0</v>
      </c>
      <c r="BC20" s="71">
        <v>0</v>
      </c>
      <c r="BD20" s="71">
        <v>0</v>
      </c>
      <c r="BE20" s="71">
        <v>0</v>
      </c>
      <c r="BF20" s="71"/>
      <c r="BG20" s="72"/>
      <c r="BH20" s="71">
        <v>0</v>
      </c>
      <c r="BI20" s="71">
        <v>0</v>
      </c>
      <c r="BJ20" s="71">
        <v>16.134</v>
      </c>
      <c r="BK20" s="71">
        <v>0</v>
      </c>
      <c r="BL20" s="71">
        <v>3.766</v>
      </c>
      <c r="BM20" s="71">
        <v>0</v>
      </c>
      <c r="BN20" s="72"/>
      <c r="BO20" s="71">
        <v>0</v>
      </c>
      <c r="BP20" s="71">
        <v>0</v>
      </c>
      <c r="BQ20" s="71">
        <v>2</v>
      </c>
      <c r="BR20" s="71">
        <v>0</v>
      </c>
      <c r="BS20" s="71">
        <v>1</v>
      </c>
      <c r="BT20" s="71">
        <v>0</v>
      </c>
      <c r="BU20"/>
      <c r="BV20" s="70">
        <v>19.899999999999999</v>
      </c>
      <c r="BW20" s="70">
        <v>0</v>
      </c>
      <c r="BX20" s="70">
        <v>0</v>
      </c>
      <c r="BY20" s="70">
        <v>0</v>
      </c>
      <c r="BZ20" s="70">
        <v>0</v>
      </c>
      <c r="CA20" s="70">
        <v>0</v>
      </c>
      <c r="CB20" s="70">
        <v>0</v>
      </c>
      <c r="CC20" s="70">
        <v>0</v>
      </c>
      <c r="CD20" s="70">
        <v>0</v>
      </c>
    </row>
    <row r="21" spans="1:82">
      <c r="A21" s="70" t="s">
        <v>1684</v>
      </c>
      <c r="B21" s="70">
        <v>13</v>
      </c>
      <c r="C21" s="70">
        <v>13</v>
      </c>
      <c r="D21" s="70">
        <v>1</v>
      </c>
      <c r="E21" s="70">
        <v>2016</v>
      </c>
      <c r="F21" s="70" t="s">
        <v>155</v>
      </c>
      <c r="G21" s="70" t="s">
        <v>1671</v>
      </c>
      <c r="H21" s="70" t="s">
        <v>1672</v>
      </c>
      <c r="I21" s="148"/>
      <c r="J21" s="71">
        <v>18.403515808673298</v>
      </c>
      <c r="K21" s="71">
        <v>2.5720771986342301</v>
      </c>
      <c r="L21" s="71">
        <v>6.3769507567460337</v>
      </c>
      <c r="M21" s="71">
        <v>37.957664606166489</v>
      </c>
      <c r="N21" s="71">
        <v>48.45198201483278</v>
      </c>
      <c r="O21" s="71">
        <v>39.562387301615644</v>
      </c>
      <c r="P21" s="71">
        <v>45.186113986764681</v>
      </c>
      <c r="Q21" s="71">
        <v>2.5336414710542003</v>
      </c>
      <c r="R21" s="71">
        <v>0</v>
      </c>
      <c r="S21" s="71">
        <v>3.5459678667425347</v>
      </c>
      <c r="T21" s="72"/>
      <c r="U21" s="71">
        <v>3568939</v>
      </c>
      <c r="V21" s="71">
        <v>957</v>
      </c>
      <c r="W21" s="71">
        <v>190</v>
      </c>
      <c r="X21" s="71">
        <v>9119</v>
      </c>
      <c r="Y21" s="71">
        <v>14635</v>
      </c>
      <c r="Z21" s="71">
        <v>23268</v>
      </c>
      <c r="AA21" s="71">
        <v>9300</v>
      </c>
      <c r="AB21" s="71">
        <v>35871</v>
      </c>
      <c r="AC21" s="71">
        <v>0</v>
      </c>
      <c r="AD21" s="71">
        <v>3.5459678667425352</v>
      </c>
      <c r="AE21" s="72"/>
      <c r="AF21" s="71">
        <v>27690604.190768681</v>
      </c>
      <c r="AG21" s="71">
        <v>1932290.7772048381</v>
      </c>
      <c r="AH21" s="71">
        <v>1092019.584035102</v>
      </c>
      <c r="AI21" s="71">
        <v>58390893.024398454</v>
      </c>
      <c r="AJ21" s="71">
        <v>66321454.770864613</v>
      </c>
      <c r="AK21" s="71">
        <v>0</v>
      </c>
      <c r="AL21" s="71">
        <v>0</v>
      </c>
      <c r="AM21" s="71">
        <v>4919789.3032134287</v>
      </c>
      <c r="AN21" s="71">
        <v>0</v>
      </c>
      <c r="AO21" s="71">
        <v>0</v>
      </c>
      <c r="AP21" s="71">
        <v>160347051.6504851</v>
      </c>
      <c r="AQ21" s="72"/>
      <c r="AR21" s="71">
        <v>1206</v>
      </c>
      <c r="AS21" s="71">
        <v>422</v>
      </c>
      <c r="AT21" s="71">
        <v>0</v>
      </c>
      <c r="AU21" s="71">
        <v>1</v>
      </c>
      <c r="AV21" s="71">
        <v>0</v>
      </c>
      <c r="AW21" s="71">
        <v>0</v>
      </c>
      <c r="AX21" s="71"/>
      <c r="AY21" s="72"/>
      <c r="AZ21" s="71">
        <v>5487.1</v>
      </c>
      <c r="BA21" s="71">
        <v>17210.099999999999</v>
      </c>
      <c r="BB21" s="71">
        <v>0</v>
      </c>
      <c r="BC21" s="71">
        <v>3.5</v>
      </c>
      <c r="BD21" s="71">
        <v>0</v>
      </c>
      <c r="BE21" s="71">
        <v>0</v>
      </c>
      <c r="BF21" s="71"/>
      <c r="BG21" s="72"/>
      <c r="BH21" s="71">
        <v>0</v>
      </c>
      <c r="BI21" s="71">
        <v>0</v>
      </c>
      <c r="BJ21" s="71">
        <v>14.96</v>
      </c>
      <c r="BK21" s="71">
        <v>0</v>
      </c>
      <c r="BL21" s="71">
        <v>3.798</v>
      </c>
      <c r="BM21" s="71">
        <v>0</v>
      </c>
      <c r="BN21" s="72"/>
      <c r="BO21" s="71">
        <v>0</v>
      </c>
      <c r="BP21" s="71">
        <v>0</v>
      </c>
      <c r="BQ21" s="71">
        <v>2</v>
      </c>
      <c r="BR21" s="71">
        <v>0</v>
      </c>
      <c r="BS21" s="71">
        <v>1</v>
      </c>
      <c r="BT21" s="71">
        <v>0</v>
      </c>
      <c r="BU21"/>
      <c r="BV21" s="70">
        <v>18.757999999999999</v>
      </c>
      <c r="BW21" s="70">
        <v>0</v>
      </c>
      <c r="BX21" s="70">
        <v>0</v>
      </c>
      <c r="BY21" s="70">
        <v>0</v>
      </c>
      <c r="BZ21" s="70">
        <v>0</v>
      </c>
      <c r="CA21" s="70">
        <v>0</v>
      </c>
      <c r="CB21" s="70">
        <v>0</v>
      </c>
      <c r="CC21" s="70">
        <v>0</v>
      </c>
      <c r="CD21" s="70">
        <v>0</v>
      </c>
    </row>
    <row r="22" spans="1:82">
      <c r="A22" s="70" t="s">
        <v>1685</v>
      </c>
      <c r="B22" s="70">
        <v>14</v>
      </c>
      <c r="C22" s="70">
        <v>14</v>
      </c>
      <c r="D22" s="70">
        <v>1</v>
      </c>
      <c r="E22" s="70">
        <v>2017</v>
      </c>
      <c r="F22" s="70" t="s">
        <v>156</v>
      </c>
      <c r="G22" s="70" t="s">
        <v>1671</v>
      </c>
      <c r="H22" s="70" t="s">
        <v>1672</v>
      </c>
      <c r="I22" s="148"/>
      <c r="J22" s="71">
        <v>17.079342078845535</v>
      </c>
      <c r="K22" s="71">
        <v>2.5747832791199898</v>
      </c>
      <c r="L22" s="71">
        <v>5.9449720217820046</v>
      </c>
      <c r="M22" s="71">
        <v>38.36415178014645</v>
      </c>
      <c r="N22" s="71">
        <v>52.321141066991082</v>
      </c>
      <c r="O22" s="71">
        <v>39.04560952626472</v>
      </c>
      <c r="P22" s="71">
        <v>44.190168371194204</v>
      </c>
      <c r="Q22" s="71">
        <v>2.4201027945900901</v>
      </c>
      <c r="R22" s="71">
        <v>0</v>
      </c>
      <c r="S22" s="71">
        <v>5.1279817039254256</v>
      </c>
      <c r="T22" s="72"/>
      <c r="U22" s="71">
        <v>3944263</v>
      </c>
      <c r="V22" s="71">
        <v>957</v>
      </c>
      <c r="W22" s="71">
        <v>190</v>
      </c>
      <c r="X22" s="71">
        <v>9119</v>
      </c>
      <c r="Y22" s="71">
        <v>14634</v>
      </c>
      <c r="Z22" s="71">
        <v>23345</v>
      </c>
      <c r="AA22" s="71">
        <v>9153</v>
      </c>
      <c r="AB22" s="71">
        <v>35432</v>
      </c>
      <c r="AC22" s="71">
        <v>0</v>
      </c>
      <c r="AD22" s="71">
        <v>5.1279817039254256</v>
      </c>
      <c r="AE22" s="72"/>
      <c r="AF22" s="71">
        <v>26802686.699248958</v>
      </c>
      <c r="AG22" s="71">
        <v>1963219.8490205409</v>
      </c>
      <c r="AH22" s="71">
        <v>1306426.839116093</v>
      </c>
      <c r="AI22" s="71">
        <v>60655580.580827497</v>
      </c>
      <c r="AJ22" s="71">
        <v>75463480.329546958</v>
      </c>
      <c r="AK22" s="71">
        <v>0</v>
      </c>
      <c r="AL22" s="71">
        <v>0</v>
      </c>
      <c r="AM22" s="71">
        <v>4867183.3692398034</v>
      </c>
      <c r="AN22" s="71">
        <v>0</v>
      </c>
      <c r="AO22" s="71">
        <v>0</v>
      </c>
      <c r="AP22" s="71">
        <v>171058577.66699985</v>
      </c>
      <c r="AQ22" s="72"/>
      <c r="AR22" s="71">
        <v>1258</v>
      </c>
      <c r="AS22" s="71">
        <v>455</v>
      </c>
      <c r="AT22" s="71">
        <v>0</v>
      </c>
      <c r="AU22" s="71">
        <v>1</v>
      </c>
      <c r="AV22" s="71">
        <v>0</v>
      </c>
      <c r="AW22" s="71">
        <v>0</v>
      </c>
      <c r="AX22" s="71"/>
      <c r="AY22" s="72"/>
      <c r="AZ22" s="71">
        <v>5762.2</v>
      </c>
      <c r="BA22" s="71">
        <v>18108.099999999999</v>
      </c>
      <c r="BB22" s="71">
        <v>0</v>
      </c>
      <c r="BC22" s="71">
        <v>3.5</v>
      </c>
      <c r="BD22" s="71">
        <v>0</v>
      </c>
      <c r="BE22" s="71">
        <v>0</v>
      </c>
      <c r="BF22" s="71"/>
      <c r="BG22" s="72"/>
      <c r="BH22" s="71">
        <v>0</v>
      </c>
      <c r="BI22" s="71">
        <v>0</v>
      </c>
      <c r="BJ22" s="71">
        <v>17.664999999999999</v>
      </c>
      <c r="BK22" s="71">
        <v>0</v>
      </c>
      <c r="BL22" s="71">
        <v>3.8610000000000002</v>
      </c>
      <c r="BM22" s="71">
        <v>0</v>
      </c>
      <c r="BN22" s="72"/>
      <c r="BO22" s="71">
        <v>0</v>
      </c>
      <c r="BP22" s="71">
        <v>0</v>
      </c>
      <c r="BQ22" s="71">
        <v>3</v>
      </c>
      <c r="BR22" s="71">
        <v>0</v>
      </c>
      <c r="BS22" s="71">
        <v>1</v>
      </c>
      <c r="BT22" s="71">
        <v>0</v>
      </c>
      <c r="BU22"/>
      <c r="BV22" s="70">
        <v>21.526</v>
      </c>
      <c r="BW22" s="70">
        <v>0</v>
      </c>
      <c r="BX22" s="70">
        <v>0</v>
      </c>
      <c r="BY22" s="70">
        <v>0</v>
      </c>
      <c r="BZ22" s="70">
        <v>0</v>
      </c>
      <c r="CA22" s="70">
        <v>0</v>
      </c>
      <c r="CB22" s="70">
        <v>0</v>
      </c>
      <c r="CC22" s="70">
        <v>0</v>
      </c>
      <c r="CD22" s="70">
        <v>0</v>
      </c>
    </row>
    <row r="23" spans="1:82">
      <c r="A23" s="70" t="s">
        <v>1686</v>
      </c>
      <c r="B23" s="70">
        <v>15</v>
      </c>
      <c r="C23" s="70">
        <v>15</v>
      </c>
      <c r="D23" s="70">
        <v>1</v>
      </c>
      <c r="E23" s="70">
        <v>2018</v>
      </c>
      <c r="F23" s="70" t="s">
        <v>183</v>
      </c>
      <c r="G23" s="70" t="s">
        <v>1671</v>
      </c>
      <c r="H23" s="70" t="s">
        <v>1672</v>
      </c>
      <c r="I23" s="148"/>
      <c r="J23" s="71">
        <v>18.502143488672555</v>
      </c>
      <c r="K23" s="71">
        <v>2.4583318428051526</v>
      </c>
      <c r="L23" s="71">
        <v>5.2607582509727777</v>
      </c>
      <c r="M23" s="71">
        <v>35.659536851875799</v>
      </c>
      <c r="N23" s="71">
        <v>48.15393840873142</v>
      </c>
      <c r="O23" s="71">
        <v>38.357979195658508</v>
      </c>
      <c r="P23" s="71">
        <v>43.348778592240286</v>
      </c>
      <c r="Q23" s="71">
        <v>2.2170615516393601</v>
      </c>
      <c r="R23" s="71">
        <v>0</v>
      </c>
      <c r="S23" s="71">
        <v>5.3420498579264146</v>
      </c>
      <c r="T23" s="72"/>
      <c r="U23" s="71">
        <v>4337061</v>
      </c>
      <c r="V23" s="71">
        <v>957</v>
      </c>
      <c r="W23" s="71">
        <v>190</v>
      </c>
      <c r="X23" s="71">
        <v>9119</v>
      </c>
      <c r="Y23" s="71">
        <v>14606</v>
      </c>
      <c r="Z23" s="71">
        <v>23373</v>
      </c>
      <c r="AA23" s="71">
        <v>9069</v>
      </c>
      <c r="AB23" s="71">
        <v>34980</v>
      </c>
      <c r="AC23" s="71">
        <v>0</v>
      </c>
      <c r="AD23" s="71">
        <v>5.3420498579264146</v>
      </c>
      <c r="AE23" s="72"/>
      <c r="AF23" s="71">
        <v>28305232.413882289</v>
      </c>
      <c r="AG23" s="71">
        <v>1771740.5548632711</v>
      </c>
      <c r="AH23" s="71">
        <v>1220901.2202978269</v>
      </c>
      <c r="AI23" s="71">
        <v>55676796.450818948</v>
      </c>
      <c r="AJ23" s="71">
        <v>67298192.812448516</v>
      </c>
      <c r="AK23" s="71">
        <v>0</v>
      </c>
      <c r="AL23" s="71">
        <v>0</v>
      </c>
      <c r="AM23" s="71">
        <v>4815035.8526934767</v>
      </c>
      <c r="AN23" s="71">
        <v>0</v>
      </c>
      <c r="AO23" s="71">
        <v>0</v>
      </c>
      <c r="AP23" s="71">
        <v>159087899.30500433</v>
      </c>
      <c r="AQ23" s="72"/>
      <c r="AR23" s="71">
        <v>1304</v>
      </c>
      <c r="AS23" s="71">
        <v>511</v>
      </c>
      <c r="AT23" s="71">
        <v>0</v>
      </c>
      <c r="AU23" s="71">
        <v>1</v>
      </c>
      <c r="AV23" s="71">
        <v>0</v>
      </c>
      <c r="AW23" s="71">
        <v>0</v>
      </c>
      <c r="AX23" s="71"/>
      <c r="AY23" s="72"/>
      <c r="AZ23" s="71">
        <v>6085.7999999999975</v>
      </c>
      <c r="BA23" s="71">
        <v>32369.4</v>
      </c>
      <c r="BB23" s="71">
        <v>0</v>
      </c>
      <c r="BC23" s="71">
        <v>4</v>
      </c>
      <c r="BD23" s="71">
        <v>0</v>
      </c>
      <c r="BE23" s="71">
        <v>0</v>
      </c>
      <c r="BF23" s="71"/>
      <c r="BG23" s="72"/>
      <c r="BH23" s="71">
        <v>0</v>
      </c>
      <c r="BI23" s="71">
        <v>0</v>
      </c>
      <c r="BJ23" s="71">
        <v>17.780999999999999</v>
      </c>
      <c r="BK23" s="71">
        <v>0</v>
      </c>
      <c r="BL23" s="71">
        <v>3.8119999999999998</v>
      </c>
      <c r="BM23" s="71">
        <v>0</v>
      </c>
      <c r="BN23" s="72"/>
      <c r="BO23" s="71">
        <v>0</v>
      </c>
      <c r="BP23" s="71">
        <v>0</v>
      </c>
      <c r="BQ23" s="71">
        <v>3</v>
      </c>
      <c r="BR23" s="71">
        <v>0</v>
      </c>
      <c r="BS23" s="71">
        <v>1</v>
      </c>
      <c r="BT23" s="71">
        <v>0</v>
      </c>
      <c r="BU23"/>
      <c r="BV23" s="70">
        <v>21.593</v>
      </c>
      <c r="BW23" s="70">
        <v>0</v>
      </c>
      <c r="BX23" s="70">
        <v>0</v>
      </c>
      <c r="BY23" s="70">
        <v>0</v>
      </c>
      <c r="BZ23" s="70">
        <v>0</v>
      </c>
      <c r="CA23" s="70">
        <v>0</v>
      </c>
      <c r="CB23" s="70">
        <v>0</v>
      </c>
      <c r="CC23" s="70">
        <v>0</v>
      </c>
      <c r="CD23" s="70">
        <v>0</v>
      </c>
    </row>
    <row r="24" spans="1:82">
      <c r="A24" s="70" t="s">
        <v>1687</v>
      </c>
      <c r="B24" s="70">
        <v>16</v>
      </c>
      <c r="C24" s="70">
        <v>16</v>
      </c>
      <c r="D24" s="70">
        <v>1</v>
      </c>
      <c r="E24" s="70">
        <v>2019</v>
      </c>
      <c r="F24" s="70" t="s">
        <v>158</v>
      </c>
      <c r="G24" s="70" t="s">
        <v>1671</v>
      </c>
      <c r="H24" s="70" t="s">
        <v>1672</v>
      </c>
      <c r="I24" s="148"/>
      <c r="J24" s="71">
        <v>19.061774260340574</v>
      </c>
      <c r="K24" s="71">
        <v>2.2178746356116732</v>
      </c>
      <c r="L24" s="71">
        <v>5.3029190906256627</v>
      </c>
      <c r="M24" s="71">
        <v>34.659762604821594</v>
      </c>
      <c r="N24" s="71">
        <v>42.223917048866134</v>
      </c>
      <c r="O24" s="71">
        <v>37.283548665339993</v>
      </c>
      <c r="P24" s="71">
        <v>42.977383973869209</v>
      </c>
      <c r="Q24" s="71">
        <v>2.1324583465615699</v>
      </c>
      <c r="R24" s="71">
        <v>0</v>
      </c>
      <c r="S24" s="71">
        <v>6.3113065451897334</v>
      </c>
      <c r="T24" s="72"/>
      <c r="U24" s="71">
        <v>4474544</v>
      </c>
      <c r="V24" s="71">
        <v>957</v>
      </c>
      <c r="W24" s="71">
        <v>190</v>
      </c>
      <c r="X24" s="71">
        <v>9119</v>
      </c>
      <c r="Y24" s="71">
        <v>14649</v>
      </c>
      <c r="Z24" s="71">
        <v>23342</v>
      </c>
      <c r="AA24" s="71">
        <v>8924</v>
      </c>
      <c r="AB24" s="71">
        <v>34556</v>
      </c>
      <c r="AC24" s="71">
        <v>0</v>
      </c>
      <c r="AD24" s="71">
        <v>6.3113065451897334</v>
      </c>
      <c r="AE24" s="72"/>
      <c r="AF24" s="71">
        <v>29929589.589475859</v>
      </c>
      <c r="AG24" s="71">
        <v>1656887.0224632481</v>
      </c>
      <c r="AH24" s="71">
        <v>1300462.427463894</v>
      </c>
      <c r="AI24" s="71">
        <v>55754037.348142758</v>
      </c>
      <c r="AJ24" s="71">
        <v>60899932.345774591</v>
      </c>
      <c r="AK24" s="71">
        <v>0</v>
      </c>
      <c r="AL24" s="71">
        <v>0</v>
      </c>
      <c r="AM24" s="71">
        <v>4706267.0625712769</v>
      </c>
      <c r="AN24" s="71">
        <v>0</v>
      </c>
      <c r="AO24" s="71">
        <v>0</v>
      </c>
      <c r="AP24" s="71">
        <v>154247175.79589164</v>
      </c>
      <c r="AQ24" s="72"/>
      <c r="AR24" s="71">
        <v>1374</v>
      </c>
      <c r="AS24" s="71">
        <v>601</v>
      </c>
      <c r="AT24" s="71">
        <v>0</v>
      </c>
      <c r="AU24" s="71">
        <v>3</v>
      </c>
      <c r="AV24" s="71">
        <v>0</v>
      </c>
      <c r="AW24" s="71">
        <v>0</v>
      </c>
      <c r="AX24" s="71"/>
      <c r="AY24" s="72"/>
      <c r="AZ24" s="71">
        <v>6450.2000000000007</v>
      </c>
      <c r="BA24" s="71">
        <v>36409.099999999977</v>
      </c>
      <c r="BB24" s="71">
        <v>0</v>
      </c>
      <c r="BC24" s="71">
        <v>138.5</v>
      </c>
      <c r="BD24" s="71">
        <v>0</v>
      </c>
      <c r="BE24" s="71">
        <v>0</v>
      </c>
      <c r="BF24" s="71"/>
      <c r="BG24" s="72"/>
      <c r="BH24" s="71">
        <v>0</v>
      </c>
      <c r="BI24" s="71">
        <v>0</v>
      </c>
      <c r="BJ24" s="71">
        <v>21.417999999999999</v>
      </c>
      <c r="BK24" s="71">
        <v>0</v>
      </c>
      <c r="BL24" s="71">
        <v>3.6850000000000001</v>
      </c>
      <c r="BM24" s="71">
        <v>0</v>
      </c>
      <c r="BN24" s="72"/>
      <c r="BO24" s="71">
        <v>0</v>
      </c>
      <c r="BP24" s="71">
        <v>0</v>
      </c>
      <c r="BQ24" s="71">
        <v>4</v>
      </c>
      <c r="BR24" s="71">
        <v>0</v>
      </c>
      <c r="BS24" s="71">
        <v>1</v>
      </c>
      <c r="BT24" s="71">
        <v>0</v>
      </c>
      <c r="BU24"/>
      <c r="BV24" s="70">
        <v>25.103000000000002</v>
      </c>
      <c r="BW24" s="70">
        <v>0</v>
      </c>
      <c r="BX24" s="70">
        <v>0</v>
      </c>
      <c r="BY24" s="70">
        <v>0</v>
      </c>
      <c r="BZ24" s="70">
        <v>0</v>
      </c>
      <c r="CA24" s="70">
        <v>0</v>
      </c>
      <c r="CB24" s="70">
        <v>0</v>
      </c>
      <c r="CC24" s="70">
        <v>0</v>
      </c>
      <c r="CD24" s="70">
        <v>0</v>
      </c>
    </row>
    <row r="25" spans="1:82">
      <c r="A25" s="70" t="s">
        <v>1688</v>
      </c>
      <c r="B25" s="70">
        <v>17</v>
      </c>
      <c r="C25" s="70">
        <v>17</v>
      </c>
      <c r="D25" s="70">
        <v>1</v>
      </c>
      <c r="E25" s="70">
        <v>2020</v>
      </c>
      <c r="F25" s="70" t="s">
        <v>159</v>
      </c>
      <c r="G25" s="70" t="s">
        <v>1671</v>
      </c>
      <c r="H25" s="70" t="s">
        <v>1672</v>
      </c>
      <c r="I25" s="148"/>
      <c r="J25" s="71">
        <v>18.1453127993937</v>
      </c>
      <c r="K25" s="71">
        <v>2.1791244234733487</v>
      </c>
      <c r="L25" s="71">
        <v>5.6903381051510529</v>
      </c>
      <c r="M25" s="71">
        <v>35.997378480270136</v>
      </c>
      <c r="N25" s="71">
        <v>41.69821740802039</v>
      </c>
      <c r="O25" s="71">
        <v>32.613880719009437</v>
      </c>
      <c r="P25" s="71">
        <v>40.108054028953191</v>
      </c>
      <c r="Q25" s="71">
        <v>2.0190510120726102</v>
      </c>
      <c r="R25" s="71">
        <v>0</v>
      </c>
      <c r="S25" s="71">
        <v>4.1984587654050323</v>
      </c>
      <c r="T25" s="72"/>
      <c r="U25" s="71">
        <v>4531135</v>
      </c>
      <c r="V25" s="71">
        <v>814</v>
      </c>
      <c r="W25" s="71">
        <v>226</v>
      </c>
      <c r="X25" s="71">
        <v>9677</v>
      </c>
      <c r="Y25" s="71">
        <v>14705</v>
      </c>
      <c r="Z25" s="71">
        <v>23305</v>
      </c>
      <c r="AA25" s="71">
        <v>8852</v>
      </c>
      <c r="AB25" s="71">
        <v>34244</v>
      </c>
      <c r="AC25" s="71">
        <v>0</v>
      </c>
      <c r="AD25" s="71">
        <v>4.1984587654050323</v>
      </c>
      <c r="AE25" s="72"/>
      <c r="AF25" s="71">
        <v>29326135.537086431</v>
      </c>
      <c r="AG25" s="71">
        <v>1668010.7609463967</v>
      </c>
      <c r="AH25" s="71">
        <v>1478450.1931708332</v>
      </c>
      <c r="AI25" s="71">
        <v>59006559.673151158</v>
      </c>
      <c r="AJ25" s="71">
        <v>65441550.150700383</v>
      </c>
      <c r="AK25" s="71"/>
      <c r="AL25" s="71"/>
      <c r="AM25" s="71">
        <v>4469222.4587752465</v>
      </c>
      <c r="AN25" s="71"/>
      <c r="AO25" s="71"/>
      <c r="AP25" s="71">
        <v>161389928.77383044</v>
      </c>
      <c r="AQ25" s="72"/>
      <c r="AR25" s="71">
        <v>1428</v>
      </c>
      <c r="AS25" s="71">
        <v>618</v>
      </c>
      <c r="AT25" s="71">
        <v>0</v>
      </c>
      <c r="AU25" s="71">
        <v>3</v>
      </c>
      <c r="AV25" s="71">
        <v>0</v>
      </c>
      <c r="AW25" s="71">
        <v>0</v>
      </c>
      <c r="AX25" s="71"/>
      <c r="AY25" s="72"/>
      <c r="AZ25" s="71">
        <v>6768.6000000000076</v>
      </c>
      <c r="BA25" s="71">
        <v>37009.399999999987</v>
      </c>
      <c r="BB25" s="71">
        <v>0</v>
      </c>
      <c r="BC25" s="71">
        <v>138.5</v>
      </c>
      <c r="BD25" s="71">
        <v>0</v>
      </c>
      <c r="BE25" s="71">
        <v>0</v>
      </c>
      <c r="BF25" s="71"/>
      <c r="BG25" s="72"/>
      <c r="BH25" s="71">
        <v>0</v>
      </c>
      <c r="BI25" s="71">
        <v>0</v>
      </c>
      <c r="BJ25" s="71">
        <v>16.89</v>
      </c>
      <c r="BK25" s="71">
        <v>0</v>
      </c>
      <c r="BL25" s="71">
        <v>3.653</v>
      </c>
      <c r="BM25" s="71">
        <v>0</v>
      </c>
      <c r="BN25" s="72"/>
      <c r="BO25" s="71">
        <v>0</v>
      </c>
      <c r="BP25" s="71">
        <v>0</v>
      </c>
      <c r="BQ25" s="71">
        <v>4</v>
      </c>
      <c r="BR25" s="71">
        <v>0</v>
      </c>
      <c r="BS25" s="71">
        <v>1</v>
      </c>
      <c r="BT25" s="71">
        <v>0</v>
      </c>
      <c r="BU25"/>
      <c r="BV25" s="70">
        <v>20.542999999999999</v>
      </c>
      <c r="BW25" s="70">
        <v>0</v>
      </c>
      <c r="BX25" s="70">
        <v>0</v>
      </c>
      <c r="BY25" s="70">
        <v>0</v>
      </c>
      <c r="BZ25" s="70">
        <v>0</v>
      </c>
      <c r="CA25" s="70">
        <v>0</v>
      </c>
      <c r="CB25" s="70">
        <v>0</v>
      </c>
      <c r="CC25" s="70">
        <v>0</v>
      </c>
      <c r="CD25" s="70">
        <v>0</v>
      </c>
    </row>
    <row r="26" spans="1:82">
      <c r="A26" s="70" t="s">
        <v>1689</v>
      </c>
      <c r="B26" s="70">
        <v>17</v>
      </c>
      <c r="C26" s="70">
        <v>18</v>
      </c>
      <c r="D26" s="70">
        <v>1</v>
      </c>
      <c r="E26" s="70">
        <v>2021</v>
      </c>
      <c r="F26" s="70" t="s">
        <v>160</v>
      </c>
      <c r="G26" s="1064" t="s">
        <v>1671</v>
      </c>
      <c r="H26" s="70" t="s">
        <v>1672</v>
      </c>
      <c r="I26" s="148"/>
      <c r="J26" s="71">
        <v>17.914624934002873</v>
      </c>
      <c r="K26" s="71">
        <v>2.2798491418975244</v>
      </c>
      <c r="L26" s="71">
        <v>5.1626090318298257</v>
      </c>
      <c r="M26" s="71">
        <v>40.308888337839456</v>
      </c>
      <c r="N26" s="71">
        <v>41.572429826630895</v>
      </c>
      <c r="O26" s="71">
        <v>31.661065368533961</v>
      </c>
      <c r="P26" s="71">
        <v>40.936633233342206</v>
      </c>
      <c r="Q26" s="71">
        <v>1.97593648854403</v>
      </c>
      <c r="R26" s="71">
        <v>0</v>
      </c>
      <c r="S26" s="71">
        <v>5.6820608048009236</v>
      </c>
      <c r="T26" s="72"/>
      <c r="U26" s="71">
        <v>4769213</v>
      </c>
      <c r="V26" s="71">
        <v>814</v>
      </c>
      <c r="W26" s="71">
        <v>226</v>
      </c>
      <c r="X26" s="71">
        <v>9677</v>
      </c>
      <c r="Y26" s="71">
        <v>14740</v>
      </c>
      <c r="Z26" s="71">
        <v>23295</v>
      </c>
      <c r="AA26" s="71">
        <v>8810</v>
      </c>
      <c r="AB26" s="71">
        <v>33842</v>
      </c>
      <c r="AC26" s="71">
        <v>0</v>
      </c>
      <c r="AD26" s="71">
        <v>5.6820608048009236</v>
      </c>
      <c r="AE26" s="72"/>
      <c r="AF26" s="71">
        <v>28821382.137344807</v>
      </c>
      <c r="AG26" s="71">
        <v>1613450.1535463291</v>
      </c>
      <c r="AH26" s="71">
        <v>1297411.6159020083</v>
      </c>
      <c r="AI26" s="71">
        <v>65351628.370091535</v>
      </c>
      <c r="AJ26" s="71">
        <v>57930209.836607464</v>
      </c>
      <c r="AK26" s="71">
        <v>0</v>
      </c>
      <c r="AL26" s="71">
        <v>0</v>
      </c>
      <c r="AM26" s="71">
        <v>4442232.4911916666</v>
      </c>
      <c r="AN26" s="71">
        <v>0</v>
      </c>
      <c r="AO26" s="71">
        <v>0</v>
      </c>
      <c r="AP26" s="71">
        <v>159456314.60468379</v>
      </c>
      <c r="AQ26" s="72"/>
      <c r="AR26" s="71">
        <v>1481</v>
      </c>
      <c r="AS26" s="71">
        <v>633</v>
      </c>
      <c r="AT26" s="71">
        <v>0</v>
      </c>
      <c r="AU26" s="71">
        <v>6</v>
      </c>
      <c r="AV26" s="71">
        <v>0</v>
      </c>
      <c r="AW26" s="71">
        <v>0</v>
      </c>
      <c r="AX26" s="71"/>
      <c r="AY26" s="72"/>
      <c r="AZ26" s="71">
        <v>7106.9000000000078</v>
      </c>
      <c r="BA26" s="71">
        <v>37722.699999999983</v>
      </c>
      <c r="BB26" s="71">
        <v>0</v>
      </c>
      <c r="BC26" s="71">
        <v>2078.5</v>
      </c>
      <c r="BD26" s="71">
        <v>0</v>
      </c>
      <c r="BE26" s="71">
        <v>0</v>
      </c>
      <c r="BF26" s="71"/>
      <c r="BG26" s="72"/>
      <c r="BH26" s="71">
        <v>0</v>
      </c>
      <c r="BI26" s="71">
        <v>0</v>
      </c>
      <c r="BJ26" s="71">
        <v>17.98</v>
      </c>
      <c r="BK26" s="71">
        <v>0</v>
      </c>
      <c r="BL26" s="71">
        <v>3.6339999999999999</v>
      </c>
      <c r="BM26" s="71">
        <v>0</v>
      </c>
      <c r="BN26" s="72"/>
      <c r="BO26" s="71">
        <v>0</v>
      </c>
      <c r="BP26" s="71">
        <v>0</v>
      </c>
      <c r="BQ26" s="71">
        <v>4</v>
      </c>
      <c r="BR26" s="71">
        <v>0</v>
      </c>
      <c r="BS26" s="71">
        <v>1</v>
      </c>
      <c r="BT26" s="71">
        <v>0</v>
      </c>
      <c r="BU26"/>
      <c r="BV26" s="70">
        <v>21.614000000000001</v>
      </c>
      <c r="BW26" s="70">
        <v>0</v>
      </c>
      <c r="BX26" s="70">
        <v>0</v>
      </c>
      <c r="BY26" s="70">
        <v>0</v>
      </c>
      <c r="BZ26" s="70">
        <v>0</v>
      </c>
      <c r="CA26" s="70">
        <v>0</v>
      </c>
      <c r="CB26" s="70">
        <v>0</v>
      </c>
      <c r="CC26" s="70">
        <v>0</v>
      </c>
      <c r="CD26" s="70">
        <v>0</v>
      </c>
    </row>
    <row r="27" spans="1:82">
      <c r="A27" s="70" t="s">
        <v>1690</v>
      </c>
      <c r="B27" s="70">
        <v>17</v>
      </c>
      <c r="C27" s="70">
        <v>19</v>
      </c>
      <c r="D27" s="70">
        <v>1</v>
      </c>
      <c r="E27" s="70">
        <v>2022</v>
      </c>
      <c r="F27" s="70" t="s">
        <v>161</v>
      </c>
      <c r="G27" s="1064" t="s">
        <v>1671</v>
      </c>
      <c r="H27" s="70" t="s">
        <v>1672</v>
      </c>
      <c r="I27" s="148"/>
      <c r="J27" s="71">
        <v>18.211738047482413</v>
      </c>
      <c r="K27" s="71">
        <v>2.1675910238663527</v>
      </c>
      <c r="L27" s="71">
        <v>4.2026253337173305</v>
      </c>
      <c r="M27" s="71">
        <v>36.705878002057396</v>
      </c>
      <c r="N27" s="71">
        <v>45.115173377800808</v>
      </c>
      <c r="O27" s="71">
        <v>33.247836854667547</v>
      </c>
      <c r="P27" s="71">
        <v>40.674365041553934</v>
      </c>
      <c r="Q27" s="71">
        <v>1.9727872922549008</v>
      </c>
      <c r="R27" s="71">
        <v>0</v>
      </c>
      <c r="S27" s="71">
        <v>4.7191720248465794</v>
      </c>
      <c r="T27" s="72"/>
      <c r="U27" s="71">
        <v>5001293</v>
      </c>
      <c r="V27" s="71">
        <v>814</v>
      </c>
      <c r="W27" s="71">
        <v>226</v>
      </c>
      <c r="X27" s="71">
        <v>9677</v>
      </c>
      <c r="Y27" s="71">
        <v>14812</v>
      </c>
      <c r="Z27" s="71">
        <v>23242</v>
      </c>
      <c r="AA27" s="71">
        <v>8887</v>
      </c>
      <c r="AB27" s="71">
        <v>33511</v>
      </c>
      <c r="AC27" s="71">
        <v>0</v>
      </c>
      <c r="AD27" s="71">
        <v>4.7191720248465794</v>
      </c>
      <c r="AE27" s="72"/>
      <c r="AF27" s="71">
        <v>27494592.612400889</v>
      </c>
      <c r="AG27" s="71">
        <v>1605240.769909143</v>
      </c>
      <c r="AH27" s="71">
        <v>1267171.3980130169</v>
      </c>
      <c r="AI27" s="71">
        <v>58179598.38172093</v>
      </c>
      <c r="AJ27" s="71">
        <v>64714437.13914793</v>
      </c>
      <c r="AK27" s="71">
        <v>0</v>
      </c>
      <c r="AL27" s="71">
        <v>0</v>
      </c>
      <c r="AM27" s="71">
        <v>4327184.7628768496</v>
      </c>
      <c r="AN27" s="71">
        <v>0</v>
      </c>
      <c r="AO27" s="71">
        <v>0</v>
      </c>
      <c r="AP27" s="71">
        <v>157588225.06406876</v>
      </c>
      <c r="AQ27" s="72"/>
      <c r="AR27" s="71">
        <v>1565</v>
      </c>
      <c r="AS27" s="71">
        <v>638</v>
      </c>
      <c r="AT27" s="71">
        <v>0</v>
      </c>
      <c r="AU27" s="71">
        <v>6</v>
      </c>
      <c r="AV27" s="71">
        <v>0</v>
      </c>
      <c r="AW27" s="71">
        <v>0</v>
      </c>
      <c r="AX27" s="71"/>
      <c r="AY27" s="72"/>
      <c r="AZ27" s="71">
        <v>7636.0000000000018</v>
      </c>
      <c r="BA27" s="71">
        <v>37954.799999999988</v>
      </c>
      <c r="BB27" s="71">
        <v>0</v>
      </c>
      <c r="BC27" s="71">
        <v>2078.5</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1691</v>
      </c>
      <c r="B28" s="70">
        <v>17</v>
      </c>
      <c r="C28" s="70">
        <v>20</v>
      </c>
      <c r="D28" s="70">
        <v>1</v>
      </c>
      <c r="E28" s="70">
        <v>2023</v>
      </c>
      <c r="F28" s="70" t="s">
        <v>1539</v>
      </c>
      <c r="G28" s="70" t="s">
        <v>1671</v>
      </c>
      <c r="H28" s="70" t="s">
        <v>1672</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1634</v>
      </c>
      <c r="AS28" s="71">
        <v>640</v>
      </c>
      <c r="AT28" s="71">
        <v>0</v>
      </c>
      <c r="AU28" s="71">
        <v>7</v>
      </c>
      <c r="AV28" s="71">
        <v>0</v>
      </c>
      <c r="AW28" s="71">
        <v>0</v>
      </c>
      <c r="AX28" s="71"/>
      <c r="AY28" s="72"/>
      <c r="AZ28" s="71">
        <v>8075.5999999999958</v>
      </c>
      <c r="BA28" s="71">
        <v>37995.499999999993</v>
      </c>
      <c r="BB28" s="71">
        <v>0</v>
      </c>
      <c r="BC28" s="71">
        <v>3038.5</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1692</v>
      </c>
      <c r="B29" s="70">
        <v>17</v>
      </c>
      <c r="C29" s="70">
        <v>21</v>
      </c>
      <c r="D29" s="70">
        <v>1</v>
      </c>
      <c r="E29" s="70">
        <v>2024</v>
      </c>
      <c r="F29" s="70" t="s">
        <v>1554</v>
      </c>
      <c r="G29" s="70" t="s">
        <v>1671</v>
      </c>
      <c r="H29" s="70" t="s">
        <v>1672</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1693</v>
      </c>
      <c r="B30" s="70">
        <v>154</v>
      </c>
      <c r="C30" s="70">
        <v>1</v>
      </c>
      <c r="D30" s="70">
        <v>10</v>
      </c>
      <c r="E30" s="70">
        <v>1990</v>
      </c>
      <c r="F30" s="70" t="s">
        <v>787</v>
      </c>
      <c r="G30" s="70" t="s">
        <v>1694</v>
      </c>
      <c r="H30" s="70" t="s">
        <v>1695</v>
      </c>
      <c r="I30" s="148"/>
      <c r="J30" s="71">
        <v>125.5387684730788</v>
      </c>
      <c r="K30" s="71">
        <v>5.2601712164023464</v>
      </c>
      <c r="L30" s="71">
        <v>12.02387336214084</v>
      </c>
      <c r="M30" s="71">
        <v>13.65253935202888</v>
      </c>
      <c r="N30" s="71">
        <v>31.326301049906501</v>
      </c>
      <c r="O30" s="71">
        <v>30.519433779765698</v>
      </c>
      <c r="P30" s="71">
        <v>34.594794998132812</v>
      </c>
      <c r="Q30" s="71">
        <v>2.0218508669333901</v>
      </c>
      <c r="R30" s="71">
        <v>0</v>
      </c>
      <c r="S30" s="71">
        <v>2.0014654128158749</v>
      </c>
      <c r="T30" s="72"/>
      <c r="U30" s="71">
        <v>10497828</v>
      </c>
      <c r="V30" s="71">
        <v>1412</v>
      </c>
      <c r="W30" s="71">
        <v>159</v>
      </c>
      <c r="X30" s="71">
        <v>4804</v>
      </c>
      <c r="Y30" s="71">
        <v>9034</v>
      </c>
      <c r="Z30" s="71">
        <v>12553</v>
      </c>
      <c r="AA30" s="71">
        <v>8400</v>
      </c>
      <c r="AB30" s="71">
        <v>32828</v>
      </c>
      <c r="AC30" s="71">
        <v>0</v>
      </c>
      <c r="AD30" s="71">
        <v>2.0014654128158749</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1696</v>
      </c>
      <c r="B31" s="70">
        <v>155</v>
      </c>
      <c r="C31" s="70">
        <v>2</v>
      </c>
      <c r="D31" s="70">
        <v>10</v>
      </c>
      <c r="E31" s="70">
        <v>2005</v>
      </c>
      <c r="F31" s="70" t="s">
        <v>789</v>
      </c>
      <c r="G31" s="70" t="s">
        <v>1694</v>
      </c>
      <c r="H31" s="70" t="s">
        <v>1695</v>
      </c>
      <c r="I31" s="148"/>
      <c r="J31" s="71">
        <v>88.669099977565679</v>
      </c>
      <c r="K31" s="71">
        <v>3.8848849456491439</v>
      </c>
      <c r="L31" s="71">
        <v>11.02901782191241</v>
      </c>
      <c r="M31" s="71">
        <v>38.352803475944889</v>
      </c>
      <c r="N31" s="71">
        <v>42.991600970988152</v>
      </c>
      <c r="O31" s="71">
        <v>45.566274722701081</v>
      </c>
      <c r="P31" s="71">
        <v>36.005230717525023</v>
      </c>
      <c r="Q31" s="71">
        <v>2.0698366970697699</v>
      </c>
      <c r="R31" s="71">
        <v>0</v>
      </c>
      <c r="S31" s="71">
        <v>2.9661854207641269</v>
      </c>
      <c r="T31" s="72"/>
      <c r="U31" s="71">
        <v>7745829</v>
      </c>
      <c r="V31" s="71">
        <v>1413</v>
      </c>
      <c r="W31" s="71">
        <v>153</v>
      </c>
      <c r="X31" s="71">
        <v>7156</v>
      </c>
      <c r="Y31" s="71">
        <v>10602</v>
      </c>
      <c r="Z31" s="71">
        <v>21688</v>
      </c>
      <c r="AA31" s="71">
        <v>7160</v>
      </c>
      <c r="AB31" s="71">
        <v>35133</v>
      </c>
      <c r="AC31" s="71">
        <v>0</v>
      </c>
      <c r="AD31" s="71">
        <v>2.9661854207641269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1697</v>
      </c>
      <c r="B32" s="70">
        <v>156</v>
      </c>
      <c r="C32" s="70">
        <v>3</v>
      </c>
      <c r="D32" s="70">
        <v>10</v>
      </c>
      <c r="E32" s="70">
        <v>2006</v>
      </c>
      <c r="F32" s="70" t="s">
        <v>790</v>
      </c>
      <c r="G32" s="70" t="s">
        <v>1694</v>
      </c>
      <c r="H32" s="70" t="s">
        <v>1695</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1698</v>
      </c>
      <c r="B33" s="70">
        <v>157</v>
      </c>
      <c r="C33" s="70">
        <v>4</v>
      </c>
      <c r="D33" s="70">
        <v>10</v>
      </c>
      <c r="E33" s="70">
        <v>2007</v>
      </c>
      <c r="F33" s="70" t="s">
        <v>791</v>
      </c>
      <c r="G33" s="70" t="s">
        <v>1694</v>
      </c>
      <c r="H33" s="70" t="s">
        <v>1695</v>
      </c>
      <c r="I33" s="148"/>
      <c r="J33" s="71">
        <v>76.358784677151505</v>
      </c>
      <c r="K33" s="71">
        <v>3.5918004117186171</v>
      </c>
      <c r="L33" s="71">
        <v>10.46928859774185</v>
      </c>
      <c r="M33" s="71">
        <v>49.637820372156227</v>
      </c>
      <c r="N33" s="71">
        <v>46.950250093113077</v>
      </c>
      <c r="O33" s="71">
        <v>44.812835026915231</v>
      </c>
      <c r="P33" s="71">
        <v>36.353183540550638</v>
      </c>
      <c r="Q33" s="71">
        <v>2.20057766414486</v>
      </c>
      <c r="R33" s="71">
        <v>0</v>
      </c>
      <c r="S33" s="71">
        <v>4.0747057125709407</v>
      </c>
      <c r="T33" s="72"/>
      <c r="U33" s="71">
        <v>8194504</v>
      </c>
      <c r="V33" s="71">
        <v>1288</v>
      </c>
      <c r="W33" s="71">
        <v>176</v>
      </c>
      <c r="X33" s="71">
        <v>11120</v>
      </c>
      <c r="Y33" s="71">
        <v>10942</v>
      </c>
      <c r="Z33" s="71">
        <v>22173</v>
      </c>
      <c r="AA33" s="71">
        <v>7119</v>
      </c>
      <c r="AB33" s="71">
        <v>35377</v>
      </c>
      <c r="AC33" s="71">
        <v>0</v>
      </c>
      <c r="AD33" s="71">
        <v>4.0747057125709407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1699</v>
      </c>
      <c r="B34" s="70">
        <v>158</v>
      </c>
      <c r="C34" s="70">
        <v>5</v>
      </c>
      <c r="D34" s="70">
        <v>10</v>
      </c>
      <c r="E34" s="70">
        <v>2008</v>
      </c>
      <c r="F34" s="70" t="s">
        <v>792</v>
      </c>
      <c r="G34" s="70" t="s">
        <v>1694</v>
      </c>
      <c r="H34" s="70" t="s">
        <v>1695</v>
      </c>
      <c r="I34" s="148"/>
      <c r="J34" s="71">
        <v>71.38195301555875</v>
      </c>
      <c r="K34" s="71">
        <v>2.6729520059872369</v>
      </c>
      <c r="L34" s="71">
        <v>9.0590899138686254</v>
      </c>
      <c r="M34" s="71">
        <v>52.594343114373757</v>
      </c>
      <c r="N34" s="71">
        <v>49.290002289200999</v>
      </c>
      <c r="O34" s="71">
        <v>43.429992205590821</v>
      </c>
      <c r="P34" s="71">
        <v>35.368127574584513</v>
      </c>
      <c r="Q34" s="71">
        <v>2.1745764875401101</v>
      </c>
      <c r="R34" s="71">
        <v>0</v>
      </c>
      <c r="S34" s="71">
        <v>4.2342600129566117</v>
      </c>
      <c r="T34" s="72"/>
      <c r="U34" s="71">
        <v>8316725</v>
      </c>
      <c r="V34" s="71">
        <v>1288</v>
      </c>
      <c r="W34" s="71">
        <v>176</v>
      </c>
      <c r="X34" s="71">
        <v>11120</v>
      </c>
      <c r="Y34" s="71">
        <v>11112</v>
      </c>
      <c r="Z34" s="71">
        <v>22243</v>
      </c>
      <c r="AA34" s="71">
        <v>6934</v>
      </c>
      <c r="AB34" s="71">
        <v>35534</v>
      </c>
      <c r="AC34" s="71">
        <v>0</v>
      </c>
      <c r="AD34" s="71">
        <v>4.2342600129566117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1700</v>
      </c>
      <c r="B35" s="70">
        <v>159</v>
      </c>
      <c r="C35" s="70">
        <v>6</v>
      </c>
      <c r="D35" s="70">
        <v>10</v>
      </c>
      <c r="E35" s="70">
        <v>2009</v>
      </c>
      <c r="F35" s="70" t="s">
        <v>176</v>
      </c>
      <c r="G35" s="70" t="s">
        <v>1694</v>
      </c>
      <c r="H35" s="70" t="s">
        <v>1695</v>
      </c>
      <c r="I35" s="148"/>
      <c r="J35" s="71">
        <v>73.277671643142099</v>
      </c>
      <c r="K35" s="71">
        <v>2.699277892315608</v>
      </c>
      <c r="L35" s="71">
        <v>10.39337349581306</v>
      </c>
      <c r="M35" s="71">
        <v>46.653996289225233</v>
      </c>
      <c r="N35" s="71">
        <v>45.923014574516984</v>
      </c>
      <c r="O35" s="71">
        <v>44.18184154068809</v>
      </c>
      <c r="P35" s="71">
        <v>33.46255707588238</v>
      </c>
      <c r="Q35" s="71">
        <v>2.0708970609013</v>
      </c>
      <c r="R35" s="71">
        <v>0</v>
      </c>
      <c r="S35" s="71">
        <v>3.4237880710560318</v>
      </c>
      <c r="T35" s="72"/>
      <c r="U35" s="71">
        <v>7415811</v>
      </c>
      <c r="V35" s="71">
        <v>1275</v>
      </c>
      <c r="W35" s="71">
        <v>268</v>
      </c>
      <c r="X35" s="71">
        <v>10110</v>
      </c>
      <c r="Y35" s="71">
        <v>11253</v>
      </c>
      <c r="Z35" s="71">
        <v>22335</v>
      </c>
      <c r="AA35" s="71">
        <v>6735</v>
      </c>
      <c r="AB35" s="71">
        <v>35523</v>
      </c>
      <c r="AC35" s="71">
        <v>0</v>
      </c>
      <c r="AD35" s="71">
        <v>3.4237880710560318</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861.72400000000005</v>
      </c>
      <c r="BK35" s="71">
        <v>0</v>
      </c>
      <c r="BL35" s="71">
        <v>9.64</v>
      </c>
      <c r="BM35" s="71">
        <v>0</v>
      </c>
      <c r="BN35" s="72"/>
      <c r="BO35" s="71">
        <v>0</v>
      </c>
      <c r="BP35" s="71">
        <v>0</v>
      </c>
      <c r="BQ35" s="71">
        <v>3</v>
      </c>
      <c r="BR35" s="71">
        <v>0</v>
      </c>
      <c r="BS35" s="71">
        <v>1</v>
      </c>
      <c r="BT35" s="71">
        <v>0</v>
      </c>
      <c r="BU35"/>
      <c r="BV35" s="70">
        <v>250.02</v>
      </c>
      <c r="BW35" s="70">
        <v>163.357</v>
      </c>
      <c r="BX35" s="70">
        <v>456.726</v>
      </c>
      <c r="BY35" s="70">
        <v>0.69</v>
      </c>
      <c r="BZ35" s="70">
        <v>0.57099999999999995</v>
      </c>
      <c r="CA35" s="70">
        <v>0</v>
      </c>
      <c r="CB35" s="70">
        <v>0</v>
      </c>
      <c r="CC35" s="70">
        <v>0</v>
      </c>
      <c r="CD35" s="70">
        <v>0</v>
      </c>
    </row>
    <row r="36" spans="1:82">
      <c r="A36" s="70" t="s">
        <v>1701</v>
      </c>
      <c r="B36" s="70">
        <v>160</v>
      </c>
      <c r="C36" s="70">
        <v>7</v>
      </c>
      <c r="D36" s="70">
        <v>10</v>
      </c>
      <c r="E36" s="70">
        <v>2010</v>
      </c>
      <c r="F36" s="70" t="s">
        <v>177</v>
      </c>
      <c r="G36" s="70" t="s">
        <v>1694</v>
      </c>
      <c r="H36" s="70" t="s">
        <v>1695</v>
      </c>
      <c r="I36" s="148"/>
      <c r="J36" s="71">
        <v>76.208469215723341</v>
      </c>
      <c r="K36" s="71">
        <v>2.8570095567763678</v>
      </c>
      <c r="L36" s="71">
        <v>12.377941920892029</v>
      </c>
      <c r="M36" s="71">
        <v>47.700977075269122</v>
      </c>
      <c r="N36" s="71">
        <v>52.125520239613721</v>
      </c>
      <c r="O36" s="71">
        <v>44.166510424476897</v>
      </c>
      <c r="P36" s="71">
        <v>33.804977954348367</v>
      </c>
      <c r="Q36" s="71">
        <v>2.1578364532184402</v>
      </c>
      <c r="R36" s="71">
        <v>0</v>
      </c>
      <c r="S36" s="71">
        <v>3.8215102242004488</v>
      </c>
      <c r="T36" s="72"/>
      <c r="U36" s="71">
        <v>7235440</v>
      </c>
      <c r="V36" s="71">
        <v>1275</v>
      </c>
      <c r="W36" s="71">
        <v>268</v>
      </c>
      <c r="X36" s="71">
        <v>10110</v>
      </c>
      <c r="Y36" s="71">
        <v>11406</v>
      </c>
      <c r="Z36" s="71">
        <v>22431</v>
      </c>
      <c r="AA36" s="71">
        <v>6634</v>
      </c>
      <c r="AB36" s="71">
        <v>35468</v>
      </c>
      <c r="AC36" s="71">
        <v>0</v>
      </c>
      <c r="AD36" s="71">
        <v>3.8215102242004488</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882.96799999999996</v>
      </c>
      <c r="BK36" s="71">
        <v>0</v>
      </c>
      <c r="BL36" s="71">
        <v>9.7720000000000002</v>
      </c>
      <c r="BM36" s="71">
        <v>0</v>
      </c>
      <c r="BN36" s="72"/>
      <c r="BO36" s="71">
        <v>0</v>
      </c>
      <c r="BP36" s="71">
        <v>0</v>
      </c>
      <c r="BQ36" s="71">
        <v>3</v>
      </c>
      <c r="BR36" s="71">
        <v>0</v>
      </c>
      <c r="BS36" s="71">
        <v>1</v>
      </c>
      <c r="BT36" s="71">
        <v>0</v>
      </c>
      <c r="BU36"/>
      <c r="BV36" s="70">
        <v>247.29499999999999</v>
      </c>
      <c r="BW36" s="70">
        <v>160.995</v>
      </c>
      <c r="BX36" s="70">
        <v>483.26900000000001</v>
      </c>
      <c r="BY36" s="70">
        <v>0.64500000000000002</v>
      </c>
      <c r="BZ36" s="70">
        <v>0.53600000000000003</v>
      </c>
      <c r="CA36" s="70">
        <v>0</v>
      </c>
      <c r="CB36" s="70">
        <v>0</v>
      </c>
      <c r="CC36" s="70">
        <v>0</v>
      </c>
      <c r="CD36" s="70">
        <v>0</v>
      </c>
    </row>
    <row r="37" spans="1:82">
      <c r="A37" s="70" t="s">
        <v>1702</v>
      </c>
      <c r="B37" s="70">
        <v>161</v>
      </c>
      <c r="C37" s="70">
        <v>8</v>
      </c>
      <c r="D37" s="70">
        <v>10</v>
      </c>
      <c r="E37" s="70">
        <v>2011</v>
      </c>
      <c r="F37" s="70" t="s">
        <v>178</v>
      </c>
      <c r="G37" s="70" t="s">
        <v>1694</v>
      </c>
      <c r="H37" s="70" t="s">
        <v>1695</v>
      </c>
      <c r="I37" s="148"/>
      <c r="J37" s="71">
        <v>64.002362370384873</v>
      </c>
      <c r="K37" s="71">
        <v>3.7244439912929579</v>
      </c>
      <c r="L37" s="71">
        <v>10.43318646139763</v>
      </c>
      <c r="M37" s="71">
        <v>54.604756460636892</v>
      </c>
      <c r="N37" s="71">
        <v>51.99403632260227</v>
      </c>
      <c r="O37" s="71">
        <v>43.641727724367541</v>
      </c>
      <c r="P37" s="71">
        <v>32.387655896474421</v>
      </c>
      <c r="Q37" s="71">
        <v>2.4818812604277198</v>
      </c>
      <c r="R37" s="71">
        <v>0</v>
      </c>
      <c r="S37" s="71">
        <v>4.1470105676696907</v>
      </c>
      <c r="T37" s="72"/>
      <c r="U37" s="71">
        <v>6040605</v>
      </c>
      <c r="V37" s="71">
        <v>1275</v>
      </c>
      <c r="W37" s="71">
        <v>268</v>
      </c>
      <c r="X37" s="71">
        <v>10110</v>
      </c>
      <c r="Y37" s="71">
        <v>11505</v>
      </c>
      <c r="Z37" s="71">
        <v>22646</v>
      </c>
      <c r="AA37" s="71">
        <v>6545</v>
      </c>
      <c r="AB37" s="71">
        <v>35366</v>
      </c>
      <c r="AC37" s="71">
        <v>0</v>
      </c>
      <c r="AD37" s="71">
        <v>4.1470105676696907</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871.81799999999998</v>
      </c>
      <c r="BK37" s="71">
        <v>0</v>
      </c>
      <c r="BL37" s="71">
        <v>8.734</v>
      </c>
      <c r="BM37" s="71">
        <v>0</v>
      </c>
      <c r="BN37" s="72"/>
      <c r="BO37" s="71">
        <v>0</v>
      </c>
      <c r="BP37" s="71">
        <v>0</v>
      </c>
      <c r="BQ37" s="71">
        <v>4</v>
      </c>
      <c r="BR37" s="71">
        <v>0</v>
      </c>
      <c r="BS37" s="71">
        <v>1</v>
      </c>
      <c r="BT37" s="71">
        <v>0</v>
      </c>
      <c r="BU37"/>
      <c r="BV37" s="70">
        <v>250.429</v>
      </c>
      <c r="BW37" s="70">
        <v>157.75200000000001</v>
      </c>
      <c r="BX37" s="70">
        <v>471.31200000000001</v>
      </c>
      <c r="BY37" s="70">
        <v>0.498</v>
      </c>
      <c r="BZ37" s="70">
        <v>0.56100000000000005</v>
      </c>
      <c r="CA37" s="70">
        <v>0</v>
      </c>
      <c r="CB37" s="70">
        <v>0</v>
      </c>
      <c r="CC37" s="70">
        <v>0</v>
      </c>
      <c r="CD37" s="70">
        <v>0</v>
      </c>
    </row>
    <row r="38" spans="1:82">
      <c r="A38" s="70" t="s">
        <v>1703</v>
      </c>
      <c r="B38" s="70">
        <v>162</v>
      </c>
      <c r="C38" s="70">
        <v>9</v>
      </c>
      <c r="D38" s="70">
        <v>10</v>
      </c>
      <c r="E38" s="70">
        <v>2012</v>
      </c>
      <c r="F38" s="70" t="s">
        <v>179</v>
      </c>
      <c r="G38" s="70" t="s">
        <v>1694</v>
      </c>
      <c r="H38" s="70" t="s">
        <v>1695</v>
      </c>
      <c r="I38" s="148"/>
      <c r="J38" s="71">
        <v>68.172527320787864</v>
      </c>
      <c r="K38" s="71">
        <v>3.361696774225758</v>
      </c>
      <c r="L38" s="71">
        <v>10.136655482497639</v>
      </c>
      <c r="M38" s="71">
        <v>53.076915329389493</v>
      </c>
      <c r="N38" s="71">
        <v>52.053975753672191</v>
      </c>
      <c r="O38" s="71">
        <v>43.697904459685638</v>
      </c>
      <c r="P38" s="71">
        <v>32.168820030986986</v>
      </c>
      <c r="Q38" s="71">
        <v>2.7267073725473199</v>
      </c>
      <c r="R38" s="71">
        <v>0</v>
      </c>
      <c r="S38" s="71">
        <v>2.8616750783335809</v>
      </c>
      <c r="T38" s="72"/>
      <c r="U38" s="71">
        <v>6957317</v>
      </c>
      <c r="V38" s="71">
        <v>1275</v>
      </c>
      <c r="W38" s="71">
        <v>268</v>
      </c>
      <c r="X38" s="71">
        <v>10110</v>
      </c>
      <c r="Y38" s="71">
        <v>11979</v>
      </c>
      <c r="Z38" s="71">
        <v>22855</v>
      </c>
      <c r="AA38" s="71">
        <v>6464</v>
      </c>
      <c r="AB38" s="71">
        <v>35762</v>
      </c>
      <c r="AC38" s="71">
        <v>0</v>
      </c>
      <c r="AD38" s="71">
        <v>2.8616750783335809</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891.61599999999999</v>
      </c>
      <c r="BK38" s="71">
        <v>0</v>
      </c>
      <c r="BL38" s="71">
        <v>9.8290000000000006</v>
      </c>
      <c r="BM38" s="71">
        <v>0</v>
      </c>
      <c r="BN38" s="72"/>
      <c r="BO38" s="71">
        <v>0</v>
      </c>
      <c r="BP38" s="71">
        <v>0</v>
      </c>
      <c r="BQ38" s="71">
        <v>4</v>
      </c>
      <c r="BR38" s="71">
        <v>0</v>
      </c>
      <c r="BS38" s="71">
        <v>1</v>
      </c>
      <c r="BT38" s="71">
        <v>0</v>
      </c>
      <c r="BU38"/>
      <c r="BV38" s="70">
        <v>270.58</v>
      </c>
      <c r="BW38" s="70">
        <v>149.23599999999999</v>
      </c>
      <c r="BX38" s="70">
        <v>481.62900000000002</v>
      </c>
      <c r="BY38" s="70">
        <v>0</v>
      </c>
      <c r="BZ38" s="70">
        <v>0</v>
      </c>
      <c r="CA38" s="70">
        <v>0</v>
      </c>
      <c r="CB38" s="70">
        <v>0</v>
      </c>
      <c r="CC38" s="70">
        <v>0</v>
      </c>
      <c r="CD38" s="70">
        <v>0</v>
      </c>
    </row>
    <row r="39" spans="1:82">
      <c r="A39" s="70" t="s">
        <v>1704</v>
      </c>
      <c r="B39" s="70">
        <v>163</v>
      </c>
      <c r="C39" s="70">
        <v>10</v>
      </c>
      <c r="D39" s="70">
        <v>10</v>
      </c>
      <c r="E39" s="70">
        <v>2013</v>
      </c>
      <c r="F39" s="70" t="s">
        <v>180</v>
      </c>
      <c r="G39" s="70" t="s">
        <v>1694</v>
      </c>
      <c r="H39" s="70" t="s">
        <v>1695</v>
      </c>
      <c r="I39" s="148"/>
      <c r="J39" s="71">
        <v>79.765305179723157</v>
      </c>
      <c r="K39" s="71">
        <v>2.714022007161693</v>
      </c>
      <c r="L39" s="71">
        <v>9.8272193998946431</v>
      </c>
      <c r="M39" s="71">
        <v>54.106111843740443</v>
      </c>
      <c r="N39" s="71">
        <v>48.806505687759397</v>
      </c>
      <c r="O39" s="71">
        <v>42.379334069713309</v>
      </c>
      <c r="P39" s="71">
        <v>32.155157552314748</v>
      </c>
      <c r="Q39" s="71">
        <v>2.7525191860142799</v>
      </c>
      <c r="R39" s="71">
        <v>0</v>
      </c>
      <c r="S39" s="71">
        <v>3.5734981099242691</v>
      </c>
      <c r="T39" s="72"/>
      <c r="U39" s="71">
        <v>7146252</v>
      </c>
      <c r="V39" s="71">
        <v>1275</v>
      </c>
      <c r="W39" s="71">
        <v>268</v>
      </c>
      <c r="X39" s="71">
        <v>10110</v>
      </c>
      <c r="Y39" s="71">
        <v>11997</v>
      </c>
      <c r="Z39" s="71">
        <v>23155</v>
      </c>
      <c r="AA39" s="71">
        <v>6437</v>
      </c>
      <c r="AB39" s="71">
        <v>35583</v>
      </c>
      <c r="AC39" s="71">
        <v>0</v>
      </c>
      <c r="AD39" s="71">
        <v>3.5734981099242691</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898.27300000000002</v>
      </c>
      <c r="BK39" s="71">
        <v>0</v>
      </c>
      <c r="BL39" s="71">
        <v>0</v>
      </c>
      <c r="BM39" s="71">
        <v>0</v>
      </c>
      <c r="BN39" s="72"/>
      <c r="BO39" s="71">
        <v>0</v>
      </c>
      <c r="BP39" s="71">
        <v>0</v>
      </c>
      <c r="BQ39" s="71">
        <v>4</v>
      </c>
      <c r="BR39" s="71">
        <v>0</v>
      </c>
      <c r="BS39" s="71">
        <v>0</v>
      </c>
      <c r="BT39" s="71">
        <v>0</v>
      </c>
      <c r="BU39"/>
      <c r="BV39" s="70">
        <v>281.24200000000002</v>
      </c>
      <c r="BW39" s="70">
        <v>128.02199999999999</v>
      </c>
      <c r="BX39" s="70">
        <v>489.00900000000001</v>
      </c>
      <c r="BY39" s="70">
        <v>0</v>
      </c>
      <c r="BZ39" s="70">
        <v>0</v>
      </c>
      <c r="CA39" s="70">
        <v>0</v>
      </c>
      <c r="CB39" s="70">
        <v>0</v>
      </c>
      <c r="CC39" s="70">
        <v>0</v>
      </c>
      <c r="CD39" s="70">
        <v>0</v>
      </c>
    </row>
    <row r="40" spans="1:82">
      <c r="A40" s="70" t="s">
        <v>1705</v>
      </c>
      <c r="B40" s="70">
        <v>164</v>
      </c>
      <c r="C40" s="70">
        <v>11</v>
      </c>
      <c r="D40" s="70">
        <v>10</v>
      </c>
      <c r="E40" s="70">
        <v>2014</v>
      </c>
      <c r="F40" s="70" t="s">
        <v>181</v>
      </c>
      <c r="G40" s="70" t="s">
        <v>1694</v>
      </c>
      <c r="H40" s="70" t="s">
        <v>1695</v>
      </c>
      <c r="I40" s="148"/>
      <c r="J40" s="71">
        <v>67.846332554391012</v>
      </c>
      <c r="K40" s="71">
        <v>2.5539538464478171</v>
      </c>
      <c r="L40" s="71">
        <v>8.5836050048671577</v>
      </c>
      <c r="M40" s="71">
        <v>46.991319248164153</v>
      </c>
      <c r="N40" s="71">
        <v>48.568451698007777</v>
      </c>
      <c r="O40" s="71">
        <v>40.409815066628909</v>
      </c>
      <c r="P40" s="71">
        <v>32.226889898131454</v>
      </c>
      <c r="Q40" s="71">
        <v>2.6276675103129601</v>
      </c>
      <c r="R40" s="71">
        <v>0</v>
      </c>
      <c r="S40" s="71">
        <v>3.6587906433185569</v>
      </c>
      <c r="T40" s="72"/>
      <c r="U40" s="71">
        <v>7369468</v>
      </c>
      <c r="V40" s="71">
        <v>1030</v>
      </c>
      <c r="W40" s="71">
        <v>295</v>
      </c>
      <c r="X40" s="71">
        <v>9397</v>
      </c>
      <c r="Y40" s="71">
        <v>12100</v>
      </c>
      <c r="Z40" s="71">
        <v>23254</v>
      </c>
      <c r="AA40" s="71">
        <v>6418</v>
      </c>
      <c r="AB40" s="71">
        <v>35405</v>
      </c>
      <c r="AC40" s="71">
        <v>0</v>
      </c>
      <c r="AD40" s="71">
        <v>3.6587906433185569</v>
      </c>
      <c r="AE40" s="72"/>
      <c r="AF40" s="71"/>
      <c r="AG40" s="71"/>
      <c r="AH40" s="71"/>
      <c r="AI40" s="71"/>
      <c r="AJ40" s="71"/>
      <c r="AK40" s="71"/>
      <c r="AL40" s="71"/>
      <c r="AM40" s="71"/>
      <c r="AN40" s="71"/>
      <c r="AO40" s="71"/>
      <c r="AP40" s="71"/>
      <c r="AQ40" s="72"/>
      <c r="AR40" s="71">
        <v>957</v>
      </c>
      <c r="AS40" s="71">
        <v>178</v>
      </c>
      <c r="AT40" s="71">
        <v>0</v>
      </c>
      <c r="AU40" s="71">
        <v>0</v>
      </c>
      <c r="AV40" s="71">
        <v>0</v>
      </c>
      <c r="AW40" s="71">
        <v>0</v>
      </c>
      <c r="AX40" s="71"/>
      <c r="AY40" s="72"/>
      <c r="AZ40" s="71">
        <v>4064.6</v>
      </c>
      <c r="BA40" s="71">
        <v>7734.7</v>
      </c>
      <c r="BB40" s="71">
        <v>0</v>
      </c>
      <c r="BC40" s="71">
        <v>0</v>
      </c>
      <c r="BD40" s="71">
        <v>0</v>
      </c>
      <c r="BE40" s="71">
        <v>0</v>
      </c>
      <c r="BF40" s="71"/>
      <c r="BG40" s="72"/>
      <c r="BH40" s="71">
        <v>0</v>
      </c>
      <c r="BI40" s="71">
        <v>0</v>
      </c>
      <c r="BJ40" s="71">
        <v>873.40499999999997</v>
      </c>
      <c r="BK40" s="71">
        <v>0</v>
      </c>
      <c r="BL40" s="71">
        <v>0</v>
      </c>
      <c r="BM40" s="71">
        <v>0</v>
      </c>
      <c r="BN40" s="72"/>
      <c r="BO40" s="71">
        <v>0</v>
      </c>
      <c r="BP40" s="71">
        <v>0</v>
      </c>
      <c r="BQ40" s="71">
        <v>4</v>
      </c>
      <c r="BR40" s="71">
        <v>0</v>
      </c>
      <c r="BS40" s="71">
        <v>0</v>
      </c>
      <c r="BT40" s="71">
        <v>0</v>
      </c>
      <c r="BU40"/>
      <c r="BV40" s="70">
        <v>280.73099999999999</v>
      </c>
      <c r="BW40" s="70">
        <v>112.986</v>
      </c>
      <c r="BX40" s="70">
        <v>478.62900000000002</v>
      </c>
      <c r="BY40" s="70">
        <v>0.56000000000000005</v>
      </c>
      <c r="BZ40" s="70">
        <v>0.499</v>
      </c>
      <c r="CA40" s="70">
        <v>0</v>
      </c>
      <c r="CB40" s="70">
        <v>0</v>
      </c>
      <c r="CC40" s="70">
        <v>0</v>
      </c>
      <c r="CD40" s="70">
        <v>0</v>
      </c>
    </row>
    <row r="41" spans="1:82">
      <c r="A41" s="70" t="s">
        <v>1706</v>
      </c>
      <c r="B41" s="70">
        <v>165</v>
      </c>
      <c r="C41" s="70">
        <v>12</v>
      </c>
      <c r="D41" s="70">
        <v>10</v>
      </c>
      <c r="E41" s="70">
        <v>2015</v>
      </c>
      <c r="F41" s="70" t="s">
        <v>182</v>
      </c>
      <c r="G41" s="70" t="s">
        <v>1694</v>
      </c>
      <c r="H41" s="70" t="s">
        <v>1695</v>
      </c>
      <c r="I41" s="148"/>
      <c r="J41" s="71">
        <v>67.680242158474755</v>
      </c>
      <c r="K41" s="71">
        <v>2.5152117268930398</v>
      </c>
      <c r="L41" s="71">
        <v>7.6593498973927954</v>
      </c>
      <c r="M41" s="71">
        <v>61.296582905825296</v>
      </c>
      <c r="N41" s="71">
        <v>46.622052103483277</v>
      </c>
      <c r="O41" s="71">
        <v>40.203625523235139</v>
      </c>
      <c r="P41" s="71">
        <v>32.076465657297653</v>
      </c>
      <c r="Q41" s="71">
        <v>2.55560670774909</v>
      </c>
      <c r="R41" s="71">
        <v>0</v>
      </c>
      <c r="S41" s="71">
        <v>3.5631786139458712</v>
      </c>
      <c r="T41" s="72"/>
      <c r="U41" s="71">
        <v>7952330</v>
      </c>
      <c r="V41" s="71">
        <v>1030</v>
      </c>
      <c r="W41" s="71">
        <v>295</v>
      </c>
      <c r="X41" s="71">
        <v>9397</v>
      </c>
      <c r="Y41" s="71">
        <v>12220</v>
      </c>
      <c r="Z41" s="71">
        <v>23358</v>
      </c>
      <c r="AA41" s="71">
        <v>6383</v>
      </c>
      <c r="AB41" s="71">
        <v>35175</v>
      </c>
      <c r="AC41" s="71">
        <v>0</v>
      </c>
      <c r="AD41" s="71">
        <v>3.5631786139458712</v>
      </c>
      <c r="AE41" s="72"/>
      <c r="AF41" s="71">
        <v>76216702.764170155</v>
      </c>
      <c r="AG41" s="71">
        <v>1931195.605594926</v>
      </c>
      <c r="AH41" s="71">
        <v>1592328.9715956759</v>
      </c>
      <c r="AI41" s="71">
        <v>60461809.099070668</v>
      </c>
      <c r="AJ41" s="71">
        <v>69652647.594652116</v>
      </c>
      <c r="AK41" s="71">
        <v>0</v>
      </c>
      <c r="AL41" s="71">
        <v>0</v>
      </c>
      <c r="AM41" s="71">
        <v>4820586.196424596</v>
      </c>
      <c r="AN41" s="71">
        <v>0</v>
      </c>
      <c r="AO41" s="71">
        <v>0</v>
      </c>
      <c r="AP41" s="71">
        <v>214675270.23150814</v>
      </c>
      <c r="AQ41" s="72"/>
      <c r="AR41" s="71">
        <v>1034</v>
      </c>
      <c r="AS41" s="71">
        <v>255</v>
      </c>
      <c r="AT41" s="71">
        <v>0</v>
      </c>
      <c r="AU41" s="71">
        <v>0</v>
      </c>
      <c r="AV41" s="71">
        <v>0</v>
      </c>
      <c r="AW41" s="71">
        <v>0</v>
      </c>
      <c r="AX41" s="71"/>
      <c r="AY41" s="72"/>
      <c r="AZ41" s="71">
        <v>4446.8999999999996</v>
      </c>
      <c r="BA41" s="71">
        <v>11526.1</v>
      </c>
      <c r="BB41" s="71">
        <v>0</v>
      </c>
      <c r="BC41" s="71">
        <v>0</v>
      </c>
      <c r="BD41" s="71">
        <v>0</v>
      </c>
      <c r="BE41" s="71">
        <v>0</v>
      </c>
      <c r="BF41" s="71"/>
      <c r="BG41" s="72"/>
      <c r="BH41" s="71">
        <v>0</v>
      </c>
      <c r="BI41" s="71">
        <v>0</v>
      </c>
      <c r="BJ41" s="71">
        <v>840.48800000000006</v>
      </c>
      <c r="BK41" s="71">
        <v>0</v>
      </c>
      <c r="BL41" s="71">
        <v>7.87</v>
      </c>
      <c r="BM41" s="71">
        <v>0</v>
      </c>
      <c r="BN41" s="72"/>
      <c r="BO41" s="71">
        <v>0</v>
      </c>
      <c r="BP41" s="71">
        <v>0</v>
      </c>
      <c r="BQ41" s="71">
        <v>4</v>
      </c>
      <c r="BR41" s="71">
        <v>0</v>
      </c>
      <c r="BS41" s="71">
        <v>1</v>
      </c>
      <c r="BT41" s="71">
        <v>0</v>
      </c>
      <c r="BU41"/>
      <c r="BV41" s="70">
        <v>256.81599999999997</v>
      </c>
      <c r="BW41" s="70">
        <v>117.11799999999999</v>
      </c>
      <c r="BX41" s="70">
        <v>473.39499999999998</v>
      </c>
      <c r="BY41" s="70">
        <v>0.56299999999999994</v>
      </c>
      <c r="BZ41" s="70">
        <v>0.46600000000000003</v>
      </c>
      <c r="CA41" s="70">
        <v>0</v>
      </c>
      <c r="CB41" s="70">
        <v>0</v>
      </c>
      <c r="CC41" s="70">
        <v>0</v>
      </c>
      <c r="CD41" s="70">
        <v>0</v>
      </c>
    </row>
    <row r="42" spans="1:82">
      <c r="A42" s="70" t="s">
        <v>1707</v>
      </c>
      <c r="B42" s="70">
        <v>166</v>
      </c>
      <c r="C42" s="70">
        <v>13</v>
      </c>
      <c r="D42" s="70">
        <v>10</v>
      </c>
      <c r="E42" s="70">
        <v>2016</v>
      </c>
      <c r="F42" s="70" t="s">
        <v>155</v>
      </c>
      <c r="G42" s="70" t="s">
        <v>1694</v>
      </c>
      <c r="H42" s="70" t="s">
        <v>1695</v>
      </c>
      <c r="I42" s="148"/>
      <c r="J42" s="71">
        <v>80.617905073213507</v>
      </c>
      <c r="K42" s="71">
        <v>2.5005796741494071</v>
      </c>
      <c r="L42" s="71">
        <v>7.2804545701260315</v>
      </c>
      <c r="M42" s="71">
        <v>40.787405840348313</v>
      </c>
      <c r="N42" s="71">
        <v>45.956833827886939</v>
      </c>
      <c r="O42" s="71">
        <v>39.633799553062602</v>
      </c>
      <c r="P42" s="71">
        <v>31.576833849460613</v>
      </c>
      <c r="Q42" s="71">
        <v>2.4692956936816604</v>
      </c>
      <c r="R42" s="71">
        <v>0</v>
      </c>
      <c r="S42" s="71">
        <v>4.2688502234369006</v>
      </c>
      <c r="T42" s="72"/>
      <c r="U42" s="71">
        <v>9321214</v>
      </c>
      <c r="V42" s="71">
        <v>1030</v>
      </c>
      <c r="W42" s="71">
        <v>295</v>
      </c>
      <c r="X42" s="71">
        <v>9397</v>
      </c>
      <c r="Y42" s="71">
        <v>12271</v>
      </c>
      <c r="Z42" s="71">
        <v>23310</v>
      </c>
      <c r="AA42" s="71">
        <v>6499</v>
      </c>
      <c r="AB42" s="71">
        <v>34960</v>
      </c>
      <c r="AC42" s="71">
        <v>0</v>
      </c>
      <c r="AD42" s="71">
        <v>4.2688502234369006</v>
      </c>
      <c r="AE42" s="72"/>
      <c r="AF42" s="71">
        <v>93008157.493347093</v>
      </c>
      <c r="AG42" s="71">
        <v>1850763.7181046689</v>
      </c>
      <c r="AH42" s="71">
        <v>1161975.23985214</v>
      </c>
      <c r="AI42" s="71">
        <v>60077551.672768429</v>
      </c>
      <c r="AJ42" s="71">
        <v>68815240.502966747</v>
      </c>
      <c r="AK42" s="71">
        <v>0</v>
      </c>
      <c r="AL42" s="71">
        <v>0</v>
      </c>
      <c r="AM42" s="71">
        <v>4794843.5795027046</v>
      </c>
      <c r="AN42" s="71">
        <v>0</v>
      </c>
      <c r="AO42" s="71">
        <v>0</v>
      </c>
      <c r="AP42" s="71">
        <v>229708532.20654178</v>
      </c>
      <c r="AQ42" s="72"/>
      <c r="AR42" s="71">
        <v>1092</v>
      </c>
      <c r="AS42" s="71">
        <v>308</v>
      </c>
      <c r="AT42" s="71">
        <v>0</v>
      </c>
      <c r="AU42" s="71">
        <v>0</v>
      </c>
      <c r="AV42" s="71">
        <v>0</v>
      </c>
      <c r="AW42" s="71">
        <v>0</v>
      </c>
      <c r="AX42" s="71"/>
      <c r="AY42" s="72"/>
      <c r="AZ42" s="71">
        <v>4753.1000000000004</v>
      </c>
      <c r="BA42" s="71">
        <v>13465.6</v>
      </c>
      <c r="BB42" s="71">
        <v>0</v>
      </c>
      <c r="BC42" s="71">
        <v>0</v>
      </c>
      <c r="BD42" s="71">
        <v>0</v>
      </c>
      <c r="BE42" s="71">
        <v>0</v>
      </c>
      <c r="BF42" s="71"/>
      <c r="BG42" s="72"/>
      <c r="BH42" s="71">
        <v>0</v>
      </c>
      <c r="BI42" s="71">
        <v>0</v>
      </c>
      <c r="BJ42" s="71">
        <v>852.82100000000003</v>
      </c>
      <c r="BK42" s="71">
        <v>0</v>
      </c>
      <c r="BL42" s="71">
        <v>8.0210000000000008</v>
      </c>
      <c r="BM42" s="71">
        <v>0</v>
      </c>
      <c r="BN42" s="72"/>
      <c r="BO42" s="71">
        <v>0</v>
      </c>
      <c r="BP42" s="71">
        <v>0</v>
      </c>
      <c r="BQ42" s="71">
        <v>6</v>
      </c>
      <c r="BR42" s="71">
        <v>0</v>
      </c>
      <c r="BS42" s="71">
        <v>1</v>
      </c>
      <c r="BT42" s="71">
        <v>0</v>
      </c>
      <c r="BU42"/>
      <c r="BV42" s="70">
        <v>259.85700000000003</v>
      </c>
      <c r="BW42" s="70">
        <v>133.70599999999999</v>
      </c>
      <c r="BX42" s="70">
        <v>466.39299999999997</v>
      </c>
      <c r="BY42" s="70">
        <v>0.48899999999999999</v>
      </c>
      <c r="BZ42" s="70">
        <v>0.39700000000000002</v>
      </c>
      <c r="CA42" s="70">
        <v>0</v>
      </c>
      <c r="CB42" s="70">
        <v>0</v>
      </c>
      <c r="CC42" s="70">
        <v>0</v>
      </c>
      <c r="CD42" s="70">
        <v>0</v>
      </c>
    </row>
    <row r="43" spans="1:82">
      <c r="A43" s="70" t="s">
        <v>1708</v>
      </c>
      <c r="B43" s="70">
        <v>167</v>
      </c>
      <c r="C43" s="70">
        <v>14</v>
      </c>
      <c r="D43" s="70">
        <v>10</v>
      </c>
      <c r="E43" s="70">
        <v>2017</v>
      </c>
      <c r="F43" s="70" t="s">
        <v>156</v>
      </c>
      <c r="G43" s="70" t="s">
        <v>1694</v>
      </c>
      <c r="H43" s="70" t="s">
        <v>1695</v>
      </c>
      <c r="I43" s="148"/>
      <c r="J43" s="71">
        <v>85.186290098874679</v>
      </c>
      <c r="K43" s="71">
        <v>2.4892324076428589</v>
      </c>
      <c r="L43" s="71">
        <v>7.815724884455407</v>
      </c>
      <c r="M43" s="71">
        <v>36.116785250520969</v>
      </c>
      <c r="N43" s="71">
        <v>44.729176182879812</v>
      </c>
      <c r="O43" s="71">
        <v>39.028884056345568</v>
      </c>
      <c r="P43" s="71">
        <v>31.270591122061056</v>
      </c>
      <c r="Q43" s="71">
        <v>2.3623186739019202</v>
      </c>
      <c r="R43" s="71">
        <v>0</v>
      </c>
      <c r="S43" s="71">
        <v>4.3913049698991715</v>
      </c>
      <c r="T43" s="72"/>
      <c r="U43" s="71">
        <v>10019883</v>
      </c>
      <c r="V43" s="71">
        <v>1030</v>
      </c>
      <c r="W43" s="71">
        <v>295</v>
      </c>
      <c r="X43" s="71">
        <v>9397</v>
      </c>
      <c r="Y43" s="71">
        <v>12360</v>
      </c>
      <c r="Z43" s="71">
        <v>23335</v>
      </c>
      <c r="AA43" s="71">
        <v>6477</v>
      </c>
      <c r="AB43" s="71">
        <v>34586</v>
      </c>
      <c r="AC43" s="71">
        <v>0</v>
      </c>
      <c r="AD43" s="71">
        <v>4.3913049698991724</v>
      </c>
      <c r="AE43" s="72"/>
      <c r="AF43" s="71">
        <v>99607388.120033085</v>
      </c>
      <c r="AG43" s="71">
        <v>1862696.0944427471</v>
      </c>
      <c r="AH43" s="71">
        <v>1601241.455813397</v>
      </c>
      <c r="AI43" s="71">
        <v>56726559.733669057</v>
      </c>
      <c r="AJ43" s="71">
        <v>64696258.765477128</v>
      </c>
      <c r="AK43" s="71">
        <v>0</v>
      </c>
      <c r="AL43" s="71">
        <v>0</v>
      </c>
      <c r="AM43" s="71">
        <v>4750970.986919391</v>
      </c>
      <c r="AN43" s="71">
        <v>0</v>
      </c>
      <c r="AO43" s="71">
        <v>0</v>
      </c>
      <c r="AP43" s="71">
        <v>229245115.15635481</v>
      </c>
      <c r="AQ43" s="72"/>
      <c r="AR43" s="71">
        <v>1160</v>
      </c>
      <c r="AS43" s="71">
        <v>333</v>
      </c>
      <c r="AT43" s="71">
        <v>0</v>
      </c>
      <c r="AU43" s="71">
        <v>0</v>
      </c>
      <c r="AV43" s="71">
        <v>0</v>
      </c>
      <c r="AW43" s="71">
        <v>0</v>
      </c>
      <c r="AX43" s="71"/>
      <c r="AY43" s="72"/>
      <c r="AZ43" s="71">
        <v>5128.5</v>
      </c>
      <c r="BA43" s="71">
        <v>14300.1</v>
      </c>
      <c r="BB43" s="71">
        <v>0</v>
      </c>
      <c r="BC43" s="71">
        <v>0</v>
      </c>
      <c r="BD43" s="71">
        <v>0</v>
      </c>
      <c r="BE43" s="71">
        <v>0</v>
      </c>
      <c r="BF43" s="71"/>
      <c r="BG43" s="72"/>
      <c r="BH43" s="71">
        <v>0</v>
      </c>
      <c r="BI43" s="71">
        <v>0</v>
      </c>
      <c r="BJ43" s="71">
        <v>928.774</v>
      </c>
      <c r="BK43" s="71">
        <v>0</v>
      </c>
      <c r="BL43" s="71">
        <v>0</v>
      </c>
      <c r="BM43" s="71">
        <v>0</v>
      </c>
      <c r="BN43" s="72"/>
      <c r="BO43" s="71">
        <v>0</v>
      </c>
      <c r="BP43" s="71">
        <v>0</v>
      </c>
      <c r="BQ43" s="71">
        <v>6</v>
      </c>
      <c r="BR43" s="71">
        <v>0</v>
      </c>
      <c r="BS43" s="71">
        <v>0</v>
      </c>
      <c r="BT43" s="71">
        <v>0</v>
      </c>
      <c r="BU43"/>
      <c r="BV43" s="70">
        <v>272.61399999999998</v>
      </c>
      <c r="BW43" s="70">
        <v>160.36600000000001</v>
      </c>
      <c r="BX43" s="70">
        <v>494.85599999999999</v>
      </c>
      <c r="BY43" s="70">
        <v>0.51800000000000002</v>
      </c>
      <c r="BZ43" s="70">
        <v>0.42</v>
      </c>
      <c r="CA43" s="70">
        <v>0</v>
      </c>
      <c r="CB43" s="70">
        <v>0</v>
      </c>
      <c r="CC43" s="70">
        <v>0</v>
      </c>
      <c r="CD43" s="70">
        <v>0</v>
      </c>
    </row>
    <row r="44" spans="1:82">
      <c r="A44" s="70" t="s">
        <v>1709</v>
      </c>
      <c r="B44" s="70">
        <v>168</v>
      </c>
      <c r="C44" s="70">
        <v>15</v>
      </c>
      <c r="D44" s="70">
        <v>10</v>
      </c>
      <c r="E44" s="70">
        <v>2018</v>
      </c>
      <c r="F44" s="70" t="s">
        <v>183</v>
      </c>
      <c r="G44" s="70" t="s">
        <v>1694</v>
      </c>
      <c r="H44" s="70" t="s">
        <v>1695</v>
      </c>
      <c r="I44" s="148"/>
      <c r="J44" s="71">
        <v>81.419202071981601</v>
      </c>
      <c r="K44" s="71">
        <v>2.344842909738281</v>
      </c>
      <c r="L44" s="71">
        <v>6.9240126140399827</v>
      </c>
      <c r="M44" s="71">
        <v>37.344016637255784</v>
      </c>
      <c r="N44" s="71">
        <v>40.784732690554087</v>
      </c>
      <c r="O44" s="71">
        <v>38.307104367649032</v>
      </c>
      <c r="P44" s="71">
        <v>31.12661221663566</v>
      </c>
      <c r="Q44" s="71">
        <v>2.1810612382794101</v>
      </c>
      <c r="R44" s="71">
        <v>0</v>
      </c>
      <c r="S44" s="71">
        <v>4.4138064638703778</v>
      </c>
      <c r="T44" s="72"/>
      <c r="U44" s="71">
        <v>10213129</v>
      </c>
      <c r="V44" s="71">
        <v>1030</v>
      </c>
      <c r="W44" s="71">
        <v>295</v>
      </c>
      <c r="X44" s="71">
        <v>9397</v>
      </c>
      <c r="Y44" s="71">
        <v>12554</v>
      </c>
      <c r="Z44" s="71">
        <v>23342</v>
      </c>
      <c r="AA44" s="71">
        <v>6512</v>
      </c>
      <c r="AB44" s="71">
        <v>34412</v>
      </c>
      <c r="AC44" s="71">
        <v>0</v>
      </c>
      <c r="AD44" s="71">
        <v>4.4138064638703778</v>
      </c>
      <c r="AE44" s="72"/>
      <c r="AF44" s="71">
        <v>96686309.092714489</v>
      </c>
      <c r="AG44" s="71">
        <v>1662105.653591645</v>
      </c>
      <c r="AH44" s="71">
        <v>1508842.676496224</v>
      </c>
      <c r="AI44" s="71">
        <v>57771599.63049721</v>
      </c>
      <c r="AJ44" s="71">
        <v>62373401.036584347</v>
      </c>
      <c r="AK44" s="71">
        <v>0</v>
      </c>
      <c r="AL44" s="71">
        <v>0</v>
      </c>
      <c r="AM44" s="71">
        <v>4736850.0218092613</v>
      </c>
      <c r="AN44" s="71">
        <v>0</v>
      </c>
      <c r="AO44" s="71">
        <v>0</v>
      </c>
      <c r="AP44" s="71">
        <v>224739108.11169317</v>
      </c>
      <c r="AQ44" s="72"/>
      <c r="AR44" s="71">
        <v>1229</v>
      </c>
      <c r="AS44" s="71">
        <v>380</v>
      </c>
      <c r="AT44" s="71">
        <v>0</v>
      </c>
      <c r="AU44" s="71">
        <v>0</v>
      </c>
      <c r="AV44" s="71">
        <v>0</v>
      </c>
      <c r="AW44" s="71">
        <v>0</v>
      </c>
      <c r="AX44" s="71"/>
      <c r="AY44" s="72"/>
      <c r="AZ44" s="71">
        <v>5456.9</v>
      </c>
      <c r="BA44" s="71">
        <v>16012</v>
      </c>
      <c r="BB44" s="71">
        <v>0</v>
      </c>
      <c r="BC44" s="71">
        <v>0</v>
      </c>
      <c r="BD44" s="71">
        <v>0</v>
      </c>
      <c r="BE44" s="71">
        <v>0</v>
      </c>
      <c r="BF44" s="71"/>
      <c r="BG44" s="72"/>
      <c r="BH44" s="71">
        <v>0</v>
      </c>
      <c r="BI44" s="71">
        <v>0</v>
      </c>
      <c r="BJ44" s="71">
        <v>930.524</v>
      </c>
      <c r="BK44" s="71">
        <v>0</v>
      </c>
      <c r="BL44" s="71">
        <v>7.6769999999999996</v>
      </c>
      <c r="BM44" s="71">
        <v>0</v>
      </c>
      <c r="BN44" s="72"/>
      <c r="BO44" s="71">
        <v>0</v>
      </c>
      <c r="BP44" s="71">
        <v>0</v>
      </c>
      <c r="BQ44" s="71">
        <v>6</v>
      </c>
      <c r="BR44" s="71">
        <v>0</v>
      </c>
      <c r="BS44" s="71">
        <v>1</v>
      </c>
      <c r="BT44" s="71">
        <v>0</v>
      </c>
      <c r="BU44"/>
      <c r="BV44" s="70">
        <v>267.61500000000001</v>
      </c>
      <c r="BW44" s="70">
        <v>173.1</v>
      </c>
      <c r="BX44" s="70">
        <v>496.62200000000001</v>
      </c>
      <c r="BY44" s="70">
        <v>0.47699999999999998</v>
      </c>
      <c r="BZ44" s="70">
        <v>0.38700000000000001</v>
      </c>
      <c r="CA44" s="70">
        <v>0</v>
      </c>
      <c r="CB44" s="70">
        <v>0</v>
      </c>
      <c r="CC44" s="70">
        <v>0</v>
      </c>
      <c r="CD44" s="70">
        <v>0</v>
      </c>
    </row>
    <row r="45" spans="1:82">
      <c r="A45" s="70" t="s">
        <v>1710</v>
      </c>
      <c r="B45" s="70">
        <v>169</v>
      </c>
      <c r="C45" s="70">
        <v>16</v>
      </c>
      <c r="D45" s="70">
        <v>10</v>
      </c>
      <c r="E45" s="70">
        <v>2019</v>
      </c>
      <c r="F45" s="70" t="s">
        <v>158</v>
      </c>
      <c r="G45" s="1064" t="s">
        <v>1694</v>
      </c>
      <c r="H45" s="70" t="s">
        <v>1695</v>
      </c>
      <c r="I45" s="148"/>
      <c r="J45" s="71">
        <v>85.953819839593422</v>
      </c>
      <c r="K45" s="71">
        <v>2.1319267414662706</v>
      </c>
      <c r="L45" s="71">
        <v>6.9555518649438826</v>
      </c>
      <c r="M45" s="71">
        <v>38.343871621542846</v>
      </c>
      <c r="N45" s="71">
        <v>39.424662014648639</v>
      </c>
      <c r="O45" s="71">
        <v>37.384176870545907</v>
      </c>
      <c r="P45" s="71">
        <v>30.470406589272805</v>
      </c>
      <c r="Q45" s="71">
        <v>2.10944043467167</v>
      </c>
      <c r="R45" s="71">
        <v>0</v>
      </c>
      <c r="S45" s="71">
        <v>4.31976625046868</v>
      </c>
      <c r="T45" s="72"/>
      <c r="U45" s="71">
        <v>11333048</v>
      </c>
      <c r="V45" s="71">
        <v>1030</v>
      </c>
      <c r="W45" s="71">
        <v>295</v>
      </c>
      <c r="X45" s="71">
        <v>9397</v>
      </c>
      <c r="Y45" s="71">
        <v>12774</v>
      </c>
      <c r="Z45" s="71">
        <v>23405</v>
      </c>
      <c r="AA45" s="71">
        <v>6327</v>
      </c>
      <c r="AB45" s="71">
        <v>34183</v>
      </c>
      <c r="AC45" s="71">
        <v>0</v>
      </c>
      <c r="AD45" s="71">
        <v>4.31976625046868</v>
      </c>
      <c r="AE45" s="72"/>
      <c r="AF45" s="71">
        <v>107929714.6323882</v>
      </c>
      <c r="AG45" s="71">
        <v>1613138.193317221</v>
      </c>
      <c r="AH45" s="71">
        <v>1590466.722993125</v>
      </c>
      <c r="AI45" s="71">
        <v>64135880.181015491</v>
      </c>
      <c r="AJ45" s="71">
        <v>59040403.845483936</v>
      </c>
      <c r="AK45" s="71">
        <v>0</v>
      </c>
      <c r="AL45" s="71">
        <v>0</v>
      </c>
      <c r="AM45" s="71">
        <v>4655467.270513773</v>
      </c>
      <c r="AN45" s="71">
        <v>0</v>
      </c>
      <c r="AO45" s="71">
        <v>0</v>
      </c>
      <c r="AP45" s="71">
        <v>238965070.84571174</v>
      </c>
      <c r="AQ45" s="72"/>
      <c r="AR45" s="71">
        <v>1297</v>
      </c>
      <c r="AS45" s="71">
        <v>445</v>
      </c>
      <c r="AT45" s="71">
        <v>0</v>
      </c>
      <c r="AU45" s="71">
        <v>0</v>
      </c>
      <c r="AV45" s="71">
        <v>0</v>
      </c>
      <c r="AW45" s="71">
        <v>0</v>
      </c>
      <c r="AX45" s="71"/>
      <c r="AY45" s="72"/>
      <c r="AZ45" s="71">
        <v>5790.1000000000022</v>
      </c>
      <c r="BA45" s="71">
        <v>19109.8</v>
      </c>
      <c r="BB45" s="71">
        <v>0</v>
      </c>
      <c r="BC45" s="71">
        <v>0</v>
      </c>
      <c r="BD45" s="71">
        <v>0</v>
      </c>
      <c r="BE45" s="71">
        <v>0</v>
      </c>
      <c r="BF45" s="71"/>
      <c r="BG45" s="72"/>
      <c r="BH45" s="71">
        <v>0</v>
      </c>
      <c r="BI45" s="71">
        <v>0</v>
      </c>
      <c r="BJ45" s="71">
        <v>950.32600000000002</v>
      </c>
      <c r="BK45" s="71">
        <v>0</v>
      </c>
      <c r="BL45" s="71">
        <v>7.5830000000000002</v>
      </c>
      <c r="BM45" s="71">
        <v>0</v>
      </c>
      <c r="BN45" s="72"/>
      <c r="BO45" s="71">
        <v>0</v>
      </c>
      <c r="BP45" s="71">
        <v>0</v>
      </c>
      <c r="BQ45" s="71">
        <v>7</v>
      </c>
      <c r="BR45" s="71">
        <v>0</v>
      </c>
      <c r="BS45" s="71">
        <v>1</v>
      </c>
      <c r="BT45" s="71">
        <v>0</v>
      </c>
      <c r="BU45"/>
      <c r="BV45" s="70">
        <v>278.00400000000002</v>
      </c>
      <c r="BW45" s="70">
        <v>180.43199999999999</v>
      </c>
      <c r="BX45" s="70">
        <v>498.608</v>
      </c>
      <c r="BY45" s="70">
        <v>0.47799999999999998</v>
      </c>
      <c r="BZ45" s="70">
        <v>0.38700000000000001</v>
      </c>
      <c r="CA45" s="70">
        <v>0</v>
      </c>
      <c r="CB45" s="70">
        <v>0</v>
      </c>
      <c r="CC45" s="70">
        <v>0</v>
      </c>
      <c r="CD45" s="70">
        <v>0</v>
      </c>
    </row>
    <row r="46" spans="1:82">
      <c r="A46" s="70" t="s">
        <v>1711</v>
      </c>
      <c r="B46" s="70">
        <v>170</v>
      </c>
      <c r="C46" s="70">
        <v>17</v>
      </c>
      <c r="D46" s="70">
        <v>10</v>
      </c>
      <c r="E46" s="70">
        <v>2020</v>
      </c>
      <c r="F46" s="70" t="s">
        <v>159</v>
      </c>
      <c r="G46" s="1064" t="s">
        <v>1694</v>
      </c>
      <c r="H46" s="70" t="s">
        <v>1695</v>
      </c>
      <c r="I46" s="148"/>
      <c r="J46" s="71">
        <v>78.016697260944568</v>
      </c>
      <c r="K46" s="71">
        <v>2.3274955782618489</v>
      </c>
      <c r="L46" s="71">
        <v>6.9344145851582031</v>
      </c>
      <c r="M46" s="71">
        <v>36.202127941099214</v>
      </c>
      <c r="N46" s="71">
        <v>38.245596144892623</v>
      </c>
      <c r="O46" s="71">
        <v>32.746827239855001</v>
      </c>
      <c r="P46" s="71">
        <v>29.01626502501313</v>
      </c>
      <c r="Q46" s="71">
        <v>1.9907498648411299</v>
      </c>
      <c r="R46" s="71">
        <v>0</v>
      </c>
      <c r="S46" s="71">
        <v>4.9304591820941894</v>
      </c>
      <c r="T46" s="72"/>
      <c r="U46" s="71">
        <v>9875255</v>
      </c>
      <c r="V46" s="71">
        <v>1020</v>
      </c>
      <c r="W46" s="71">
        <v>347</v>
      </c>
      <c r="X46" s="71">
        <v>10096</v>
      </c>
      <c r="Y46" s="71">
        <v>12770</v>
      </c>
      <c r="Z46" s="71">
        <v>23400</v>
      </c>
      <c r="AA46" s="71">
        <v>6404</v>
      </c>
      <c r="AB46" s="71">
        <v>33764</v>
      </c>
      <c r="AC46" s="71">
        <v>0</v>
      </c>
      <c r="AD46" s="71">
        <v>4.9304591820941894</v>
      </c>
      <c r="AE46" s="72"/>
      <c r="AF46" s="71">
        <v>97954664.477504417</v>
      </c>
      <c r="AG46" s="71">
        <v>1717477.9999641357</v>
      </c>
      <c r="AH46" s="71">
        <v>1683235.5324594346</v>
      </c>
      <c r="AI46" s="71">
        <v>63912106.455458447</v>
      </c>
      <c r="AJ46" s="71">
        <v>69074810.078260317</v>
      </c>
      <c r="AK46" s="71"/>
      <c r="AL46" s="71"/>
      <c r="AM46" s="71">
        <v>4406577.1258640178</v>
      </c>
      <c r="AN46" s="71"/>
      <c r="AO46" s="71"/>
      <c r="AP46" s="71">
        <v>238748871.66951078</v>
      </c>
      <c r="AQ46" s="72"/>
      <c r="AR46" s="71">
        <v>1368</v>
      </c>
      <c r="AS46" s="71">
        <v>474</v>
      </c>
      <c r="AT46" s="71">
        <v>0</v>
      </c>
      <c r="AU46" s="71">
        <v>1</v>
      </c>
      <c r="AV46" s="71">
        <v>0</v>
      </c>
      <c r="AW46" s="71">
        <v>0</v>
      </c>
      <c r="AX46" s="71"/>
      <c r="AY46" s="72"/>
      <c r="AZ46" s="71">
        <v>6162.4000000000033</v>
      </c>
      <c r="BA46" s="71">
        <v>20330.099999999999</v>
      </c>
      <c r="BB46" s="71">
        <v>0</v>
      </c>
      <c r="BC46" s="71">
        <v>5154.3999999999996</v>
      </c>
      <c r="BD46" s="71">
        <v>0</v>
      </c>
      <c r="BE46" s="71">
        <v>0</v>
      </c>
      <c r="BF46" s="71"/>
      <c r="BG46" s="72"/>
      <c r="BH46" s="71">
        <v>0</v>
      </c>
      <c r="BI46" s="71">
        <v>0</v>
      </c>
      <c r="BJ46" s="71">
        <v>938.49900000000002</v>
      </c>
      <c r="BK46" s="71">
        <v>0</v>
      </c>
      <c r="BL46" s="71">
        <v>6.64</v>
      </c>
      <c r="BM46" s="71">
        <v>0</v>
      </c>
      <c r="BN46" s="72"/>
      <c r="BO46" s="71">
        <v>0</v>
      </c>
      <c r="BP46" s="71">
        <v>0</v>
      </c>
      <c r="BQ46" s="71">
        <v>7</v>
      </c>
      <c r="BR46" s="71">
        <v>0</v>
      </c>
      <c r="BS46" s="71">
        <v>1</v>
      </c>
      <c r="BT46" s="71">
        <v>0</v>
      </c>
      <c r="BU46"/>
      <c r="BV46" s="70">
        <v>281.87200000000001</v>
      </c>
      <c r="BW46" s="70">
        <v>162.31299999999999</v>
      </c>
      <c r="BX46" s="70">
        <v>499.78899999999999</v>
      </c>
      <c r="BY46" s="70">
        <v>0.70399999999999996</v>
      </c>
      <c r="BZ46" s="70">
        <v>0.46100000000000002</v>
      </c>
      <c r="CA46" s="70">
        <v>0</v>
      </c>
      <c r="CB46" s="70">
        <v>0</v>
      </c>
      <c r="CC46" s="70">
        <v>0</v>
      </c>
      <c r="CD46" s="70">
        <v>0</v>
      </c>
    </row>
    <row r="47" spans="1:82">
      <c r="A47" s="70" t="s">
        <v>1712</v>
      </c>
      <c r="B47" s="70">
        <v>170</v>
      </c>
      <c r="C47" s="70">
        <v>18</v>
      </c>
      <c r="D47" s="70">
        <v>10</v>
      </c>
      <c r="E47" s="70">
        <v>2021</v>
      </c>
      <c r="F47" s="70" t="s">
        <v>160</v>
      </c>
      <c r="G47" s="70" t="s">
        <v>1694</v>
      </c>
      <c r="H47" s="70" t="s">
        <v>1695</v>
      </c>
      <c r="I47" s="148"/>
      <c r="J47" s="71">
        <v>74.736584353685259</v>
      </c>
      <c r="K47" s="71">
        <v>2.5376262992480609</v>
      </c>
      <c r="L47" s="71">
        <v>7.8081653221345997</v>
      </c>
      <c r="M47" s="71">
        <v>41.341813811450891</v>
      </c>
      <c r="N47" s="71">
        <v>39.526516792542353</v>
      </c>
      <c r="O47" s="71">
        <v>31.798338070925972</v>
      </c>
      <c r="P47" s="71">
        <v>29.659311002091183</v>
      </c>
      <c r="Q47" s="71">
        <v>1.94440745054941</v>
      </c>
      <c r="R47" s="71">
        <v>0</v>
      </c>
      <c r="S47" s="71">
        <v>4.3246069819881319</v>
      </c>
      <c r="T47" s="72"/>
      <c r="U47" s="71">
        <v>10159766</v>
      </c>
      <c r="V47" s="71">
        <v>1020</v>
      </c>
      <c r="W47" s="71">
        <v>347</v>
      </c>
      <c r="X47" s="71">
        <v>10096</v>
      </c>
      <c r="Y47" s="71">
        <v>12715</v>
      </c>
      <c r="Z47" s="71">
        <v>23396</v>
      </c>
      <c r="AA47" s="71">
        <v>6383</v>
      </c>
      <c r="AB47" s="71">
        <v>33302</v>
      </c>
      <c r="AC47" s="71">
        <v>0</v>
      </c>
      <c r="AD47" s="71">
        <v>4.3246069819881319</v>
      </c>
      <c r="AE47" s="72"/>
      <c r="AF47" s="71">
        <v>91122158.025373578</v>
      </c>
      <c r="AG47" s="71">
        <v>1751004.4820365359</v>
      </c>
      <c r="AH47" s="71">
        <v>1811028.7072948155</v>
      </c>
      <c r="AI47" s="71">
        <v>63453040.645445801</v>
      </c>
      <c r="AJ47" s="71">
        <v>66557399.252989329</v>
      </c>
      <c r="AK47" s="71">
        <v>0</v>
      </c>
      <c r="AL47" s="71">
        <v>0</v>
      </c>
      <c r="AM47" s="71">
        <v>4371349.9917754531</v>
      </c>
      <c r="AN47" s="71">
        <v>0</v>
      </c>
      <c r="AO47" s="71">
        <v>0</v>
      </c>
      <c r="AP47" s="71">
        <v>229065981.1049155</v>
      </c>
      <c r="AQ47" s="72"/>
      <c r="AR47" s="71">
        <v>1443</v>
      </c>
      <c r="AS47" s="71">
        <v>546</v>
      </c>
      <c r="AT47" s="71">
        <v>0</v>
      </c>
      <c r="AU47" s="71">
        <v>1</v>
      </c>
      <c r="AV47" s="71">
        <v>0</v>
      </c>
      <c r="AW47" s="71">
        <v>0</v>
      </c>
      <c r="AX47" s="71"/>
      <c r="AY47" s="72"/>
      <c r="AZ47" s="71">
        <v>6646.9000000000069</v>
      </c>
      <c r="BA47" s="71">
        <v>26108.900000000009</v>
      </c>
      <c r="BB47" s="71">
        <v>0</v>
      </c>
      <c r="BC47" s="71">
        <v>5154.3999999999996</v>
      </c>
      <c r="BD47" s="71">
        <v>0</v>
      </c>
      <c r="BE47" s="71">
        <v>0</v>
      </c>
      <c r="BF47" s="71"/>
      <c r="BG47" s="72"/>
      <c r="BH47" s="71">
        <v>0</v>
      </c>
      <c r="BI47" s="71">
        <v>0</v>
      </c>
      <c r="BJ47" s="71">
        <v>922.58699999999999</v>
      </c>
      <c r="BK47" s="71">
        <v>0</v>
      </c>
      <c r="BL47" s="71">
        <v>6.3559999999999999</v>
      </c>
      <c r="BM47" s="71">
        <v>0</v>
      </c>
      <c r="BN47" s="72"/>
      <c r="BO47" s="71">
        <v>0</v>
      </c>
      <c r="BP47" s="71">
        <v>0</v>
      </c>
      <c r="BQ47" s="71">
        <v>7</v>
      </c>
      <c r="BR47" s="71">
        <v>0</v>
      </c>
      <c r="BS47" s="71">
        <v>1</v>
      </c>
      <c r="BT47" s="71">
        <v>0</v>
      </c>
      <c r="BU47"/>
      <c r="BV47" s="70">
        <v>280.99299999999999</v>
      </c>
      <c r="BW47" s="70">
        <v>152.48099999999999</v>
      </c>
      <c r="BX47" s="70">
        <v>495.46899999999999</v>
      </c>
      <c r="BY47" s="70">
        <v>0</v>
      </c>
      <c r="BZ47" s="70">
        <v>0</v>
      </c>
      <c r="CA47" s="70">
        <v>0</v>
      </c>
      <c r="CB47" s="70">
        <v>0</v>
      </c>
      <c r="CC47" s="70">
        <v>0</v>
      </c>
      <c r="CD47" s="70">
        <v>0</v>
      </c>
    </row>
    <row r="48" spans="1:82">
      <c r="A48" s="70" t="s">
        <v>1713</v>
      </c>
      <c r="B48" s="70">
        <v>170</v>
      </c>
      <c r="C48" s="70">
        <v>19</v>
      </c>
      <c r="D48" s="70">
        <v>10</v>
      </c>
      <c r="E48" s="70">
        <v>2022</v>
      </c>
      <c r="F48" s="70" t="s">
        <v>161</v>
      </c>
      <c r="G48" s="70" t="s">
        <v>1694</v>
      </c>
      <c r="H48" s="70" t="s">
        <v>1695</v>
      </c>
      <c r="I48" s="148"/>
      <c r="J48" s="71">
        <v>83.802330825866079</v>
      </c>
      <c r="K48" s="71">
        <v>2.4196826816457957</v>
      </c>
      <c r="L48" s="71">
        <v>6.6261750758479936</v>
      </c>
      <c r="M48" s="71">
        <v>37.360021916843301</v>
      </c>
      <c r="N48" s="71">
        <v>42.2188149642081</v>
      </c>
      <c r="O48" s="71">
        <v>33.582575423809281</v>
      </c>
      <c r="P48" s="71">
        <v>29.689952292625218</v>
      </c>
      <c r="Q48" s="71">
        <v>1.9481208282444324</v>
      </c>
      <c r="R48" s="71">
        <v>0</v>
      </c>
      <c r="S48" s="71">
        <v>4.8108983671336816</v>
      </c>
      <c r="T48" s="72"/>
      <c r="U48" s="71">
        <v>12851716</v>
      </c>
      <c r="V48" s="71">
        <v>1020</v>
      </c>
      <c r="W48" s="71">
        <v>347</v>
      </c>
      <c r="X48" s="71">
        <v>10096</v>
      </c>
      <c r="Y48" s="71">
        <v>12796</v>
      </c>
      <c r="Z48" s="71">
        <v>23476</v>
      </c>
      <c r="AA48" s="71">
        <v>6487</v>
      </c>
      <c r="AB48" s="71">
        <v>33092</v>
      </c>
      <c r="AC48" s="71">
        <v>0</v>
      </c>
      <c r="AD48" s="71">
        <v>4.8108983671336816</v>
      </c>
      <c r="AE48" s="72"/>
      <c r="AF48" s="71">
        <v>102270485.56647636</v>
      </c>
      <c r="AG48" s="71">
        <v>1775759.4596992065</v>
      </c>
      <c r="AH48" s="71">
        <v>1914052.2301179837</v>
      </c>
      <c r="AI48" s="71">
        <v>61177517.220365278</v>
      </c>
      <c r="AJ48" s="71">
        <v>71803257.446335733</v>
      </c>
      <c r="AK48" s="71">
        <v>0</v>
      </c>
      <c r="AL48" s="71">
        <v>0</v>
      </c>
      <c r="AM48" s="71">
        <v>4273080.4265202684</v>
      </c>
      <c r="AN48" s="71">
        <v>0</v>
      </c>
      <c r="AO48" s="71">
        <v>0</v>
      </c>
      <c r="AP48" s="71">
        <v>243214152.34951481</v>
      </c>
      <c r="AQ48" s="72"/>
      <c r="AR48" s="71">
        <v>1537</v>
      </c>
      <c r="AS48" s="71">
        <v>556</v>
      </c>
      <c r="AT48" s="71">
        <v>0</v>
      </c>
      <c r="AU48" s="71">
        <v>1</v>
      </c>
      <c r="AV48" s="71">
        <v>0</v>
      </c>
      <c r="AW48" s="71">
        <v>0</v>
      </c>
      <c r="AX48" s="71"/>
      <c r="AY48" s="72"/>
      <c r="AZ48" s="71">
        <v>7245.8</v>
      </c>
      <c r="BA48" s="71">
        <v>26535.80000000001</v>
      </c>
      <c r="BB48" s="71">
        <v>0</v>
      </c>
      <c r="BC48" s="71">
        <v>5154.3999999999996</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1714</v>
      </c>
      <c r="B49" s="70">
        <v>170</v>
      </c>
      <c r="C49" s="70">
        <v>20</v>
      </c>
      <c r="D49" s="70">
        <v>10</v>
      </c>
      <c r="E49" s="70">
        <v>2023</v>
      </c>
      <c r="F49" s="70" t="s">
        <v>1539</v>
      </c>
      <c r="G49" s="70" t="s">
        <v>1694</v>
      </c>
      <c r="H49" s="70" t="s">
        <v>1695</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1623</v>
      </c>
      <c r="AS49" s="71">
        <v>567</v>
      </c>
      <c r="AT49" s="71">
        <v>0</v>
      </c>
      <c r="AU49" s="71">
        <v>1</v>
      </c>
      <c r="AV49" s="71">
        <v>0</v>
      </c>
      <c r="AW49" s="71">
        <v>0</v>
      </c>
      <c r="AX49" s="71"/>
      <c r="AY49" s="72"/>
      <c r="AZ49" s="71">
        <v>7803.2999999999938</v>
      </c>
      <c r="BA49" s="71">
        <v>27127.30000000001</v>
      </c>
      <c r="BB49" s="71">
        <v>0</v>
      </c>
      <c r="BC49" s="71">
        <v>5154.3999999999996</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1715</v>
      </c>
      <c r="B50" s="70">
        <v>170</v>
      </c>
      <c r="C50" s="70">
        <v>21</v>
      </c>
      <c r="D50" s="70">
        <v>10</v>
      </c>
      <c r="E50" s="70">
        <v>2024</v>
      </c>
      <c r="F50" s="70" t="s">
        <v>1554</v>
      </c>
      <c r="G50" s="70" t="s">
        <v>1694</v>
      </c>
      <c r="H50" s="70" t="s">
        <v>1695</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1716</v>
      </c>
      <c r="B51" s="70">
        <v>426</v>
      </c>
      <c r="C51" s="70">
        <v>1</v>
      </c>
      <c r="D51" s="70">
        <v>26</v>
      </c>
      <c r="E51" s="70">
        <v>1990</v>
      </c>
      <c r="F51" s="70" t="s">
        <v>787</v>
      </c>
      <c r="G51" s="70" t="s">
        <v>1717</v>
      </c>
      <c r="H51" s="70" t="s">
        <v>1718</v>
      </c>
      <c r="I51" s="148"/>
      <c r="J51" s="71">
        <v>76.120997497280129</v>
      </c>
      <c r="K51" s="71">
        <v>3.4034239556768329</v>
      </c>
      <c r="L51" s="71">
        <v>11.506228049128669</v>
      </c>
      <c r="M51" s="71">
        <v>10.980424910918501</v>
      </c>
      <c r="N51" s="71">
        <v>19.2309560294335</v>
      </c>
      <c r="O51" s="71">
        <v>21.518960279192719</v>
      </c>
      <c r="P51" s="71">
        <v>26.448544461667719</v>
      </c>
      <c r="Q51" s="71">
        <v>1.8662149116287501</v>
      </c>
      <c r="R51" s="71">
        <v>0</v>
      </c>
      <c r="S51" s="71">
        <v>2.0228490491861901</v>
      </c>
      <c r="T51" s="72"/>
      <c r="U51" s="71">
        <v>5320962</v>
      </c>
      <c r="V51" s="71">
        <v>1127</v>
      </c>
      <c r="W51" s="71">
        <v>101</v>
      </c>
      <c r="X51" s="71">
        <v>4508</v>
      </c>
      <c r="Y51" s="71">
        <v>7404</v>
      </c>
      <c r="Z51" s="71">
        <v>8851</v>
      </c>
      <c r="AA51" s="71">
        <v>6422</v>
      </c>
      <c r="AB51" s="71">
        <v>30301</v>
      </c>
      <c r="AC51" s="71">
        <v>0</v>
      </c>
      <c r="AD51" s="71">
        <v>2.0228490491861901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1719</v>
      </c>
      <c r="B52" s="70">
        <v>427</v>
      </c>
      <c r="C52" s="70">
        <v>2</v>
      </c>
      <c r="D52" s="70">
        <v>26</v>
      </c>
      <c r="E52" s="70">
        <v>2005</v>
      </c>
      <c r="F52" s="70" t="s">
        <v>789</v>
      </c>
      <c r="G52" s="70" t="s">
        <v>1717</v>
      </c>
      <c r="H52" s="70" t="s">
        <v>1718</v>
      </c>
      <c r="I52" s="148"/>
      <c r="J52" s="71">
        <v>114.6395612576902</v>
      </c>
      <c r="K52" s="71">
        <v>2.498609179631075</v>
      </c>
      <c r="L52" s="71">
        <v>3.0860775665036262</v>
      </c>
      <c r="M52" s="71">
        <v>27.248512503281681</v>
      </c>
      <c r="N52" s="71">
        <v>43.056544178939163</v>
      </c>
      <c r="O52" s="71">
        <v>39.757036913393243</v>
      </c>
      <c r="P52" s="71">
        <v>29.830031929659</v>
      </c>
      <c r="Q52" s="71">
        <v>2.1183820942287199</v>
      </c>
      <c r="R52" s="71">
        <v>0</v>
      </c>
      <c r="S52" s="71">
        <v>2.169987827873467</v>
      </c>
      <c r="T52" s="72"/>
      <c r="U52" s="71">
        <v>6643275</v>
      </c>
      <c r="V52" s="71">
        <v>940</v>
      </c>
      <c r="W52" s="71">
        <v>26</v>
      </c>
      <c r="X52" s="71">
        <v>4854</v>
      </c>
      <c r="Y52" s="71">
        <v>10830</v>
      </c>
      <c r="Z52" s="71">
        <v>18923</v>
      </c>
      <c r="AA52" s="71">
        <v>5932</v>
      </c>
      <c r="AB52" s="71">
        <v>35957</v>
      </c>
      <c r="AC52" s="71">
        <v>0</v>
      </c>
      <c r="AD52" s="71">
        <v>2.169987827873467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1720</v>
      </c>
      <c r="B53" s="70">
        <v>428</v>
      </c>
      <c r="C53" s="70">
        <v>3</v>
      </c>
      <c r="D53" s="70">
        <v>26</v>
      </c>
      <c r="E53" s="70">
        <v>2006</v>
      </c>
      <c r="F53" s="70" t="s">
        <v>790</v>
      </c>
      <c r="G53" s="70" t="s">
        <v>1717</v>
      </c>
      <c r="H53" s="70" t="s">
        <v>1718</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1721</v>
      </c>
      <c r="B54" s="70">
        <v>429</v>
      </c>
      <c r="C54" s="70">
        <v>4</v>
      </c>
      <c r="D54" s="70">
        <v>26</v>
      </c>
      <c r="E54" s="70">
        <v>2007</v>
      </c>
      <c r="F54" s="70" t="s">
        <v>791</v>
      </c>
      <c r="G54" s="70" t="s">
        <v>1717</v>
      </c>
      <c r="H54" s="70" t="s">
        <v>1718</v>
      </c>
      <c r="I54" s="148"/>
      <c r="J54" s="71">
        <v>137.74184137173779</v>
      </c>
      <c r="K54" s="71">
        <v>2.2797866577143111</v>
      </c>
      <c r="L54" s="71">
        <v>11.085914383655281</v>
      </c>
      <c r="M54" s="71">
        <v>30.499779348324061</v>
      </c>
      <c r="N54" s="71">
        <v>41.123814902194518</v>
      </c>
      <c r="O54" s="71">
        <v>39.121546367924871</v>
      </c>
      <c r="P54" s="71">
        <v>29.449193633706351</v>
      </c>
      <c r="Q54" s="71">
        <v>2.2278228521736798</v>
      </c>
      <c r="R54" s="71">
        <v>0</v>
      </c>
      <c r="S54" s="71">
        <v>3.8632330442117091</v>
      </c>
      <c r="T54" s="72"/>
      <c r="U54" s="71">
        <v>7648452</v>
      </c>
      <c r="V54" s="71">
        <v>929</v>
      </c>
      <c r="W54" s="71">
        <v>105</v>
      </c>
      <c r="X54" s="71">
        <v>6584</v>
      </c>
      <c r="Y54" s="71">
        <v>11104</v>
      </c>
      <c r="Z54" s="71">
        <v>19357</v>
      </c>
      <c r="AA54" s="71">
        <v>5767</v>
      </c>
      <c r="AB54" s="71">
        <v>35815</v>
      </c>
      <c r="AC54" s="71">
        <v>0</v>
      </c>
      <c r="AD54" s="71">
        <v>3.8632330442117091</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1722</v>
      </c>
      <c r="B55" s="70">
        <v>430</v>
      </c>
      <c r="C55" s="70">
        <v>5</v>
      </c>
      <c r="D55" s="70">
        <v>26</v>
      </c>
      <c r="E55" s="70">
        <v>2008</v>
      </c>
      <c r="F55" s="70" t="s">
        <v>792</v>
      </c>
      <c r="G55" s="70" t="s">
        <v>1717</v>
      </c>
      <c r="H55" s="70" t="s">
        <v>1718</v>
      </c>
      <c r="I55" s="148"/>
      <c r="J55" s="71">
        <v>130.26320984288489</v>
      </c>
      <c r="K55" s="71">
        <v>1.7108380685602129</v>
      </c>
      <c r="L55" s="71">
        <v>9.2862749754502314</v>
      </c>
      <c r="M55" s="71">
        <v>31.524736563739221</v>
      </c>
      <c r="N55" s="71">
        <v>37.158706534536357</v>
      </c>
      <c r="O55" s="71">
        <v>38.087886434134788</v>
      </c>
      <c r="P55" s="71">
        <v>28.502609876950991</v>
      </c>
      <c r="Q55" s="71">
        <v>2.1849187914291801</v>
      </c>
      <c r="R55" s="71">
        <v>0</v>
      </c>
      <c r="S55" s="71">
        <v>3.8393986598178489</v>
      </c>
      <c r="T55" s="72"/>
      <c r="U55" s="71">
        <v>7700776</v>
      </c>
      <c r="V55" s="71">
        <v>929</v>
      </c>
      <c r="W55" s="71">
        <v>105</v>
      </c>
      <c r="X55" s="71">
        <v>6584</v>
      </c>
      <c r="Y55" s="71">
        <v>11217</v>
      </c>
      <c r="Z55" s="71">
        <v>19507</v>
      </c>
      <c r="AA55" s="71">
        <v>5588</v>
      </c>
      <c r="AB55" s="71">
        <v>35703</v>
      </c>
      <c r="AC55" s="71">
        <v>0</v>
      </c>
      <c r="AD55" s="71">
        <v>3.8393986598178489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1723</v>
      </c>
      <c r="B56" s="70">
        <v>431</v>
      </c>
      <c r="C56" s="70">
        <v>6</v>
      </c>
      <c r="D56" s="70">
        <v>26</v>
      </c>
      <c r="E56" s="70">
        <v>2009</v>
      </c>
      <c r="F56" s="70" t="s">
        <v>176</v>
      </c>
      <c r="G56" s="70" t="s">
        <v>1717</v>
      </c>
      <c r="H56" s="70" t="s">
        <v>1718</v>
      </c>
      <c r="I56" s="148"/>
      <c r="J56" s="71">
        <v>127.2051130404934</v>
      </c>
      <c r="K56" s="71">
        <v>1.601082981428626</v>
      </c>
      <c r="L56" s="71">
        <v>12.58653056699093</v>
      </c>
      <c r="M56" s="71">
        <v>30.008571093661789</v>
      </c>
      <c r="N56" s="71">
        <v>44.074797494488912</v>
      </c>
      <c r="O56" s="71">
        <v>38.929869779303409</v>
      </c>
      <c r="P56" s="71">
        <v>27.37619739986814</v>
      </c>
      <c r="Q56" s="71">
        <v>2.07818423069588</v>
      </c>
      <c r="R56" s="71">
        <v>0</v>
      </c>
      <c r="S56" s="71">
        <v>2.3251742865423028</v>
      </c>
      <c r="T56" s="72"/>
      <c r="U56" s="71">
        <v>6556542</v>
      </c>
      <c r="V56" s="71">
        <v>886</v>
      </c>
      <c r="W56" s="71">
        <v>164</v>
      </c>
      <c r="X56" s="71">
        <v>6270</v>
      </c>
      <c r="Y56" s="71">
        <v>11286</v>
      </c>
      <c r="Z56" s="71">
        <v>19680</v>
      </c>
      <c r="AA56" s="71">
        <v>5510</v>
      </c>
      <c r="AB56" s="71">
        <v>35648</v>
      </c>
      <c r="AC56" s="71">
        <v>0</v>
      </c>
      <c r="AD56" s="71">
        <v>2.3251742865423028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22.414999999999999</v>
      </c>
      <c r="BK56" s="71">
        <v>0</v>
      </c>
      <c r="BL56" s="71">
        <v>0</v>
      </c>
      <c r="BM56" s="71">
        <v>0</v>
      </c>
      <c r="BN56" s="72"/>
      <c r="BO56" s="71">
        <v>0</v>
      </c>
      <c r="BP56" s="71">
        <v>0</v>
      </c>
      <c r="BQ56" s="71">
        <v>5</v>
      </c>
      <c r="BR56" s="71">
        <v>0</v>
      </c>
      <c r="BS56" s="71">
        <v>0</v>
      </c>
      <c r="BT56" s="71">
        <v>0</v>
      </c>
      <c r="BU56"/>
      <c r="BV56" s="70">
        <v>22.414999999999999</v>
      </c>
      <c r="BW56" s="70">
        <v>0</v>
      </c>
      <c r="BX56" s="70">
        <v>0</v>
      </c>
      <c r="BY56" s="70">
        <v>0</v>
      </c>
      <c r="BZ56" s="70">
        <v>0</v>
      </c>
      <c r="CA56" s="70">
        <v>0</v>
      </c>
      <c r="CB56" s="70">
        <v>0</v>
      </c>
      <c r="CC56" s="70">
        <v>0</v>
      </c>
      <c r="CD56" s="70">
        <v>0</v>
      </c>
    </row>
    <row r="57" spans="1:82">
      <c r="A57" s="70" t="s">
        <v>1724</v>
      </c>
      <c r="B57" s="70">
        <v>432</v>
      </c>
      <c r="C57" s="70">
        <v>7</v>
      </c>
      <c r="D57" s="70">
        <v>26</v>
      </c>
      <c r="E57" s="70">
        <v>2010</v>
      </c>
      <c r="F57" s="70" t="s">
        <v>177</v>
      </c>
      <c r="G57" s="70" t="s">
        <v>1717</v>
      </c>
      <c r="H57" s="70" t="s">
        <v>1718</v>
      </c>
      <c r="I57" s="148"/>
      <c r="J57" s="71">
        <v>103.3932184563463</v>
      </c>
      <c r="K57" s="71">
        <v>1.623882772119011</v>
      </c>
      <c r="L57" s="71">
        <v>10.956769667994751</v>
      </c>
      <c r="M57" s="71">
        <v>29.19100970338269</v>
      </c>
      <c r="N57" s="71">
        <v>41.391883083674941</v>
      </c>
      <c r="O57" s="71">
        <v>38.927016677451221</v>
      </c>
      <c r="P57" s="71">
        <v>27.542343358946781</v>
      </c>
      <c r="Q57" s="71">
        <v>2.14220083890477</v>
      </c>
      <c r="R57" s="71">
        <v>0</v>
      </c>
      <c r="S57" s="71">
        <v>1.6715262679014169</v>
      </c>
      <c r="T57" s="72"/>
      <c r="U57" s="71">
        <v>6950933</v>
      </c>
      <c r="V57" s="71">
        <v>886</v>
      </c>
      <c r="W57" s="71">
        <v>164</v>
      </c>
      <c r="X57" s="71">
        <v>6270</v>
      </c>
      <c r="Y57" s="71">
        <v>11418</v>
      </c>
      <c r="Z57" s="71">
        <v>19770</v>
      </c>
      <c r="AA57" s="71">
        <v>5405</v>
      </c>
      <c r="AB57" s="71">
        <v>35211</v>
      </c>
      <c r="AC57" s="71">
        <v>0</v>
      </c>
      <c r="AD57" s="71">
        <v>1.6715262679014169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20.803000000000001</v>
      </c>
      <c r="BK57" s="71">
        <v>0</v>
      </c>
      <c r="BL57" s="71">
        <v>0</v>
      </c>
      <c r="BM57" s="71">
        <v>0</v>
      </c>
      <c r="BN57" s="72"/>
      <c r="BO57" s="71">
        <v>0</v>
      </c>
      <c r="BP57" s="71">
        <v>0</v>
      </c>
      <c r="BQ57" s="71">
        <v>5</v>
      </c>
      <c r="BR57" s="71">
        <v>0</v>
      </c>
      <c r="BS57" s="71">
        <v>0</v>
      </c>
      <c r="BT57" s="71">
        <v>0</v>
      </c>
      <c r="BU57"/>
      <c r="BV57" s="70">
        <v>20.803000000000001</v>
      </c>
      <c r="BW57" s="70">
        <v>0</v>
      </c>
      <c r="BX57" s="70">
        <v>0</v>
      </c>
      <c r="BY57" s="70">
        <v>0</v>
      </c>
      <c r="BZ57" s="70">
        <v>0</v>
      </c>
      <c r="CA57" s="70">
        <v>0</v>
      </c>
      <c r="CB57" s="70">
        <v>0</v>
      </c>
      <c r="CC57" s="70">
        <v>0</v>
      </c>
      <c r="CD57" s="70">
        <v>0</v>
      </c>
    </row>
    <row r="58" spans="1:82">
      <c r="A58" s="70" t="s">
        <v>1725</v>
      </c>
      <c r="B58" s="70">
        <v>433</v>
      </c>
      <c r="C58" s="70">
        <v>8</v>
      </c>
      <c r="D58" s="70">
        <v>26</v>
      </c>
      <c r="E58" s="70">
        <v>2011</v>
      </c>
      <c r="F58" s="70" t="s">
        <v>178</v>
      </c>
      <c r="G58" s="70" t="s">
        <v>1717</v>
      </c>
      <c r="H58" s="70" t="s">
        <v>1718</v>
      </c>
      <c r="I58" s="148"/>
      <c r="J58" s="71">
        <v>91.445470510680337</v>
      </c>
      <c r="K58" s="71">
        <v>2.2554765422926581</v>
      </c>
      <c r="L58" s="71">
        <v>9.2573871002573469</v>
      </c>
      <c r="M58" s="71">
        <v>30.799423222831969</v>
      </c>
      <c r="N58" s="71">
        <v>49.063575762327872</v>
      </c>
      <c r="O58" s="71">
        <v>37.958628940513442</v>
      </c>
      <c r="P58" s="71">
        <v>25.118371479068628</v>
      </c>
      <c r="Q58" s="71">
        <v>2.3924055321280702</v>
      </c>
      <c r="R58" s="71">
        <v>0</v>
      </c>
      <c r="S58" s="71">
        <v>1.823826447575507</v>
      </c>
      <c r="T58" s="72"/>
      <c r="U58" s="71">
        <v>7022212</v>
      </c>
      <c r="V58" s="71">
        <v>886</v>
      </c>
      <c r="W58" s="71">
        <v>164</v>
      </c>
      <c r="X58" s="71">
        <v>6270</v>
      </c>
      <c r="Y58" s="71">
        <v>11271</v>
      </c>
      <c r="Z58" s="71">
        <v>19697</v>
      </c>
      <c r="AA58" s="71">
        <v>5076</v>
      </c>
      <c r="AB58" s="71">
        <v>34091</v>
      </c>
      <c r="AC58" s="71">
        <v>0</v>
      </c>
      <c r="AD58" s="71">
        <v>1.823826447575507</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17.966000000000001</v>
      </c>
      <c r="BK58" s="71">
        <v>0</v>
      </c>
      <c r="BL58" s="71">
        <v>0</v>
      </c>
      <c r="BM58" s="71">
        <v>0</v>
      </c>
      <c r="BN58" s="72"/>
      <c r="BO58" s="71">
        <v>0</v>
      </c>
      <c r="BP58" s="71">
        <v>0</v>
      </c>
      <c r="BQ58" s="71">
        <v>4</v>
      </c>
      <c r="BR58" s="71">
        <v>0</v>
      </c>
      <c r="BS58" s="71">
        <v>0</v>
      </c>
      <c r="BT58" s="71">
        <v>0</v>
      </c>
      <c r="BU58"/>
      <c r="BV58" s="70">
        <v>17.966000000000001</v>
      </c>
      <c r="BW58" s="70">
        <v>0</v>
      </c>
      <c r="BX58" s="70">
        <v>0</v>
      </c>
      <c r="BY58" s="70">
        <v>0</v>
      </c>
      <c r="BZ58" s="70">
        <v>0</v>
      </c>
      <c r="CA58" s="70">
        <v>0</v>
      </c>
      <c r="CB58" s="70">
        <v>0</v>
      </c>
      <c r="CC58" s="70">
        <v>0</v>
      </c>
      <c r="CD58" s="70">
        <v>0</v>
      </c>
    </row>
    <row r="59" spans="1:82">
      <c r="A59" s="70" t="s">
        <v>1726</v>
      </c>
      <c r="B59" s="70">
        <v>434</v>
      </c>
      <c r="C59" s="70">
        <v>9</v>
      </c>
      <c r="D59" s="70">
        <v>26</v>
      </c>
      <c r="E59" s="70">
        <v>2012</v>
      </c>
      <c r="F59" s="70" t="s">
        <v>179</v>
      </c>
      <c r="G59" s="70" t="s">
        <v>1717</v>
      </c>
      <c r="H59" s="70" t="s">
        <v>1718</v>
      </c>
      <c r="I59" s="148"/>
      <c r="J59" s="71">
        <v>130.662574128572</v>
      </c>
      <c r="K59" s="71">
        <v>2.112161416249513</v>
      </c>
      <c r="L59" s="71">
        <v>9.2327058392785464</v>
      </c>
      <c r="M59" s="71">
        <v>34.528621676370797</v>
      </c>
      <c r="N59" s="71">
        <v>51.921888367607963</v>
      </c>
      <c r="O59" s="71">
        <v>38.294698246468762</v>
      </c>
      <c r="P59" s="71">
        <v>25.753967150426622</v>
      </c>
      <c r="Q59" s="71">
        <v>2.5852711504099899</v>
      </c>
      <c r="R59" s="71">
        <v>0</v>
      </c>
      <c r="S59" s="71">
        <v>4.1468581198106547</v>
      </c>
      <c r="T59" s="72"/>
      <c r="U59" s="71">
        <v>8166895</v>
      </c>
      <c r="V59" s="71">
        <v>886</v>
      </c>
      <c r="W59" s="71">
        <v>164</v>
      </c>
      <c r="X59" s="71">
        <v>6270</v>
      </c>
      <c r="Y59" s="71">
        <v>11358</v>
      </c>
      <c r="Z59" s="71">
        <v>20029</v>
      </c>
      <c r="AA59" s="71">
        <v>5175</v>
      </c>
      <c r="AB59" s="71">
        <v>33907</v>
      </c>
      <c r="AC59" s="71">
        <v>0</v>
      </c>
      <c r="AD59" s="71">
        <v>4.1468581198106547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26.844000000000001</v>
      </c>
      <c r="BK59" s="71">
        <v>0</v>
      </c>
      <c r="BL59" s="71">
        <v>0</v>
      </c>
      <c r="BM59" s="71">
        <v>0</v>
      </c>
      <c r="BN59" s="72"/>
      <c r="BO59" s="71">
        <v>0</v>
      </c>
      <c r="BP59" s="71">
        <v>0</v>
      </c>
      <c r="BQ59" s="71">
        <v>5</v>
      </c>
      <c r="BR59" s="71">
        <v>0</v>
      </c>
      <c r="BS59" s="71">
        <v>0</v>
      </c>
      <c r="BT59" s="71">
        <v>0</v>
      </c>
      <c r="BU59"/>
      <c r="BV59" s="70">
        <v>26.844000000000001</v>
      </c>
      <c r="BW59" s="70">
        <v>0</v>
      </c>
      <c r="BX59" s="70">
        <v>0</v>
      </c>
      <c r="BY59" s="70">
        <v>0</v>
      </c>
      <c r="BZ59" s="70">
        <v>0</v>
      </c>
      <c r="CA59" s="70">
        <v>0</v>
      </c>
      <c r="CB59" s="70">
        <v>0</v>
      </c>
      <c r="CC59" s="70">
        <v>0</v>
      </c>
      <c r="CD59" s="70">
        <v>0</v>
      </c>
    </row>
    <row r="60" spans="1:82">
      <c r="A60" s="70" t="s">
        <v>1727</v>
      </c>
      <c r="B60" s="70">
        <v>435</v>
      </c>
      <c r="C60" s="70">
        <v>10</v>
      </c>
      <c r="D60" s="70">
        <v>26</v>
      </c>
      <c r="E60" s="70">
        <v>2013</v>
      </c>
      <c r="F60" s="70" t="s">
        <v>180</v>
      </c>
      <c r="G60" s="70" t="s">
        <v>1717</v>
      </c>
      <c r="H60" s="70" t="s">
        <v>1718</v>
      </c>
      <c r="I60" s="148"/>
      <c r="J60" s="71">
        <v>120.3020147387294</v>
      </c>
      <c r="K60" s="71">
        <v>1.9060646971148441</v>
      </c>
      <c r="L60" s="71">
        <v>6.5302948410870467</v>
      </c>
      <c r="M60" s="71">
        <v>33.858409511253562</v>
      </c>
      <c r="N60" s="71">
        <v>51.525474048063643</v>
      </c>
      <c r="O60" s="71">
        <v>37.640828524194518</v>
      </c>
      <c r="P60" s="71">
        <v>26.635280420839248</v>
      </c>
      <c r="Q60" s="71">
        <v>2.62557980529176</v>
      </c>
      <c r="R60" s="71">
        <v>0</v>
      </c>
      <c r="S60" s="71">
        <v>4.1722662172093274</v>
      </c>
      <c r="T60" s="72"/>
      <c r="U60" s="71">
        <v>7738542</v>
      </c>
      <c r="V60" s="71">
        <v>886</v>
      </c>
      <c r="W60" s="71">
        <v>164</v>
      </c>
      <c r="X60" s="71">
        <v>6270</v>
      </c>
      <c r="Y60" s="71">
        <v>11474</v>
      </c>
      <c r="Z60" s="71">
        <v>20566</v>
      </c>
      <c r="AA60" s="71">
        <v>5332</v>
      </c>
      <c r="AB60" s="71">
        <v>33942</v>
      </c>
      <c r="AC60" s="71">
        <v>0</v>
      </c>
      <c r="AD60" s="71">
        <v>4.1722662172093274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26.957999999999998</v>
      </c>
      <c r="BK60" s="71">
        <v>0</v>
      </c>
      <c r="BL60" s="71">
        <v>0</v>
      </c>
      <c r="BM60" s="71">
        <v>0</v>
      </c>
      <c r="BN60" s="72"/>
      <c r="BO60" s="71">
        <v>0</v>
      </c>
      <c r="BP60" s="71">
        <v>0</v>
      </c>
      <c r="BQ60" s="71">
        <v>5</v>
      </c>
      <c r="BR60" s="71">
        <v>0</v>
      </c>
      <c r="BS60" s="71">
        <v>0</v>
      </c>
      <c r="BT60" s="71">
        <v>0</v>
      </c>
      <c r="BU60"/>
      <c r="BV60" s="70">
        <v>26.957999999999998</v>
      </c>
      <c r="BW60" s="70">
        <v>0</v>
      </c>
      <c r="BX60" s="70">
        <v>0</v>
      </c>
      <c r="BY60" s="70">
        <v>0</v>
      </c>
      <c r="BZ60" s="70">
        <v>0</v>
      </c>
      <c r="CA60" s="70">
        <v>0</v>
      </c>
      <c r="CB60" s="70">
        <v>0</v>
      </c>
      <c r="CC60" s="70">
        <v>0</v>
      </c>
      <c r="CD60" s="70">
        <v>0</v>
      </c>
    </row>
    <row r="61" spans="1:82">
      <c r="A61" s="70" t="s">
        <v>1728</v>
      </c>
      <c r="B61" s="70">
        <v>436</v>
      </c>
      <c r="C61" s="70">
        <v>11</v>
      </c>
      <c r="D61" s="70">
        <v>26</v>
      </c>
      <c r="E61" s="70">
        <v>2014</v>
      </c>
      <c r="F61" s="70" t="s">
        <v>181</v>
      </c>
      <c r="G61" s="70" t="s">
        <v>1717</v>
      </c>
      <c r="H61" s="70" t="s">
        <v>1718</v>
      </c>
      <c r="I61" s="148"/>
      <c r="J61" s="71">
        <v>104.05711297602571</v>
      </c>
      <c r="K61" s="71">
        <v>2.2942406627966321</v>
      </c>
      <c r="L61" s="71">
        <v>3.2290406862336938</v>
      </c>
      <c r="M61" s="71">
        <v>32.68084995584632</v>
      </c>
      <c r="N61" s="71">
        <v>45.556568827729123</v>
      </c>
      <c r="O61" s="71">
        <v>36.390381754118692</v>
      </c>
      <c r="P61" s="71">
        <v>31.9205888255565</v>
      </c>
      <c r="Q61" s="71">
        <v>2.53600900515164</v>
      </c>
      <c r="R61" s="71">
        <v>0</v>
      </c>
      <c r="S61" s="71">
        <v>4.2111231698188476</v>
      </c>
      <c r="T61" s="72"/>
      <c r="U61" s="71">
        <v>7394694</v>
      </c>
      <c r="V61" s="71">
        <v>1079</v>
      </c>
      <c r="W61" s="71">
        <v>65</v>
      </c>
      <c r="X61" s="71">
        <v>6193</v>
      </c>
      <c r="Y61" s="71">
        <v>11742</v>
      </c>
      <c r="Z61" s="71">
        <v>20941</v>
      </c>
      <c r="AA61" s="71">
        <v>6357</v>
      </c>
      <c r="AB61" s="71">
        <v>34170</v>
      </c>
      <c r="AC61" s="71">
        <v>0</v>
      </c>
      <c r="AD61" s="71">
        <v>4.2111231698188476</v>
      </c>
      <c r="AE61" s="72"/>
      <c r="AF61" s="71"/>
      <c r="AG61" s="71"/>
      <c r="AH61" s="71"/>
      <c r="AI61" s="71"/>
      <c r="AJ61" s="71"/>
      <c r="AK61" s="71"/>
      <c r="AL61" s="71"/>
      <c r="AM61" s="71"/>
      <c r="AN61" s="71"/>
      <c r="AO61" s="71"/>
      <c r="AP61" s="71"/>
      <c r="AQ61" s="72"/>
      <c r="AR61" s="71">
        <v>986</v>
      </c>
      <c r="AS61" s="71">
        <v>96</v>
      </c>
      <c r="AT61" s="71">
        <v>0</v>
      </c>
      <c r="AU61" s="71">
        <v>0</v>
      </c>
      <c r="AV61" s="71">
        <v>0</v>
      </c>
      <c r="AW61" s="71">
        <v>0</v>
      </c>
      <c r="AX61" s="71"/>
      <c r="AY61" s="72"/>
      <c r="AZ61" s="71">
        <v>4031</v>
      </c>
      <c r="BA61" s="71">
        <v>4490.7000000000007</v>
      </c>
      <c r="BB61" s="71">
        <v>0</v>
      </c>
      <c r="BC61" s="71">
        <v>0</v>
      </c>
      <c r="BD61" s="71">
        <v>0</v>
      </c>
      <c r="BE61" s="71">
        <v>0</v>
      </c>
      <c r="BF61" s="71"/>
      <c r="BG61" s="72"/>
      <c r="BH61" s="71">
        <v>0</v>
      </c>
      <c r="BI61" s="71">
        <v>0</v>
      </c>
      <c r="BJ61" s="71">
        <v>22.55</v>
      </c>
      <c r="BK61" s="71">
        <v>0</v>
      </c>
      <c r="BL61" s="71">
        <v>0</v>
      </c>
      <c r="BM61" s="71">
        <v>0</v>
      </c>
      <c r="BN61" s="72"/>
      <c r="BO61" s="71">
        <v>0</v>
      </c>
      <c r="BP61" s="71">
        <v>0</v>
      </c>
      <c r="BQ61" s="71">
        <v>5</v>
      </c>
      <c r="BR61" s="71">
        <v>0</v>
      </c>
      <c r="BS61" s="71">
        <v>0</v>
      </c>
      <c r="BT61" s="71">
        <v>0</v>
      </c>
      <c r="BU61"/>
      <c r="BV61" s="70">
        <v>22.55</v>
      </c>
      <c r="BW61" s="70">
        <v>0</v>
      </c>
      <c r="BX61" s="70">
        <v>0</v>
      </c>
      <c r="BY61" s="70">
        <v>0</v>
      </c>
      <c r="BZ61" s="70">
        <v>0</v>
      </c>
      <c r="CA61" s="70">
        <v>0</v>
      </c>
      <c r="CB61" s="70">
        <v>0</v>
      </c>
      <c r="CC61" s="70">
        <v>0</v>
      </c>
      <c r="CD61" s="70">
        <v>0</v>
      </c>
    </row>
    <row r="62" spans="1:82">
      <c r="A62" s="70" t="s">
        <v>1729</v>
      </c>
      <c r="B62" s="70">
        <v>437</v>
      </c>
      <c r="C62" s="70">
        <v>12</v>
      </c>
      <c r="D62" s="70">
        <v>26</v>
      </c>
      <c r="E62" s="70">
        <v>2015</v>
      </c>
      <c r="F62" s="70" t="s">
        <v>182</v>
      </c>
      <c r="G62" s="70" t="s">
        <v>1717</v>
      </c>
      <c r="H62" s="70" t="s">
        <v>1718</v>
      </c>
      <c r="I62" s="148"/>
      <c r="J62" s="71">
        <v>97.406692702955638</v>
      </c>
      <c r="K62" s="71">
        <v>2.5660589018060969</v>
      </c>
      <c r="L62" s="71">
        <v>4.1757962129466666</v>
      </c>
      <c r="M62" s="71">
        <v>31.28246131231306</v>
      </c>
      <c r="N62" s="71">
        <v>39.826860729167549</v>
      </c>
      <c r="O62" s="71">
        <v>36.547811643136185</v>
      </c>
      <c r="P62" s="71">
        <v>32.34783165220508</v>
      </c>
      <c r="Q62" s="71">
        <v>2.4803370972522001</v>
      </c>
      <c r="R62" s="71">
        <v>0</v>
      </c>
      <c r="S62" s="71">
        <v>3.921779053565515</v>
      </c>
      <c r="T62" s="72"/>
      <c r="U62" s="71">
        <v>7512397</v>
      </c>
      <c r="V62" s="71">
        <v>1079</v>
      </c>
      <c r="W62" s="71">
        <v>65</v>
      </c>
      <c r="X62" s="71">
        <v>6193</v>
      </c>
      <c r="Y62" s="71">
        <v>11942</v>
      </c>
      <c r="Z62" s="71">
        <v>21234</v>
      </c>
      <c r="AA62" s="71">
        <v>6437</v>
      </c>
      <c r="AB62" s="71">
        <v>34139</v>
      </c>
      <c r="AC62" s="71">
        <v>0</v>
      </c>
      <c r="AD62" s="71">
        <v>3.921779053565515</v>
      </c>
      <c r="AE62" s="72"/>
      <c r="AF62" s="71">
        <v>54967655.372038864</v>
      </c>
      <c r="AG62" s="71">
        <v>1946211.3143593241</v>
      </c>
      <c r="AH62" s="71">
        <v>621014.85638472205</v>
      </c>
      <c r="AI62" s="71">
        <v>38232894.057821572</v>
      </c>
      <c r="AJ62" s="71">
        <v>51667175.576473087</v>
      </c>
      <c r="AK62" s="71">
        <v>0</v>
      </c>
      <c r="AL62" s="71">
        <v>0</v>
      </c>
      <c r="AM62" s="71">
        <v>4678606.7422811454</v>
      </c>
      <c r="AN62" s="71">
        <v>0</v>
      </c>
      <c r="AO62" s="71">
        <v>0</v>
      </c>
      <c r="AP62" s="71">
        <v>152113557.9193587</v>
      </c>
      <c r="AQ62" s="72"/>
      <c r="AR62" s="71">
        <v>1115</v>
      </c>
      <c r="AS62" s="71">
        <v>156</v>
      </c>
      <c r="AT62" s="71">
        <v>0</v>
      </c>
      <c r="AU62" s="71">
        <v>0</v>
      </c>
      <c r="AV62" s="71">
        <v>0</v>
      </c>
      <c r="AW62" s="71">
        <v>0</v>
      </c>
      <c r="AX62" s="71"/>
      <c r="AY62" s="72"/>
      <c r="AZ62" s="71">
        <v>4602.7000000000007</v>
      </c>
      <c r="BA62" s="71">
        <v>8147.6</v>
      </c>
      <c r="BB62" s="71">
        <v>0</v>
      </c>
      <c r="BC62" s="71">
        <v>0</v>
      </c>
      <c r="BD62" s="71">
        <v>0</v>
      </c>
      <c r="BE62" s="71">
        <v>0</v>
      </c>
      <c r="BF62" s="71"/>
      <c r="BG62" s="72"/>
      <c r="BH62" s="71">
        <v>0</v>
      </c>
      <c r="BI62" s="71">
        <v>0</v>
      </c>
      <c r="BJ62" s="71">
        <v>15.273</v>
      </c>
      <c r="BK62" s="71">
        <v>0</v>
      </c>
      <c r="BL62" s="71">
        <v>0</v>
      </c>
      <c r="BM62" s="71">
        <v>0</v>
      </c>
      <c r="BN62" s="72"/>
      <c r="BO62" s="71">
        <v>0</v>
      </c>
      <c r="BP62" s="71">
        <v>0</v>
      </c>
      <c r="BQ62" s="71">
        <v>3</v>
      </c>
      <c r="BR62" s="71">
        <v>0</v>
      </c>
      <c r="BS62" s="71">
        <v>0</v>
      </c>
      <c r="BT62" s="71">
        <v>0</v>
      </c>
      <c r="BU62"/>
      <c r="BV62" s="70">
        <v>15.273</v>
      </c>
      <c r="BW62" s="70">
        <v>0</v>
      </c>
      <c r="BX62" s="70">
        <v>0</v>
      </c>
      <c r="BY62" s="70">
        <v>0</v>
      </c>
      <c r="BZ62" s="70">
        <v>0</v>
      </c>
      <c r="CA62" s="70">
        <v>0</v>
      </c>
      <c r="CB62" s="70">
        <v>0</v>
      </c>
      <c r="CC62" s="70">
        <v>0</v>
      </c>
      <c r="CD62" s="70">
        <v>0</v>
      </c>
    </row>
    <row r="63" spans="1:82">
      <c r="A63" s="70" t="s">
        <v>1730</v>
      </c>
      <c r="B63" s="70">
        <v>438</v>
      </c>
      <c r="C63" s="70">
        <v>13</v>
      </c>
      <c r="D63" s="70">
        <v>26</v>
      </c>
      <c r="E63" s="70">
        <v>2016</v>
      </c>
      <c r="F63" s="70" t="s">
        <v>155</v>
      </c>
      <c r="G63" s="70" t="s">
        <v>1717</v>
      </c>
      <c r="H63" s="70" t="s">
        <v>1718</v>
      </c>
      <c r="I63" s="148"/>
      <c r="J63" s="71">
        <v>88.946471069868451</v>
      </c>
      <c r="K63" s="71">
        <v>2.5933730677377498</v>
      </c>
      <c r="L63" s="71">
        <v>3.6451370722367993</v>
      </c>
      <c r="M63" s="71">
        <v>25.753032481018082</v>
      </c>
      <c r="N63" s="71">
        <v>40.162498567043954</v>
      </c>
      <c r="O63" s="71">
        <v>36.535868073625451</v>
      </c>
      <c r="P63" s="71">
        <v>31.610844902999041</v>
      </c>
      <c r="Q63" s="71">
        <v>2.4033253796685408</v>
      </c>
      <c r="R63" s="71">
        <v>0</v>
      </c>
      <c r="S63" s="71">
        <v>4.970280090956086</v>
      </c>
      <c r="T63" s="72"/>
      <c r="U63" s="71">
        <v>6771553</v>
      </c>
      <c r="V63" s="71">
        <v>1079</v>
      </c>
      <c r="W63" s="71">
        <v>65</v>
      </c>
      <c r="X63" s="71">
        <v>6193</v>
      </c>
      <c r="Y63" s="71">
        <v>12105</v>
      </c>
      <c r="Z63" s="71">
        <v>21488</v>
      </c>
      <c r="AA63" s="71">
        <v>6506</v>
      </c>
      <c r="AB63" s="71">
        <v>34026</v>
      </c>
      <c r="AC63" s="71">
        <v>0</v>
      </c>
      <c r="AD63" s="71">
        <v>4.970280090956086</v>
      </c>
      <c r="AE63" s="72"/>
      <c r="AF63" s="71">
        <v>49966032.781227589</v>
      </c>
      <c r="AG63" s="71">
        <v>1882867.698448142</v>
      </c>
      <c r="AH63" s="71">
        <v>421866.1703979327</v>
      </c>
      <c r="AI63" s="71">
        <v>35964565.207746401</v>
      </c>
      <c r="AJ63" s="71">
        <v>47833679.710377149</v>
      </c>
      <c r="AK63" s="71">
        <v>0</v>
      </c>
      <c r="AL63" s="71">
        <v>0</v>
      </c>
      <c r="AM63" s="71">
        <v>4666743.3534370428</v>
      </c>
      <c r="AN63" s="71">
        <v>0</v>
      </c>
      <c r="AO63" s="71">
        <v>0</v>
      </c>
      <c r="AP63" s="71">
        <v>140735754.92163426</v>
      </c>
      <c r="AQ63" s="72"/>
      <c r="AR63" s="71">
        <v>1190</v>
      </c>
      <c r="AS63" s="71">
        <v>213</v>
      </c>
      <c r="AT63" s="71">
        <v>0</v>
      </c>
      <c r="AU63" s="71">
        <v>0</v>
      </c>
      <c r="AV63" s="71">
        <v>0</v>
      </c>
      <c r="AW63" s="71">
        <v>0</v>
      </c>
      <c r="AX63" s="71"/>
      <c r="AY63" s="72"/>
      <c r="AZ63" s="71">
        <v>4968.5</v>
      </c>
      <c r="BA63" s="71">
        <v>13507.7</v>
      </c>
      <c r="BB63" s="71">
        <v>0</v>
      </c>
      <c r="BC63" s="71">
        <v>0</v>
      </c>
      <c r="BD63" s="71">
        <v>0</v>
      </c>
      <c r="BE63" s="71">
        <v>0</v>
      </c>
      <c r="BF63" s="71"/>
      <c r="BG63" s="72"/>
      <c r="BH63" s="71">
        <v>0</v>
      </c>
      <c r="BI63" s="71">
        <v>0</v>
      </c>
      <c r="BJ63" s="71">
        <v>14.93</v>
      </c>
      <c r="BK63" s="71">
        <v>0</v>
      </c>
      <c r="BL63" s="71">
        <v>0</v>
      </c>
      <c r="BM63" s="71">
        <v>0</v>
      </c>
      <c r="BN63" s="72"/>
      <c r="BO63" s="71">
        <v>0</v>
      </c>
      <c r="BP63" s="71">
        <v>0</v>
      </c>
      <c r="BQ63" s="71">
        <v>3</v>
      </c>
      <c r="BR63" s="71">
        <v>0</v>
      </c>
      <c r="BS63" s="71">
        <v>0</v>
      </c>
      <c r="BT63" s="71">
        <v>0</v>
      </c>
      <c r="BU63"/>
      <c r="BV63" s="70">
        <v>14.93</v>
      </c>
      <c r="BW63" s="70">
        <v>0</v>
      </c>
      <c r="BX63" s="70">
        <v>0</v>
      </c>
      <c r="BY63" s="70">
        <v>0</v>
      </c>
      <c r="BZ63" s="70">
        <v>0</v>
      </c>
      <c r="CA63" s="70">
        <v>0</v>
      </c>
      <c r="CB63" s="70">
        <v>0</v>
      </c>
      <c r="CC63" s="70">
        <v>0</v>
      </c>
      <c r="CD63" s="70">
        <v>0</v>
      </c>
    </row>
    <row r="64" spans="1:82">
      <c r="A64" s="70" t="s">
        <v>1731</v>
      </c>
      <c r="B64" s="70">
        <v>439</v>
      </c>
      <c r="C64" s="70">
        <v>14</v>
      </c>
      <c r="D64" s="70">
        <v>26</v>
      </c>
      <c r="E64" s="70">
        <v>2017</v>
      </c>
      <c r="F64" s="70" t="s">
        <v>156</v>
      </c>
      <c r="G64" s="1064" t="s">
        <v>1717</v>
      </c>
      <c r="H64" s="70" t="s">
        <v>1718</v>
      </c>
      <c r="I64" s="148"/>
      <c r="J64" s="71">
        <v>81.376407071855695</v>
      </c>
      <c r="K64" s="71">
        <v>2.652910369828255</v>
      </c>
      <c r="L64" s="71">
        <v>3.8821733237794209</v>
      </c>
      <c r="M64" s="71">
        <v>25.007188994795435</v>
      </c>
      <c r="N64" s="71">
        <v>43.89262722112705</v>
      </c>
      <c r="O64" s="71">
        <v>36.21566001594389</v>
      </c>
      <c r="P64" s="71">
        <v>30.247067064954845</v>
      </c>
      <c r="Q64" s="71">
        <v>2.31095501106799</v>
      </c>
      <c r="R64" s="71">
        <v>0</v>
      </c>
      <c r="S64" s="71">
        <v>4.2952498232681027</v>
      </c>
      <c r="T64" s="72"/>
      <c r="U64" s="71">
        <v>6746847</v>
      </c>
      <c r="V64" s="71">
        <v>1079</v>
      </c>
      <c r="W64" s="71">
        <v>65</v>
      </c>
      <c r="X64" s="71">
        <v>6193</v>
      </c>
      <c r="Y64" s="71">
        <v>12231</v>
      </c>
      <c r="Z64" s="71">
        <v>21653</v>
      </c>
      <c r="AA64" s="71">
        <v>6265</v>
      </c>
      <c r="AB64" s="71">
        <v>33834</v>
      </c>
      <c r="AC64" s="71">
        <v>0</v>
      </c>
      <c r="AD64" s="71">
        <v>4.2952498232681027</v>
      </c>
      <c r="AE64" s="72"/>
      <c r="AF64" s="71">
        <v>48233858.222777814</v>
      </c>
      <c r="AG64" s="71">
        <v>1911354.667168512</v>
      </c>
      <c r="AH64" s="71">
        <v>629664.23474011384</v>
      </c>
      <c r="AI64" s="71">
        <v>36742913.632315934</v>
      </c>
      <c r="AJ64" s="71">
        <v>55040973.520167768</v>
      </c>
      <c r="AK64" s="71">
        <v>0</v>
      </c>
      <c r="AL64" s="71">
        <v>0</v>
      </c>
      <c r="AM64" s="71">
        <v>4647671.0915234676</v>
      </c>
      <c r="AN64" s="71">
        <v>0</v>
      </c>
      <c r="AO64" s="71">
        <v>0</v>
      </c>
      <c r="AP64" s="71">
        <v>147206435.36869362</v>
      </c>
      <c r="AQ64" s="72"/>
      <c r="AR64" s="71">
        <v>1262</v>
      </c>
      <c r="AS64" s="71">
        <v>265</v>
      </c>
      <c r="AT64" s="71">
        <v>0</v>
      </c>
      <c r="AU64" s="71">
        <v>0</v>
      </c>
      <c r="AV64" s="71">
        <v>0</v>
      </c>
      <c r="AW64" s="71">
        <v>0</v>
      </c>
      <c r="AX64" s="71"/>
      <c r="AY64" s="72"/>
      <c r="AZ64" s="71">
        <v>5293.9</v>
      </c>
      <c r="BA64" s="71">
        <v>15960.5</v>
      </c>
      <c r="BB64" s="71">
        <v>0</v>
      </c>
      <c r="BC64" s="71">
        <v>0</v>
      </c>
      <c r="BD64" s="71">
        <v>0</v>
      </c>
      <c r="BE64" s="71">
        <v>0</v>
      </c>
      <c r="BF64" s="71"/>
      <c r="BG64" s="72"/>
      <c r="BH64" s="71">
        <v>0</v>
      </c>
      <c r="BI64" s="71">
        <v>0</v>
      </c>
      <c r="BJ64" s="71">
        <v>4.2779999999999996</v>
      </c>
      <c r="BK64" s="71">
        <v>0</v>
      </c>
      <c r="BL64" s="71">
        <v>0</v>
      </c>
      <c r="BM64" s="71">
        <v>0</v>
      </c>
      <c r="BN64" s="72"/>
      <c r="BO64" s="71">
        <v>0</v>
      </c>
      <c r="BP64" s="71">
        <v>0</v>
      </c>
      <c r="BQ64" s="71">
        <v>1</v>
      </c>
      <c r="BR64" s="71">
        <v>0</v>
      </c>
      <c r="BS64" s="71">
        <v>0</v>
      </c>
      <c r="BT64" s="71">
        <v>0</v>
      </c>
      <c r="BU64"/>
      <c r="BV64" s="70">
        <v>4.2779999999999996</v>
      </c>
      <c r="BW64" s="70">
        <v>0</v>
      </c>
      <c r="BX64" s="70">
        <v>0</v>
      </c>
      <c r="BY64" s="70">
        <v>0</v>
      </c>
      <c r="BZ64" s="70">
        <v>0</v>
      </c>
      <c r="CA64" s="70">
        <v>0</v>
      </c>
      <c r="CB64" s="70">
        <v>0</v>
      </c>
      <c r="CC64" s="70">
        <v>0</v>
      </c>
      <c r="CD64" s="70">
        <v>0</v>
      </c>
    </row>
    <row r="65" spans="1:82">
      <c r="A65" s="70" t="s">
        <v>1732</v>
      </c>
      <c r="B65" s="70">
        <v>440</v>
      </c>
      <c r="C65" s="70">
        <v>15</v>
      </c>
      <c r="D65" s="70">
        <v>26</v>
      </c>
      <c r="E65" s="70">
        <v>2018</v>
      </c>
      <c r="F65" s="70" t="s">
        <v>183</v>
      </c>
      <c r="G65" s="1064" t="s">
        <v>1717</v>
      </c>
      <c r="H65" s="70" t="s">
        <v>1718</v>
      </c>
      <c r="I65" s="148"/>
      <c r="J65" s="71">
        <v>80.334971239789255</v>
      </c>
      <c r="K65" s="71">
        <v>2.461261558563471</v>
      </c>
      <c r="L65" s="71">
        <v>3.5961073211884136</v>
      </c>
      <c r="M65" s="71">
        <v>26.665157793146673</v>
      </c>
      <c r="N65" s="71">
        <v>41.393299074552068</v>
      </c>
      <c r="O65" s="71">
        <v>35.856907005773444</v>
      </c>
      <c r="P65" s="71">
        <v>30.275792656660052</v>
      </c>
      <c r="Q65" s="71">
        <v>2.1342861832448201</v>
      </c>
      <c r="R65" s="71">
        <v>0</v>
      </c>
      <c r="S65" s="71">
        <v>3.6169046963952303</v>
      </c>
      <c r="T65" s="72"/>
      <c r="U65" s="71">
        <v>7088244</v>
      </c>
      <c r="V65" s="71">
        <v>1079</v>
      </c>
      <c r="W65" s="71">
        <v>65</v>
      </c>
      <c r="X65" s="71">
        <v>6193</v>
      </c>
      <c r="Y65" s="71">
        <v>12360</v>
      </c>
      <c r="Z65" s="71">
        <v>21849</v>
      </c>
      <c r="AA65" s="71">
        <v>6334</v>
      </c>
      <c r="AB65" s="71">
        <v>33674</v>
      </c>
      <c r="AC65" s="71">
        <v>0</v>
      </c>
      <c r="AD65" s="71">
        <v>3.6169046963952298</v>
      </c>
      <c r="AE65" s="72"/>
      <c r="AF65" s="71">
        <v>45603802.161480173</v>
      </c>
      <c r="AG65" s="71">
        <v>1687066.0999256379</v>
      </c>
      <c r="AH65" s="71">
        <v>591481.4969722362</v>
      </c>
      <c r="AI65" s="71">
        <v>34965708.778513677</v>
      </c>
      <c r="AJ65" s="71">
        <v>53718105.636045337</v>
      </c>
      <c r="AK65" s="71">
        <v>0</v>
      </c>
      <c r="AL65" s="71">
        <v>0</v>
      </c>
      <c r="AM65" s="71">
        <v>4635263.5021040644</v>
      </c>
      <c r="AN65" s="71">
        <v>0</v>
      </c>
      <c r="AO65" s="71">
        <v>0</v>
      </c>
      <c r="AP65" s="71">
        <v>141201427.67504114</v>
      </c>
      <c r="AQ65" s="72"/>
      <c r="AR65" s="71">
        <v>1344</v>
      </c>
      <c r="AS65" s="71">
        <v>302</v>
      </c>
      <c r="AT65" s="71">
        <v>1</v>
      </c>
      <c r="AU65" s="71">
        <v>0</v>
      </c>
      <c r="AV65" s="71">
        <v>0</v>
      </c>
      <c r="AW65" s="71">
        <v>0</v>
      </c>
      <c r="AX65" s="71"/>
      <c r="AY65" s="72"/>
      <c r="AZ65" s="71">
        <v>5707.8999999999987</v>
      </c>
      <c r="BA65" s="71">
        <v>66849.600000000006</v>
      </c>
      <c r="BB65" s="71">
        <v>20</v>
      </c>
      <c r="BC65" s="71">
        <v>0</v>
      </c>
      <c r="BD65" s="71">
        <v>0</v>
      </c>
      <c r="BE65" s="71">
        <v>0</v>
      </c>
      <c r="BF65" s="71"/>
      <c r="BG65" s="72"/>
      <c r="BH65" s="71">
        <v>0</v>
      </c>
      <c r="BI65" s="71">
        <v>0</v>
      </c>
      <c r="BJ65" s="71">
        <v>11.327999999999999</v>
      </c>
      <c r="BK65" s="71">
        <v>0</v>
      </c>
      <c r="BL65" s="71">
        <v>0</v>
      </c>
      <c r="BM65" s="71">
        <v>0</v>
      </c>
      <c r="BN65" s="72"/>
      <c r="BO65" s="71">
        <v>0</v>
      </c>
      <c r="BP65" s="71">
        <v>0</v>
      </c>
      <c r="BQ65" s="71">
        <v>2</v>
      </c>
      <c r="BR65" s="71">
        <v>0</v>
      </c>
      <c r="BS65" s="71">
        <v>0</v>
      </c>
      <c r="BT65" s="71">
        <v>0</v>
      </c>
      <c r="BU65"/>
      <c r="BV65" s="70">
        <v>11.327999999999999</v>
      </c>
      <c r="BW65" s="70">
        <v>0</v>
      </c>
      <c r="BX65" s="70">
        <v>0</v>
      </c>
      <c r="BY65" s="70">
        <v>0</v>
      </c>
      <c r="BZ65" s="70">
        <v>0</v>
      </c>
      <c r="CA65" s="70">
        <v>0</v>
      </c>
      <c r="CB65" s="70">
        <v>0</v>
      </c>
      <c r="CC65" s="70">
        <v>0</v>
      </c>
      <c r="CD65" s="70">
        <v>0</v>
      </c>
    </row>
    <row r="66" spans="1:82">
      <c r="A66" s="70" t="s">
        <v>1733</v>
      </c>
      <c r="B66" s="70">
        <v>441</v>
      </c>
      <c r="C66" s="70">
        <v>16</v>
      </c>
      <c r="D66" s="70">
        <v>26</v>
      </c>
      <c r="E66" s="70">
        <v>2019</v>
      </c>
      <c r="F66" s="70" t="s">
        <v>158</v>
      </c>
      <c r="G66" s="70" t="s">
        <v>1717</v>
      </c>
      <c r="H66" s="70" t="s">
        <v>1718</v>
      </c>
      <c r="I66" s="148"/>
      <c r="J66" s="71">
        <v>74.977874660203199</v>
      </c>
      <c r="K66" s="71">
        <v>2.29189535436553</v>
      </c>
      <c r="L66" s="71">
        <v>3.6351942014049503</v>
      </c>
      <c r="M66" s="71">
        <v>25.495766683877619</v>
      </c>
      <c r="N66" s="71">
        <v>36.697462795596493</v>
      </c>
      <c r="O66" s="71">
        <v>35.090492701090497</v>
      </c>
      <c r="P66" s="71">
        <v>29.85878312841653</v>
      </c>
      <c r="Q66" s="71">
        <v>2.0720440416280201</v>
      </c>
      <c r="R66" s="71">
        <v>0</v>
      </c>
      <c r="S66" s="71">
        <v>4.3350747696435574</v>
      </c>
      <c r="T66" s="72"/>
      <c r="U66" s="71">
        <v>6805604</v>
      </c>
      <c r="V66" s="71">
        <v>1079</v>
      </c>
      <c r="W66" s="71">
        <v>65</v>
      </c>
      <c r="X66" s="71">
        <v>6193</v>
      </c>
      <c r="Y66" s="71">
        <v>12550</v>
      </c>
      <c r="Z66" s="71">
        <v>21969</v>
      </c>
      <c r="AA66" s="71">
        <v>6200</v>
      </c>
      <c r="AB66" s="71">
        <v>33577</v>
      </c>
      <c r="AC66" s="71">
        <v>0</v>
      </c>
      <c r="AD66" s="71">
        <v>4.3350747696435574</v>
      </c>
      <c r="AE66" s="72"/>
      <c r="AF66" s="71">
        <v>44309207.275854677</v>
      </c>
      <c r="AG66" s="71">
        <v>1645551.7504296249</v>
      </c>
      <c r="AH66" s="71">
        <v>641735.48409383825</v>
      </c>
      <c r="AI66" s="71">
        <v>34910735.89515236</v>
      </c>
      <c r="AJ66" s="71">
        <v>48810493.856117688</v>
      </c>
      <c r="AK66" s="71">
        <v>0</v>
      </c>
      <c r="AL66" s="71">
        <v>0</v>
      </c>
      <c r="AM66" s="71">
        <v>4572934.6324793315</v>
      </c>
      <c r="AN66" s="71">
        <v>0</v>
      </c>
      <c r="AO66" s="71">
        <v>0</v>
      </c>
      <c r="AP66" s="71">
        <v>134890658.89412752</v>
      </c>
      <c r="AQ66" s="72"/>
      <c r="AR66" s="71">
        <v>1422</v>
      </c>
      <c r="AS66" s="71">
        <v>331</v>
      </c>
      <c r="AT66" s="71">
        <v>1</v>
      </c>
      <c r="AU66" s="71">
        <v>0</v>
      </c>
      <c r="AV66" s="71">
        <v>0</v>
      </c>
      <c r="AW66" s="71">
        <v>0</v>
      </c>
      <c r="AX66" s="71"/>
      <c r="AY66" s="72"/>
      <c r="AZ66" s="71">
        <v>6103.2</v>
      </c>
      <c r="BA66" s="71">
        <v>68230.8</v>
      </c>
      <c r="BB66" s="71">
        <v>19.8</v>
      </c>
      <c r="BC66" s="71">
        <v>0</v>
      </c>
      <c r="BD66" s="71">
        <v>0</v>
      </c>
      <c r="BE66" s="71">
        <v>0</v>
      </c>
      <c r="BF66" s="71"/>
      <c r="BG66" s="72"/>
      <c r="BH66" s="71">
        <v>0</v>
      </c>
      <c r="BI66" s="71">
        <v>0</v>
      </c>
      <c r="BJ66" s="71">
        <v>10.571999999999999</v>
      </c>
      <c r="BK66" s="71">
        <v>0</v>
      </c>
      <c r="BL66" s="71">
        <v>0</v>
      </c>
      <c r="BM66" s="71">
        <v>0</v>
      </c>
      <c r="BN66" s="72"/>
      <c r="BO66" s="71">
        <v>0</v>
      </c>
      <c r="BP66" s="71">
        <v>0</v>
      </c>
      <c r="BQ66" s="71">
        <v>2</v>
      </c>
      <c r="BR66" s="71">
        <v>0</v>
      </c>
      <c r="BS66" s="71">
        <v>0</v>
      </c>
      <c r="BT66" s="71">
        <v>0</v>
      </c>
      <c r="BU66"/>
      <c r="BV66" s="70">
        <v>10.571999999999999</v>
      </c>
      <c r="BW66" s="70">
        <v>0</v>
      </c>
      <c r="BX66" s="70">
        <v>0</v>
      </c>
      <c r="BY66" s="70">
        <v>0</v>
      </c>
      <c r="BZ66" s="70">
        <v>0</v>
      </c>
      <c r="CA66" s="70">
        <v>0</v>
      </c>
      <c r="CB66" s="70">
        <v>0</v>
      </c>
      <c r="CC66" s="70">
        <v>0</v>
      </c>
      <c r="CD66" s="70">
        <v>0</v>
      </c>
    </row>
    <row r="67" spans="1:82">
      <c r="A67" s="70" t="s">
        <v>1734</v>
      </c>
      <c r="B67" s="70">
        <v>442</v>
      </c>
      <c r="C67" s="70">
        <v>17</v>
      </c>
      <c r="D67" s="70">
        <v>26</v>
      </c>
      <c r="E67" s="70">
        <v>2020</v>
      </c>
      <c r="F67" s="70" t="s">
        <v>159</v>
      </c>
      <c r="G67" s="70" t="s">
        <v>1717</v>
      </c>
      <c r="H67" s="70" t="s">
        <v>1718</v>
      </c>
      <c r="I67" s="148"/>
      <c r="J67" s="71">
        <v>63.72133372969396</v>
      </c>
      <c r="K67" s="71">
        <v>2.1523220366883944</v>
      </c>
      <c r="L67" s="71">
        <v>8.7834755298720388</v>
      </c>
      <c r="M67" s="71">
        <v>22.813818761460279</v>
      </c>
      <c r="N67" s="71">
        <v>38.475080208920858</v>
      </c>
      <c r="O67" s="71">
        <v>30.900969755693943</v>
      </c>
      <c r="P67" s="71">
        <v>28.051170638640894</v>
      </c>
      <c r="Q67" s="71">
        <v>1.97194139407687</v>
      </c>
      <c r="R67" s="71">
        <v>0</v>
      </c>
      <c r="S67" s="71">
        <v>4.53098855740516</v>
      </c>
      <c r="T67" s="72"/>
      <c r="U67" s="71">
        <v>6216626</v>
      </c>
      <c r="V67" s="71">
        <v>973</v>
      </c>
      <c r="W67" s="71">
        <v>216</v>
      </c>
      <c r="X67" s="71">
        <v>6504</v>
      </c>
      <c r="Y67" s="71">
        <v>12787</v>
      </c>
      <c r="Z67" s="71">
        <v>22081</v>
      </c>
      <c r="AA67" s="71">
        <v>6191</v>
      </c>
      <c r="AB67" s="71">
        <v>33445</v>
      </c>
      <c r="AC67" s="71">
        <v>0</v>
      </c>
      <c r="AD67" s="71">
        <v>4.53098855740516</v>
      </c>
      <c r="AE67" s="72"/>
      <c r="AF67" s="71">
        <v>39074889.101892099</v>
      </c>
      <c r="AG67" s="71">
        <v>1504417.7038499087</v>
      </c>
      <c r="AH67" s="71">
        <v>1671974.8061582916</v>
      </c>
      <c r="AI67" s="71">
        <v>32987093.453454085</v>
      </c>
      <c r="AJ67" s="71">
        <v>52842651.775202192</v>
      </c>
      <c r="AK67" s="71"/>
      <c r="AL67" s="71"/>
      <c r="AM67" s="71">
        <v>4364944.0817000968</v>
      </c>
      <c r="AN67" s="71"/>
      <c r="AO67" s="71"/>
      <c r="AP67" s="71">
        <v>132445970.92225666</v>
      </c>
      <c r="AQ67" s="72"/>
      <c r="AR67" s="71">
        <v>1469</v>
      </c>
      <c r="AS67" s="71">
        <v>349</v>
      </c>
      <c r="AT67" s="71">
        <v>1</v>
      </c>
      <c r="AU67" s="71">
        <v>0</v>
      </c>
      <c r="AV67" s="71">
        <v>0</v>
      </c>
      <c r="AW67" s="71">
        <v>0</v>
      </c>
      <c r="AX67" s="71"/>
      <c r="AY67" s="72"/>
      <c r="AZ67" s="71">
        <v>6354.5000000000018</v>
      </c>
      <c r="BA67" s="71">
        <v>70050.699999999924</v>
      </c>
      <c r="BB67" s="71">
        <v>19.8</v>
      </c>
      <c r="BC67" s="71">
        <v>0</v>
      </c>
      <c r="BD67" s="71">
        <v>0</v>
      </c>
      <c r="BE67" s="71">
        <v>0</v>
      </c>
      <c r="BF67" s="71"/>
      <c r="BG67" s="72"/>
      <c r="BH67" s="71">
        <v>0</v>
      </c>
      <c r="BI67" s="71">
        <v>0</v>
      </c>
      <c r="BJ67" s="71">
        <v>6.8970000000000002</v>
      </c>
      <c r="BK67" s="71">
        <v>0</v>
      </c>
      <c r="BL67" s="71">
        <v>0</v>
      </c>
      <c r="BM67" s="71">
        <v>0</v>
      </c>
      <c r="BN67" s="72"/>
      <c r="BO67" s="71">
        <v>0</v>
      </c>
      <c r="BP67" s="71">
        <v>0</v>
      </c>
      <c r="BQ67" s="71">
        <v>1</v>
      </c>
      <c r="BR67" s="71">
        <v>0</v>
      </c>
      <c r="BS67" s="71">
        <v>0</v>
      </c>
      <c r="BT67" s="71">
        <v>0</v>
      </c>
      <c r="BU67"/>
      <c r="BV67" s="70">
        <v>6.8970000000000002</v>
      </c>
      <c r="BW67" s="70">
        <v>0</v>
      </c>
      <c r="BX67" s="70">
        <v>0</v>
      </c>
      <c r="BY67" s="70">
        <v>0</v>
      </c>
      <c r="BZ67" s="70">
        <v>0</v>
      </c>
      <c r="CA67" s="70">
        <v>0</v>
      </c>
      <c r="CB67" s="70">
        <v>0</v>
      </c>
      <c r="CC67" s="70">
        <v>0</v>
      </c>
      <c r="CD67" s="70">
        <v>0</v>
      </c>
    </row>
    <row r="68" spans="1:82">
      <c r="A68" s="70" t="s">
        <v>1735</v>
      </c>
      <c r="B68" s="70">
        <v>442</v>
      </c>
      <c r="C68" s="70">
        <v>18</v>
      </c>
      <c r="D68" s="70">
        <v>26</v>
      </c>
      <c r="E68" s="70">
        <v>2021</v>
      </c>
      <c r="F68" s="70" t="s">
        <v>160</v>
      </c>
      <c r="G68" s="70" t="s">
        <v>1717</v>
      </c>
      <c r="H68" s="70" t="s">
        <v>1718</v>
      </c>
      <c r="I68" s="148"/>
      <c r="J68" s="71">
        <v>58.710118145744389</v>
      </c>
      <c r="K68" s="71">
        <v>2.3027579590222986</v>
      </c>
      <c r="L68" s="71">
        <v>8.759874952794954</v>
      </c>
      <c r="M68" s="71">
        <v>25.850253364473755</v>
      </c>
      <c r="N68" s="71">
        <v>37.599054571041748</v>
      </c>
      <c r="O68" s="71">
        <v>30.028743432169527</v>
      </c>
      <c r="P68" s="71">
        <v>27.800667041440001</v>
      </c>
      <c r="Q68" s="71">
        <v>1.95123874211491</v>
      </c>
      <c r="R68" s="71">
        <v>0</v>
      </c>
      <c r="S68" s="71">
        <v>4.1596885712921399</v>
      </c>
      <c r="T68" s="72"/>
      <c r="U68" s="71">
        <v>6037582</v>
      </c>
      <c r="V68" s="71">
        <v>973</v>
      </c>
      <c r="W68" s="71">
        <v>216</v>
      </c>
      <c r="X68" s="71">
        <v>6504</v>
      </c>
      <c r="Y68" s="71">
        <v>13018</v>
      </c>
      <c r="Z68" s="71">
        <v>22094</v>
      </c>
      <c r="AA68" s="71">
        <v>5983</v>
      </c>
      <c r="AB68" s="71">
        <v>33419</v>
      </c>
      <c r="AC68" s="71">
        <v>0</v>
      </c>
      <c r="AD68" s="71">
        <v>4.1596885712921399</v>
      </c>
      <c r="AE68" s="72"/>
      <c r="AF68" s="71">
        <v>37742658.318508506</v>
      </c>
      <c r="AG68" s="71">
        <v>1600148.7912256022</v>
      </c>
      <c r="AH68" s="71">
        <v>1401402.1557228866</v>
      </c>
      <c r="AI68" s="71">
        <v>38031394.210090846</v>
      </c>
      <c r="AJ68" s="71">
        <v>50273497.487115957</v>
      </c>
      <c r="AK68" s="71">
        <v>0</v>
      </c>
      <c r="AL68" s="71">
        <v>0</v>
      </c>
      <c r="AM68" s="71">
        <v>4386707.8666489655</v>
      </c>
      <c r="AN68" s="71">
        <v>0</v>
      </c>
      <c r="AO68" s="71">
        <v>0</v>
      </c>
      <c r="AP68" s="71">
        <v>133435808.82931277</v>
      </c>
      <c r="AQ68" s="72"/>
      <c r="AR68" s="71">
        <v>1577</v>
      </c>
      <c r="AS68" s="71">
        <v>371</v>
      </c>
      <c r="AT68" s="71">
        <v>1</v>
      </c>
      <c r="AU68" s="71">
        <v>0</v>
      </c>
      <c r="AV68" s="71">
        <v>0</v>
      </c>
      <c r="AW68" s="71">
        <v>0</v>
      </c>
      <c r="AX68" s="71"/>
      <c r="AY68" s="72"/>
      <c r="AZ68" s="71">
        <v>6897.8999999999842</v>
      </c>
      <c r="BA68" s="71">
        <v>71073.699999999924</v>
      </c>
      <c r="BB68" s="71">
        <v>19.8</v>
      </c>
      <c r="BC68" s="71">
        <v>0</v>
      </c>
      <c r="BD68" s="71">
        <v>0</v>
      </c>
      <c r="BE68" s="71">
        <v>0</v>
      </c>
      <c r="BF68" s="71"/>
      <c r="BG68" s="72"/>
      <c r="BH68" s="71">
        <v>0</v>
      </c>
      <c r="BI68" s="71">
        <v>0</v>
      </c>
      <c r="BJ68" s="71">
        <v>9.8729999999999993</v>
      </c>
      <c r="BK68" s="71">
        <v>0</v>
      </c>
      <c r="BL68" s="71">
        <v>0</v>
      </c>
      <c r="BM68" s="71">
        <v>0</v>
      </c>
      <c r="BN68" s="72"/>
      <c r="BO68" s="71">
        <v>0</v>
      </c>
      <c r="BP68" s="71">
        <v>0</v>
      </c>
      <c r="BQ68" s="71">
        <v>2</v>
      </c>
      <c r="BR68" s="71">
        <v>0</v>
      </c>
      <c r="BS68" s="71">
        <v>0</v>
      </c>
      <c r="BT68" s="71">
        <v>0</v>
      </c>
      <c r="BU68"/>
      <c r="BV68" s="70">
        <v>9.8729999999999993</v>
      </c>
      <c r="BW68" s="70">
        <v>0</v>
      </c>
      <c r="BX68" s="70">
        <v>0</v>
      </c>
      <c r="BY68" s="70">
        <v>0</v>
      </c>
      <c r="BZ68" s="70">
        <v>0</v>
      </c>
      <c r="CA68" s="70">
        <v>0</v>
      </c>
      <c r="CB68" s="70">
        <v>0</v>
      </c>
      <c r="CC68" s="70">
        <v>0</v>
      </c>
      <c r="CD68" s="70">
        <v>0</v>
      </c>
    </row>
    <row r="69" spans="1:82">
      <c r="A69" s="70" t="s">
        <v>1736</v>
      </c>
      <c r="B69" s="70">
        <v>442</v>
      </c>
      <c r="C69" s="70">
        <v>19</v>
      </c>
      <c r="D69" s="70">
        <v>26</v>
      </c>
      <c r="E69" s="70">
        <v>2022</v>
      </c>
      <c r="F69" s="70" t="s">
        <v>161</v>
      </c>
      <c r="G69" s="70" t="s">
        <v>1717</v>
      </c>
      <c r="H69" s="70" t="s">
        <v>1718</v>
      </c>
      <c r="I69" s="148"/>
      <c r="J69" s="71">
        <v>55.645152441414368</v>
      </c>
      <c r="K69" s="71">
        <v>2.1032646706918245</v>
      </c>
      <c r="L69" s="71">
        <v>8.8838039728870424</v>
      </c>
      <c r="M69" s="71">
        <v>23.872991777003929</v>
      </c>
      <c r="N69" s="71">
        <v>39.21070339964065</v>
      </c>
      <c r="O69" s="71">
        <v>31.711472652709329</v>
      </c>
      <c r="P69" s="71">
        <v>24.765273910188849</v>
      </c>
      <c r="Q69" s="71">
        <v>1.9585996602106936</v>
      </c>
      <c r="R69" s="71">
        <v>0</v>
      </c>
      <c r="S69" s="71">
        <v>3.5935184951335919</v>
      </c>
      <c r="T69" s="72"/>
      <c r="U69" s="71">
        <v>6442521</v>
      </c>
      <c r="V69" s="71">
        <v>973</v>
      </c>
      <c r="W69" s="71">
        <v>216</v>
      </c>
      <c r="X69" s="71">
        <v>6504</v>
      </c>
      <c r="Y69" s="71">
        <v>13187</v>
      </c>
      <c r="Z69" s="71">
        <v>22168</v>
      </c>
      <c r="AA69" s="71">
        <v>5411</v>
      </c>
      <c r="AB69" s="71">
        <v>33270</v>
      </c>
      <c r="AC69" s="71">
        <v>0</v>
      </c>
      <c r="AD69" s="71">
        <v>3.5935184951335919</v>
      </c>
      <c r="AE69" s="72"/>
      <c r="AF69" s="71">
        <v>36218383.337346777</v>
      </c>
      <c r="AG69" s="71">
        <v>1572017.0017863093</v>
      </c>
      <c r="AH69" s="71">
        <v>1995014.6999905554</v>
      </c>
      <c r="AI69" s="71">
        <v>36297606.936087929</v>
      </c>
      <c r="AJ69" s="71">
        <v>57188833.13303642</v>
      </c>
      <c r="AK69" s="71">
        <v>0</v>
      </c>
      <c r="AL69" s="71">
        <v>0</v>
      </c>
      <c r="AM69" s="71">
        <v>4296065.0849247342</v>
      </c>
      <c r="AN69" s="71">
        <v>0</v>
      </c>
      <c r="AO69" s="71">
        <v>0</v>
      </c>
      <c r="AP69" s="71">
        <v>137567920.19317272</v>
      </c>
      <c r="AQ69" s="72"/>
      <c r="AR69" s="71">
        <v>1684</v>
      </c>
      <c r="AS69" s="71">
        <v>377</v>
      </c>
      <c r="AT69" s="71">
        <v>1</v>
      </c>
      <c r="AU69" s="71">
        <v>0</v>
      </c>
      <c r="AV69" s="71">
        <v>0</v>
      </c>
      <c r="AW69" s="71">
        <v>0</v>
      </c>
      <c r="AX69" s="71"/>
      <c r="AY69" s="72"/>
      <c r="AZ69" s="71">
        <v>7553.5999999999776</v>
      </c>
      <c r="BA69" s="71">
        <v>71370.699999999924</v>
      </c>
      <c r="BB69" s="71">
        <v>19.8</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1737</v>
      </c>
      <c r="B70" s="70">
        <v>442</v>
      </c>
      <c r="C70" s="70">
        <v>20</v>
      </c>
      <c r="D70" s="70">
        <v>26</v>
      </c>
      <c r="E70" s="70">
        <v>2023</v>
      </c>
      <c r="F70" s="70" t="s">
        <v>1539</v>
      </c>
      <c r="G70" s="70" t="s">
        <v>1717</v>
      </c>
      <c r="H70" s="70" t="s">
        <v>1718</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1772</v>
      </c>
      <c r="AS70" s="71">
        <v>380</v>
      </c>
      <c r="AT70" s="71">
        <v>1</v>
      </c>
      <c r="AU70" s="71">
        <v>0</v>
      </c>
      <c r="AV70" s="71">
        <v>0</v>
      </c>
      <c r="AW70" s="71">
        <v>0</v>
      </c>
      <c r="AX70" s="71"/>
      <c r="AY70" s="72"/>
      <c r="AZ70" s="71">
        <v>8072.3999999999714</v>
      </c>
      <c r="BA70" s="71">
        <v>71519.199999999924</v>
      </c>
      <c r="BB70" s="71">
        <v>19.8</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1738</v>
      </c>
      <c r="B71" s="70">
        <v>442</v>
      </c>
      <c r="C71" s="70">
        <v>21</v>
      </c>
      <c r="D71" s="70">
        <v>26</v>
      </c>
      <c r="E71" s="70">
        <v>2024</v>
      </c>
      <c r="F71" s="70" t="s">
        <v>1554</v>
      </c>
      <c r="G71" s="70" t="s">
        <v>1717</v>
      </c>
      <c r="H71" s="70" t="s">
        <v>1718</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1739</v>
      </c>
      <c r="B72" s="70">
        <v>137</v>
      </c>
      <c r="C72" s="70">
        <v>1</v>
      </c>
      <c r="D72" s="70">
        <v>9</v>
      </c>
      <c r="E72" s="70">
        <v>1990</v>
      </c>
      <c r="F72" s="70" t="s">
        <v>787</v>
      </c>
      <c r="G72" s="70" t="s">
        <v>1740</v>
      </c>
      <c r="H72" s="70" t="s">
        <v>1741</v>
      </c>
      <c r="I72" s="148"/>
      <c r="J72" s="71">
        <v>215.5006505418699</v>
      </c>
      <c r="K72" s="71">
        <v>3.6358885346695762</v>
      </c>
      <c r="L72" s="71">
        <v>1.1950403967339369</v>
      </c>
      <c r="M72" s="71">
        <v>20.857806979140921</v>
      </c>
      <c r="N72" s="71">
        <v>41.439998855639203</v>
      </c>
      <c r="O72" s="71">
        <v>27.973918989085011</v>
      </c>
      <c r="P72" s="71">
        <v>33.173937346423777</v>
      </c>
      <c r="Q72" s="71">
        <v>2.42753904959728</v>
      </c>
      <c r="R72" s="71">
        <v>0</v>
      </c>
      <c r="S72" s="71">
        <v>2.4214033533294179</v>
      </c>
      <c r="T72" s="72"/>
      <c r="U72" s="71">
        <v>3886998</v>
      </c>
      <c r="V72" s="71">
        <v>811</v>
      </c>
      <c r="W72" s="71">
        <v>13</v>
      </c>
      <c r="X72" s="71">
        <v>6399</v>
      </c>
      <c r="Y72" s="71">
        <v>11130</v>
      </c>
      <c r="Z72" s="71">
        <v>11506</v>
      </c>
      <c r="AA72" s="71">
        <v>8055</v>
      </c>
      <c r="AB72" s="71">
        <v>39415</v>
      </c>
      <c r="AC72" s="71">
        <v>0</v>
      </c>
      <c r="AD72" s="71">
        <v>2.4214033533294179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1742</v>
      </c>
      <c r="B73" s="70">
        <v>138</v>
      </c>
      <c r="C73" s="70">
        <v>2</v>
      </c>
      <c r="D73" s="70">
        <v>9</v>
      </c>
      <c r="E73" s="70">
        <v>2005</v>
      </c>
      <c r="F73" s="70" t="s">
        <v>789</v>
      </c>
      <c r="G73" s="70" t="s">
        <v>1740</v>
      </c>
      <c r="H73" s="70" t="s">
        <v>1741</v>
      </c>
      <c r="I73" s="148"/>
      <c r="J73" s="71">
        <v>210.4087421050582</v>
      </c>
      <c r="K73" s="71">
        <v>2.8065375166607409</v>
      </c>
      <c r="L73" s="71">
        <v>0.97693637337526007</v>
      </c>
      <c r="M73" s="71">
        <v>42.771585733562887</v>
      </c>
      <c r="N73" s="71">
        <v>72.259927289040363</v>
      </c>
      <c r="O73" s="71">
        <v>42.219397388079969</v>
      </c>
      <c r="P73" s="71">
        <v>31.28331568348089</v>
      </c>
      <c r="Q73" s="71">
        <v>2.2641950286563999</v>
      </c>
      <c r="R73" s="71">
        <v>0</v>
      </c>
      <c r="S73" s="71">
        <v>4.7361546123959846</v>
      </c>
      <c r="T73" s="72"/>
      <c r="U73" s="71">
        <v>4291278</v>
      </c>
      <c r="V73" s="71">
        <v>785</v>
      </c>
      <c r="W73" s="71">
        <v>12</v>
      </c>
      <c r="X73" s="71">
        <v>6253</v>
      </c>
      <c r="Y73" s="71">
        <v>13354</v>
      </c>
      <c r="Z73" s="71">
        <v>20095</v>
      </c>
      <c r="AA73" s="71">
        <v>6221</v>
      </c>
      <c r="AB73" s="71">
        <v>38432</v>
      </c>
      <c r="AC73" s="71">
        <v>0</v>
      </c>
      <c r="AD73" s="71">
        <v>4.7361546123959846</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1743</v>
      </c>
      <c r="B74" s="70">
        <v>139</v>
      </c>
      <c r="C74" s="70">
        <v>3</v>
      </c>
      <c r="D74" s="70">
        <v>9</v>
      </c>
      <c r="E74" s="70">
        <v>2006</v>
      </c>
      <c r="F74" s="70" t="s">
        <v>790</v>
      </c>
      <c r="G74" s="70" t="s">
        <v>1740</v>
      </c>
      <c r="H74" s="70" t="s">
        <v>1741</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1744</v>
      </c>
      <c r="B75" s="70">
        <v>140</v>
      </c>
      <c r="C75" s="70">
        <v>4</v>
      </c>
      <c r="D75" s="70">
        <v>9</v>
      </c>
      <c r="E75" s="70">
        <v>2007</v>
      </c>
      <c r="F75" s="70" t="s">
        <v>791</v>
      </c>
      <c r="G75" s="70" t="s">
        <v>1740</v>
      </c>
      <c r="H75" s="70" t="s">
        <v>1741</v>
      </c>
      <c r="I75" s="148"/>
      <c r="J75" s="71">
        <v>193.11489350506261</v>
      </c>
      <c r="K75" s="71">
        <v>2.1042230679622489</v>
      </c>
      <c r="L75" s="71">
        <v>0.62031082025235806</v>
      </c>
      <c r="M75" s="71">
        <v>44.613342936470083</v>
      </c>
      <c r="N75" s="71">
        <v>65.863259360895711</v>
      </c>
      <c r="O75" s="71">
        <v>41.241632235567231</v>
      </c>
      <c r="P75" s="71">
        <v>31.164978107596649</v>
      </c>
      <c r="Q75" s="71">
        <v>2.36149844366666</v>
      </c>
      <c r="R75" s="71">
        <v>0</v>
      </c>
      <c r="S75" s="71">
        <v>5.5932033981831664</v>
      </c>
      <c r="T75" s="72"/>
      <c r="U75" s="71">
        <v>4275857</v>
      </c>
      <c r="V75" s="71">
        <v>612</v>
      </c>
      <c r="W75" s="71">
        <v>12</v>
      </c>
      <c r="X75" s="71">
        <v>7295</v>
      </c>
      <c r="Y75" s="71">
        <v>13610</v>
      </c>
      <c r="Z75" s="71">
        <v>20406</v>
      </c>
      <c r="AA75" s="71">
        <v>6103</v>
      </c>
      <c r="AB75" s="71">
        <v>37964</v>
      </c>
      <c r="AC75" s="71">
        <v>0</v>
      </c>
      <c r="AD75" s="71">
        <v>5.5932033981831664</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1745</v>
      </c>
      <c r="B76" s="70">
        <v>141</v>
      </c>
      <c r="C76" s="70">
        <v>5</v>
      </c>
      <c r="D76" s="70">
        <v>9</v>
      </c>
      <c r="E76" s="70">
        <v>2008</v>
      </c>
      <c r="F76" s="70" t="s">
        <v>792</v>
      </c>
      <c r="G76" s="70" t="s">
        <v>1740</v>
      </c>
      <c r="H76" s="70" t="s">
        <v>1741</v>
      </c>
      <c r="I76" s="148"/>
      <c r="J76" s="71">
        <v>159.9223700019194</v>
      </c>
      <c r="K76" s="71">
        <v>1.5969071891097291</v>
      </c>
      <c r="L76" s="71">
        <v>0.55901246648462166</v>
      </c>
      <c r="M76" s="71">
        <v>45.469112598319597</v>
      </c>
      <c r="N76" s="71">
        <v>66.626984968338022</v>
      </c>
      <c r="O76" s="71">
        <v>40.132179103255581</v>
      </c>
      <c r="P76" s="71">
        <v>30.29294918740371</v>
      </c>
      <c r="Q76" s="71">
        <v>2.3025395492682099</v>
      </c>
      <c r="R76" s="71">
        <v>0</v>
      </c>
      <c r="S76" s="71">
        <v>4.3361508353811784</v>
      </c>
      <c r="T76" s="72"/>
      <c r="U76" s="71">
        <v>4063660</v>
      </c>
      <c r="V76" s="71">
        <v>612</v>
      </c>
      <c r="W76" s="71">
        <v>12</v>
      </c>
      <c r="X76" s="71">
        <v>7295</v>
      </c>
      <c r="Y76" s="71">
        <v>13636</v>
      </c>
      <c r="Z76" s="71">
        <v>20554</v>
      </c>
      <c r="AA76" s="71">
        <v>5939</v>
      </c>
      <c r="AB76" s="71">
        <v>37625</v>
      </c>
      <c r="AC76" s="71">
        <v>0</v>
      </c>
      <c r="AD76" s="71">
        <v>4.3361508353811784</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1746</v>
      </c>
      <c r="B77" s="70">
        <v>142</v>
      </c>
      <c r="C77" s="70">
        <v>6</v>
      </c>
      <c r="D77" s="70">
        <v>9</v>
      </c>
      <c r="E77" s="70">
        <v>2009</v>
      </c>
      <c r="F77" s="70" t="s">
        <v>176</v>
      </c>
      <c r="G77" s="70" t="s">
        <v>1740</v>
      </c>
      <c r="H77" s="70" t="s">
        <v>1741</v>
      </c>
      <c r="I77" s="148"/>
      <c r="J77" s="71">
        <v>158.6804197412801</v>
      </c>
      <c r="K77" s="71">
        <v>1.6442324425767021</v>
      </c>
      <c r="L77" s="71">
        <v>0.92896592244085585</v>
      </c>
      <c r="M77" s="71">
        <v>42.752258680387833</v>
      </c>
      <c r="N77" s="71">
        <v>61.617881516522672</v>
      </c>
      <c r="O77" s="71">
        <v>40.935707581956542</v>
      </c>
      <c r="P77" s="71">
        <v>28.841892178989941</v>
      </c>
      <c r="Q77" s="71">
        <v>2.17291743802534</v>
      </c>
      <c r="R77" s="71">
        <v>0</v>
      </c>
      <c r="S77" s="71">
        <v>4.9720741777985298</v>
      </c>
      <c r="T77" s="72"/>
      <c r="U77" s="71">
        <v>3424969</v>
      </c>
      <c r="V77" s="71">
        <v>646</v>
      </c>
      <c r="W77" s="71">
        <v>29</v>
      </c>
      <c r="X77" s="71">
        <v>7765</v>
      </c>
      <c r="Y77" s="71">
        <v>13696</v>
      </c>
      <c r="Z77" s="71">
        <v>20694</v>
      </c>
      <c r="AA77" s="71">
        <v>5805</v>
      </c>
      <c r="AB77" s="71">
        <v>37273</v>
      </c>
      <c r="AC77" s="71">
        <v>0</v>
      </c>
      <c r="AD77" s="71">
        <v>4.9720741777985298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13.9</v>
      </c>
      <c r="BK77" s="71">
        <v>0</v>
      </c>
      <c r="BL77" s="71">
        <v>0</v>
      </c>
      <c r="BM77" s="71">
        <v>0</v>
      </c>
      <c r="BN77" s="72"/>
      <c r="BO77" s="71">
        <v>0</v>
      </c>
      <c r="BP77" s="71">
        <v>0</v>
      </c>
      <c r="BQ77" s="71">
        <v>2</v>
      </c>
      <c r="BR77" s="71">
        <v>0</v>
      </c>
      <c r="BS77" s="71">
        <v>0</v>
      </c>
      <c r="BT77" s="71">
        <v>0</v>
      </c>
      <c r="BU77"/>
      <c r="BV77" s="70">
        <v>13.9</v>
      </c>
      <c r="BW77" s="70">
        <v>0</v>
      </c>
      <c r="BX77" s="70">
        <v>0</v>
      </c>
      <c r="BY77" s="70">
        <v>0</v>
      </c>
      <c r="BZ77" s="70">
        <v>0</v>
      </c>
      <c r="CA77" s="70">
        <v>0</v>
      </c>
      <c r="CB77" s="70">
        <v>0</v>
      </c>
      <c r="CC77" s="70">
        <v>0</v>
      </c>
      <c r="CD77" s="70">
        <v>0</v>
      </c>
    </row>
    <row r="78" spans="1:82">
      <c r="A78" s="70" t="s">
        <v>1747</v>
      </c>
      <c r="B78" s="70">
        <v>143</v>
      </c>
      <c r="C78" s="70">
        <v>7</v>
      </c>
      <c r="D78" s="70">
        <v>9</v>
      </c>
      <c r="E78" s="70">
        <v>2010</v>
      </c>
      <c r="F78" s="70" t="s">
        <v>177</v>
      </c>
      <c r="G78" s="70" t="s">
        <v>1740</v>
      </c>
      <c r="H78" s="70" t="s">
        <v>1741</v>
      </c>
      <c r="I78" s="148"/>
      <c r="J78" s="71">
        <v>151.5687306222429</v>
      </c>
      <c r="K78" s="71">
        <v>1.7961651862546459</v>
      </c>
      <c r="L78" s="71">
        <v>0.88011088269957416</v>
      </c>
      <c r="M78" s="71">
        <v>48.32432359180951</v>
      </c>
      <c r="N78" s="71">
        <v>66.313061494553168</v>
      </c>
      <c r="O78" s="71">
        <v>41.100786349272468</v>
      </c>
      <c r="P78" s="71">
        <v>28.831559431067689</v>
      </c>
      <c r="Q78" s="71">
        <v>2.2461137931761499</v>
      </c>
      <c r="R78" s="71">
        <v>0</v>
      </c>
      <c r="S78" s="71">
        <v>4.3545786578217154</v>
      </c>
      <c r="T78" s="72"/>
      <c r="U78" s="71">
        <v>3409194</v>
      </c>
      <c r="V78" s="71">
        <v>646</v>
      </c>
      <c r="W78" s="71">
        <v>29</v>
      </c>
      <c r="X78" s="71">
        <v>7765</v>
      </c>
      <c r="Y78" s="71">
        <v>13696</v>
      </c>
      <c r="Z78" s="71">
        <v>20874</v>
      </c>
      <c r="AA78" s="71">
        <v>5658</v>
      </c>
      <c r="AB78" s="71">
        <v>36919</v>
      </c>
      <c r="AC78" s="71">
        <v>0</v>
      </c>
      <c r="AD78" s="71">
        <v>4.3545786578217154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14.705</v>
      </c>
      <c r="BK78" s="71">
        <v>0</v>
      </c>
      <c r="BL78" s="71">
        <v>0</v>
      </c>
      <c r="BM78" s="71">
        <v>0</v>
      </c>
      <c r="BN78" s="72"/>
      <c r="BO78" s="71">
        <v>0</v>
      </c>
      <c r="BP78" s="71">
        <v>0</v>
      </c>
      <c r="BQ78" s="71">
        <v>2</v>
      </c>
      <c r="BR78" s="71">
        <v>0</v>
      </c>
      <c r="BS78" s="71">
        <v>0</v>
      </c>
      <c r="BT78" s="71">
        <v>0</v>
      </c>
      <c r="BU78"/>
      <c r="BV78" s="70">
        <v>14.705</v>
      </c>
      <c r="BW78" s="70">
        <v>0</v>
      </c>
      <c r="BX78" s="70">
        <v>0</v>
      </c>
      <c r="BY78" s="70">
        <v>0</v>
      </c>
      <c r="BZ78" s="70">
        <v>0</v>
      </c>
      <c r="CA78" s="70">
        <v>0</v>
      </c>
      <c r="CB78" s="70">
        <v>0</v>
      </c>
      <c r="CC78" s="70">
        <v>0</v>
      </c>
      <c r="CD78" s="70">
        <v>0</v>
      </c>
    </row>
    <row r="79" spans="1:82">
      <c r="A79" s="70" t="s">
        <v>1748</v>
      </c>
      <c r="B79" s="70">
        <v>144</v>
      </c>
      <c r="C79" s="70">
        <v>8</v>
      </c>
      <c r="D79" s="70">
        <v>9</v>
      </c>
      <c r="E79" s="70">
        <v>2011</v>
      </c>
      <c r="F79" s="70" t="s">
        <v>178</v>
      </c>
      <c r="G79" s="70" t="s">
        <v>1740</v>
      </c>
      <c r="H79" s="70" t="s">
        <v>1741</v>
      </c>
      <c r="I79" s="148"/>
      <c r="J79" s="71">
        <v>313.9271386673505</v>
      </c>
      <c r="K79" s="71">
        <v>2.1350235895660399</v>
      </c>
      <c r="L79" s="71">
        <v>1.180832190725585</v>
      </c>
      <c r="M79" s="71">
        <v>45.94966782224153</v>
      </c>
      <c r="N79" s="71">
        <v>58.523614691647687</v>
      </c>
      <c r="O79" s="71">
        <v>40.550615330572363</v>
      </c>
      <c r="P79" s="71">
        <v>27.493631193401356</v>
      </c>
      <c r="Q79" s="71">
        <v>2.57058504126752</v>
      </c>
      <c r="R79" s="71">
        <v>0</v>
      </c>
      <c r="S79" s="71">
        <v>4.3981523665027868</v>
      </c>
      <c r="T79" s="72"/>
      <c r="U79" s="71">
        <v>7088680</v>
      </c>
      <c r="V79" s="71">
        <v>646</v>
      </c>
      <c r="W79" s="71">
        <v>29</v>
      </c>
      <c r="X79" s="71">
        <v>7765</v>
      </c>
      <c r="Y79" s="71">
        <v>13759</v>
      </c>
      <c r="Z79" s="71">
        <v>21042</v>
      </c>
      <c r="AA79" s="71">
        <v>5556</v>
      </c>
      <c r="AB79" s="71">
        <v>36630</v>
      </c>
      <c r="AC79" s="71">
        <v>0</v>
      </c>
      <c r="AD79" s="71">
        <v>4.3981523665027868</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14.962999999999999</v>
      </c>
      <c r="BK79" s="71">
        <v>0</v>
      </c>
      <c r="BL79" s="71">
        <v>0</v>
      </c>
      <c r="BM79" s="71">
        <v>0</v>
      </c>
      <c r="BN79" s="72"/>
      <c r="BO79" s="71">
        <v>0</v>
      </c>
      <c r="BP79" s="71">
        <v>0</v>
      </c>
      <c r="BQ79" s="71">
        <v>2</v>
      </c>
      <c r="BR79" s="71">
        <v>0</v>
      </c>
      <c r="BS79" s="71">
        <v>0</v>
      </c>
      <c r="BT79" s="71">
        <v>0</v>
      </c>
      <c r="BU79"/>
      <c r="BV79" s="70">
        <v>14.962999999999999</v>
      </c>
      <c r="BW79" s="70">
        <v>0</v>
      </c>
      <c r="BX79" s="70">
        <v>0</v>
      </c>
      <c r="BY79" s="70">
        <v>0</v>
      </c>
      <c r="BZ79" s="70">
        <v>0</v>
      </c>
      <c r="CA79" s="70">
        <v>0</v>
      </c>
      <c r="CB79" s="70">
        <v>0</v>
      </c>
      <c r="CC79" s="70">
        <v>0</v>
      </c>
      <c r="CD79" s="70">
        <v>0</v>
      </c>
    </row>
    <row r="80" spans="1:82">
      <c r="A80" s="70" t="s">
        <v>1749</v>
      </c>
      <c r="B80" s="70">
        <v>145</v>
      </c>
      <c r="C80" s="70">
        <v>9</v>
      </c>
      <c r="D80" s="70">
        <v>9</v>
      </c>
      <c r="E80" s="70">
        <v>2012</v>
      </c>
      <c r="F80" s="70" t="s">
        <v>179</v>
      </c>
      <c r="G80" s="70" t="s">
        <v>1740</v>
      </c>
      <c r="H80" s="70" t="s">
        <v>1741</v>
      </c>
      <c r="I80" s="148"/>
      <c r="J80" s="71">
        <v>543.78280867073556</v>
      </c>
      <c r="K80" s="71">
        <v>1.931128068589125</v>
      </c>
      <c r="L80" s="71">
        <v>1.1717616796276229</v>
      </c>
      <c r="M80" s="71">
        <v>44.389237651830229</v>
      </c>
      <c r="N80" s="71">
        <v>65.319555356583265</v>
      </c>
      <c r="O80" s="71">
        <v>40.468599684695079</v>
      </c>
      <c r="P80" s="71">
        <v>27.167324961193998</v>
      </c>
      <c r="Q80" s="71">
        <v>2.7674989514386801</v>
      </c>
      <c r="R80" s="71">
        <v>0</v>
      </c>
      <c r="S80" s="71">
        <v>4.6872160938141354</v>
      </c>
      <c r="T80" s="72"/>
      <c r="U80" s="71">
        <v>12195363</v>
      </c>
      <c r="V80" s="71">
        <v>646</v>
      </c>
      <c r="W80" s="71">
        <v>29</v>
      </c>
      <c r="X80" s="71">
        <v>7765</v>
      </c>
      <c r="Y80" s="71">
        <v>13873</v>
      </c>
      <c r="Z80" s="71">
        <v>21166</v>
      </c>
      <c r="AA80" s="71">
        <v>5459</v>
      </c>
      <c r="AB80" s="71">
        <v>36297</v>
      </c>
      <c r="AC80" s="71">
        <v>0</v>
      </c>
      <c r="AD80" s="71">
        <v>4.6872160938141354</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13.247999999999999</v>
      </c>
      <c r="BK80" s="71">
        <v>0</v>
      </c>
      <c r="BL80" s="71">
        <v>0</v>
      </c>
      <c r="BM80" s="71">
        <v>0</v>
      </c>
      <c r="BN80" s="72"/>
      <c r="BO80" s="71">
        <v>0</v>
      </c>
      <c r="BP80" s="71">
        <v>0</v>
      </c>
      <c r="BQ80" s="71">
        <v>2</v>
      </c>
      <c r="BR80" s="71">
        <v>0</v>
      </c>
      <c r="BS80" s="71">
        <v>0</v>
      </c>
      <c r="BT80" s="71">
        <v>0</v>
      </c>
      <c r="BU80"/>
      <c r="BV80" s="70">
        <v>13.247999999999999</v>
      </c>
      <c r="BW80" s="70">
        <v>0</v>
      </c>
      <c r="BX80" s="70">
        <v>0</v>
      </c>
      <c r="BY80" s="70">
        <v>0</v>
      </c>
      <c r="BZ80" s="70">
        <v>0</v>
      </c>
      <c r="CA80" s="70">
        <v>0</v>
      </c>
      <c r="CB80" s="70">
        <v>0</v>
      </c>
      <c r="CC80" s="70">
        <v>0</v>
      </c>
      <c r="CD80" s="70">
        <v>0</v>
      </c>
    </row>
    <row r="81" spans="1:82">
      <c r="A81" s="70" t="s">
        <v>1750</v>
      </c>
      <c r="B81" s="70">
        <v>146</v>
      </c>
      <c r="C81" s="70">
        <v>10</v>
      </c>
      <c r="D81" s="70">
        <v>9</v>
      </c>
      <c r="E81" s="70">
        <v>2013</v>
      </c>
      <c r="F81" s="70" t="s">
        <v>180</v>
      </c>
      <c r="G81" s="70" t="s">
        <v>1740</v>
      </c>
      <c r="H81" s="70" t="s">
        <v>1741</v>
      </c>
      <c r="I81" s="148"/>
      <c r="J81" s="71">
        <v>231.00179875322391</v>
      </c>
      <c r="K81" s="71">
        <v>1.618975951441237</v>
      </c>
      <c r="L81" s="71">
        <v>1.0882709606741361</v>
      </c>
      <c r="M81" s="71">
        <v>43.870306087480692</v>
      </c>
      <c r="N81" s="71">
        <v>65.799298877566699</v>
      </c>
      <c r="O81" s="71">
        <v>39.059268770535603</v>
      </c>
      <c r="P81" s="71">
        <v>26.825104249794968</v>
      </c>
      <c r="Q81" s="71">
        <v>2.7898815997187199</v>
      </c>
      <c r="R81" s="71">
        <v>0</v>
      </c>
      <c r="S81" s="71">
        <v>4.7344966133087407</v>
      </c>
      <c r="T81" s="72"/>
      <c r="U81" s="71">
        <v>4956168</v>
      </c>
      <c r="V81" s="71">
        <v>646</v>
      </c>
      <c r="W81" s="71">
        <v>29</v>
      </c>
      <c r="X81" s="71">
        <v>7765</v>
      </c>
      <c r="Y81" s="71">
        <v>13920</v>
      </c>
      <c r="Z81" s="71">
        <v>21341</v>
      </c>
      <c r="AA81" s="71">
        <v>5370</v>
      </c>
      <c r="AB81" s="71">
        <v>36066</v>
      </c>
      <c r="AC81" s="71">
        <v>0</v>
      </c>
      <c r="AD81" s="71">
        <v>4.7344966133087407</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13.52</v>
      </c>
      <c r="BK81" s="71">
        <v>0</v>
      </c>
      <c r="BL81" s="71">
        <v>0</v>
      </c>
      <c r="BM81" s="71">
        <v>0</v>
      </c>
      <c r="BN81" s="72"/>
      <c r="BO81" s="71">
        <v>0</v>
      </c>
      <c r="BP81" s="71">
        <v>0</v>
      </c>
      <c r="BQ81" s="71">
        <v>2</v>
      </c>
      <c r="BR81" s="71">
        <v>0</v>
      </c>
      <c r="BS81" s="71">
        <v>0</v>
      </c>
      <c r="BT81" s="71">
        <v>0</v>
      </c>
      <c r="BU81"/>
      <c r="BV81" s="70">
        <v>13.52</v>
      </c>
      <c r="BW81" s="70">
        <v>0</v>
      </c>
      <c r="BX81" s="70">
        <v>0</v>
      </c>
      <c r="BY81" s="70">
        <v>0</v>
      </c>
      <c r="BZ81" s="70">
        <v>0</v>
      </c>
      <c r="CA81" s="70">
        <v>0</v>
      </c>
      <c r="CB81" s="70">
        <v>0</v>
      </c>
      <c r="CC81" s="70">
        <v>0</v>
      </c>
      <c r="CD81" s="70">
        <v>0</v>
      </c>
    </row>
    <row r="82" spans="1:82">
      <c r="A82" s="70" t="s">
        <v>1751</v>
      </c>
      <c r="B82" s="70">
        <v>147</v>
      </c>
      <c r="C82" s="70">
        <v>11</v>
      </c>
      <c r="D82" s="70">
        <v>9</v>
      </c>
      <c r="E82" s="70">
        <v>2014</v>
      </c>
      <c r="F82" s="70" t="s">
        <v>181</v>
      </c>
      <c r="G82" s="70" t="s">
        <v>1740</v>
      </c>
      <c r="H82" s="70" t="s">
        <v>1741</v>
      </c>
      <c r="I82" s="148"/>
      <c r="J82" s="71">
        <v>301.70104821421029</v>
      </c>
      <c r="K82" s="71">
        <v>1.4559371157362351</v>
      </c>
      <c r="L82" s="71">
        <v>0.58983661243722418</v>
      </c>
      <c r="M82" s="71">
        <v>40.084393328707762</v>
      </c>
      <c r="N82" s="71">
        <v>60.623607051142613</v>
      </c>
      <c r="O82" s="71">
        <v>37.300966732828307</v>
      </c>
      <c r="P82" s="71">
        <v>26.452361480734886</v>
      </c>
      <c r="Q82" s="71">
        <v>2.6486710382163201</v>
      </c>
      <c r="R82" s="71">
        <v>0</v>
      </c>
      <c r="S82" s="71">
        <v>4.9191558450339556</v>
      </c>
      <c r="T82" s="72"/>
      <c r="U82" s="71">
        <v>6911398</v>
      </c>
      <c r="V82" s="71">
        <v>505</v>
      </c>
      <c r="W82" s="71">
        <v>16</v>
      </c>
      <c r="X82" s="71">
        <v>7001</v>
      </c>
      <c r="Y82" s="71">
        <v>13955</v>
      </c>
      <c r="Z82" s="71">
        <v>21465</v>
      </c>
      <c r="AA82" s="71">
        <v>5268</v>
      </c>
      <c r="AB82" s="71">
        <v>35688</v>
      </c>
      <c r="AC82" s="71">
        <v>0</v>
      </c>
      <c r="AD82" s="71">
        <v>4.9191558450339556</v>
      </c>
      <c r="AE82" s="72"/>
      <c r="AF82" s="71"/>
      <c r="AG82" s="71"/>
      <c r="AH82" s="71"/>
      <c r="AI82" s="71"/>
      <c r="AJ82" s="71"/>
      <c r="AK82" s="71"/>
      <c r="AL82" s="71"/>
      <c r="AM82" s="71"/>
      <c r="AN82" s="71"/>
      <c r="AO82" s="71"/>
      <c r="AP82" s="71"/>
      <c r="AQ82" s="72"/>
      <c r="AR82" s="71">
        <v>1024</v>
      </c>
      <c r="AS82" s="71">
        <v>200</v>
      </c>
      <c r="AT82" s="71">
        <v>0</v>
      </c>
      <c r="AU82" s="71">
        <v>0</v>
      </c>
      <c r="AV82" s="71">
        <v>0</v>
      </c>
      <c r="AW82" s="71">
        <v>0</v>
      </c>
      <c r="AX82" s="71"/>
      <c r="AY82" s="72"/>
      <c r="AZ82" s="71">
        <v>4411.3950000000004</v>
      </c>
      <c r="BA82" s="71">
        <v>16880.099999999999</v>
      </c>
      <c r="BB82" s="71">
        <v>0</v>
      </c>
      <c r="BC82" s="71">
        <v>0</v>
      </c>
      <c r="BD82" s="71">
        <v>0</v>
      </c>
      <c r="BE82" s="71">
        <v>0</v>
      </c>
      <c r="BF82" s="71"/>
      <c r="BG82" s="72"/>
      <c r="BH82" s="71">
        <v>0</v>
      </c>
      <c r="BI82" s="71">
        <v>0</v>
      </c>
      <c r="BJ82" s="71">
        <v>13.621</v>
      </c>
      <c r="BK82" s="71">
        <v>0</v>
      </c>
      <c r="BL82" s="71">
        <v>0</v>
      </c>
      <c r="BM82" s="71">
        <v>0</v>
      </c>
      <c r="BN82" s="72"/>
      <c r="BO82" s="71">
        <v>0</v>
      </c>
      <c r="BP82" s="71">
        <v>0</v>
      </c>
      <c r="BQ82" s="71">
        <v>2</v>
      </c>
      <c r="BR82" s="71">
        <v>0</v>
      </c>
      <c r="BS82" s="71">
        <v>0</v>
      </c>
      <c r="BT82" s="71">
        <v>0</v>
      </c>
      <c r="BU82"/>
      <c r="BV82" s="70">
        <v>13.621</v>
      </c>
      <c r="BW82" s="70">
        <v>0</v>
      </c>
      <c r="BX82" s="70">
        <v>0</v>
      </c>
      <c r="BY82" s="70">
        <v>0</v>
      </c>
      <c r="BZ82" s="70">
        <v>0</v>
      </c>
      <c r="CA82" s="70">
        <v>0</v>
      </c>
      <c r="CB82" s="70">
        <v>0</v>
      </c>
      <c r="CC82" s="70">
        <v>0</v>
      </c>
      <c r="CD82" s="70">
        <v>0</v>
      </c>
    </row>
    <row r="83" spans="1:82">
      <c r="A83" s="70" t="s">
        <v>1752</v>
      </c>
      <c r="B83" s="70">
        <v>148</v>
      </c>
      <c r="C83" s="70">
        <v>12</v>
      </c>
      <c r="D83" s="70">
        <v>9</v>
      </c>
      <c r="E83" s="70">
        <v>2015</v>
      </c>
      <c r="F83" s="70" t="s">
        <v>182</v>
      </c>
      <c r="G83" s="1064" t="s">
        <v>1740</v>
      </c>
      <c r="H83" s="70" t="s">
        <v>1741</v>
      </c>
      <c r="I83" s="148"/>
      <c r="J83" s="71">
        <v>338.79612931357241</v>
      </c>
      <c r="K83" s="71">
        <v>1.3171041337880831</v>
      </c>
      <c r="L83" s="71">
        <v>0.89816347572705768</v>
      </c>
      <c r="M83" s="71">
        <v>36.467305527721372</v>
      </c>
      <c r="N83" s="71">
        <v>64.478953609630736</v>
      </c>
      <c r="O83" s="71">
        <v>36.886886659322386</v>
      </c>
      <c r="P83" s="71">
        <v>26.257172655394058</v>
      </c>
      <c r="Q83" s="71">
        <v>2.56904770962353</v>
      </c>
      <c r="R83" s="71">
        <v>0</v>
      </c>
      <c r="S83" s="71">
        <v>4.674393786560846</v>
      </c>
      <c r="T83" s="72"/>
      <c r="U83" s="71">
        <v>7595592</v>
      </c>
      <c r="V83" s="71">
        <v>505</v>
      </c>
      <c r="W83" s="71">
        <v>16</v>
      </c>
      <c r="X83" s="71">
        <v>7001</v>
      </c>
      <c r="Y83" s="71">
        <v>13995</v>
      </c>
      <c r="Z83" s="71">
        <v>21431</v>
      </c>
      <c r="AA83" s="71">
        <v>5225</v>
      </c>
      <c r="AB83" s="71">
        <v>35360</v>
      </c>
      <c r="AC83" s="71">
        <v>0</v>
      </c>
      <c r="AD83" s="71">
        <v>4.674393786560846</v>
      </c>
      <c r="AE83" s="72"/>
      <c r="AF83" s="71">
        <v>96206638.157724172</v>
      </c>
      <c r="AG83" s="71">
        <v>944311.8496354447</v>
      </c>
      <c r="AH83" s="71">
        <v>180500.3946672118</v>
      </c>
      <c r="AI83" s="71">
        <v>42209714.924499638</v>
      </c>
      <c r="AJ83" s="71">
        <v>79245980.337832242</v>
      </c>
      <c r="AK83" s="71">
        <v>0</v>
      </c>
      <c r="AL83" s="71">
        <v>0</v>
      </c>
      <c r="AM83" s="71">
        <v>4845939.6703787837</v>
      </c>
      <c r="AN83" s="71">
        <v>0</v>
      </c>
      <c r="AO83" s="71">
        <v>0</v>
      </c>
      <c r="AP83" s="71">
        <v>223633085.33473748</v>
      </c>
      <c r="AQ83" s="72"/>
      <c r="AR83" s="71">
        <v>1088</v>
      </c>
      <c r="AS83" s="71">
        <v>295</v>
      </c>
      <c r="AT83" s="71">
        <v>0</v>
      </c>
      <c r="AU83" s="71">
        <v>0</v>
      </c>
      <c r="AV83" s="71">
        <v>0</v>
      </c>
      <c r="AW83" s="71">
        <v>0</v>
      </c>
      <c r="AX83" s="71"/>
      <c r="AY83" s="72"/>
      <c r="AZ83" s="71">
        <v>4779.46</v>
      </c>
      <c r="BA83" s="71">
        <v>25025.1</v>
      </c>
      <c r="BB83" s="71">
        <v>0</v>
      </c>
      <c r="BC83" s="71">
        <v>0</v>
      </c>
      <c r="BD83" s="71">
        <v>0</v>
      </c>
      <c r="BE83" s="71">
        <v>0</v>
      </c>
      <c r="BF83" s="71"/>
      <c r="BG83" s="72"/>
      <c r="BH83" s="71">
        <v>0</v>
      </c>
      <c r="BI83" s="71">
        <v>0</v>
      </c>
      <c r="BJ83" s="71">
        <v>14.911</v>
      </c>
      <c r="BK83" s="71">
        <v>0</v>
      </c>
      <c r="BL83" s="71">
        <v>0</v>
      </c>
      <c r="BM83" s="71">
        <v>0</v>
      </c>
      <c r="BN83" s="72"/>
      <c r="BO83" s="71">
        <v>0</v>
      </c>
      <c r="BP83" s="71">
        <v>0</v>
      </c>
      <c r="BQ83" s="71">
        <v>2</v>
      </c>
      <c r="BR83" s="71">
        <v>0</v>
      </c>
      <c r="BS83" s="71">
        <v>0</v>
      </c>
      <c r="BT83" s="71">
        <v>0</v>
      </c>
      <c r="BU83"/>
      <c r="BV83" s="70">
        <v>14.911</v>
      </c>
      <c r="BW83" s="70">
        <v>0</v>
      </c>
      <c r="BX83" s="70">
        <v>0</v>
      </c>
      <c r="BY83" s="70">
        <v>0</v>
      </c>
      <c r="BZ83" s="70">
        <v>0</v>
      </c>
      <c r="CA83" s="70">
        <v>0</v>
      </c>
      <c r="CB83" s="70">
        <v>0</v>
      </c>
      <c r="CC83" s="70">
        <v>0</v>
      </c>
      <c r="CD83" s="70">
        <v>0</v>
      </c>
    </row>
    <row r="84" spans="1:82">
      <c r="A84" s="70" t="s">
        <v>1753</v>
      </c>
      <c r="B84" s="70">
        <v>149</v>
      </c>
      <c r="C84" s="70">
        <v>13</v>
      </c>
      <c r="D84" s="70">
        <v>9</v>
      </c>
      <c r="E84" s="70">
        <v>2016</v>
      </c>
      <c r="F84" s="70" t="s">
        <v>155</v>
      </c>
      <c r="G84" s="1064" t="s">
        <v>1740</v>
      </c>
      <c r="H84" s="70" t="s">
        <v>1741</v>
      </c>
      <c r="I84" s="148"/>
      <c r="J84" s="71">
        <v>225.47214208856664</v>
      </c>
      <c r="K84" s="71">
        <v>1.3065557844347062</v>
      </c>
      <c r="L84" s="71">
        <v>0.70182807067975483</v>
      </c>
      <c r="M84" s="71">
        <v>36.433272348306815</v>
      </c>
      <c r="N84" s="71">
        <v>56.118965648073875</v>
      </c>
      <c r="O84" s="71">
        <v>36.549470407234402</v>
      </c>
      <c r="P84" s="71">
        <v>25.372245939665071</v>
      </c>
      <c r="Q84" s="71">
        <v>2.4797492338036538</v>
      </c>
      <c r="R84" s="71">
        <v>0</v>
      </c>
      <c r="S84" s="71">
        <v>5.2147149650478237</v>
      </c>
      <c r="T84" s="72"/>
      <c r="U84" s="71">
        <v>4858073</v>
      </c>
      <c r="V84" s="71">
        <v>505</v>
      </c>
      <c r="W84" s="71">
        <v>16</v>
      </c>
      <c r="X84" s="71">
        <v>7001</v>
      </c>
      <c r="Y84" s="71">
        <v>14062</v>
      </c>
      <c r="Z84" s="71">
        <v>21496</v>
      </c>
      <c r="AA84" s="71">
        <v>5222</v>
      </c>
      <c r="AB84" s="71">
        <v>35108</v>
      </c>
      <c r="AC84" s="71">
        <v>0</v>
      </c>
      <c r="AD84" s="71">
        <v>5.2147149650478237</v>
      </c>
      <c r="AE84" s="72"/>
      <c r="AF84" s="71">
        <v>66065895.869943596</v>
      </c>
      <c r="AG84" s="71">
        <v>928983.33016079757</v>
      </c>
      <c r="AH84" s="71">
        <v>111851.940606773</v>
      </c>
      <c r="AI84" s="71">
        <v>43517190.453086652</v>
      </c>
      <c r="AJ84" s="71">
        <v>68168915.364901155</v>
      </c>
      <c r="AK84" s="71">
        <v>0</v>
      </c>
      <c r="AL84" s="71">
        <v>0</v>
      </c>
      <c r="AM84" s="71">
        <v>4815142.1163953356</v>
      </c>
      <c r="AN84" s="71">
        <v>0</v>
      </c>
      <c r="AO84" s="71">
        <v>0</v>
      </c>
      <c r="AP84" s="71">
        <v>183607979.07509431</v>
      </c>
      <c r="AQ84" s="72"/>
      <c r="AR84" s="71">
        <v>1148</v>
      </c>
      <c r="AS84" s="71">
        <v>339</v>
      </c>
      <c r="AT84" s="71">
        <v>0</v>
      </c>
      <c r="AU84" s="71">
        <v>0</v>
      </c>
      <c r="AV84" s="71">
        <v>0</v>
      </c>
      <c r="AW84" s="71">
        <v>0</v>
      </c>
      <c r="AX84" s="71"/>
      <c r="AY84" s="72"/>
      <c r="AZ84" s="71">
        <v>5076.3599999999997</v>
      </c>
      <c r="BA84" s="71">
        <v>26265.4</v>
      </c>
      <c r="BB84" s="71">
        <v>0</v>
      </c>
      <c r="BC84" s="71">
        <v>0</v>
      </c>
      <c r="BD84" s="71">
        <v>0</v>
      </c>
      <c r="BE84" s="71">
        <v>0</v>
      </c>
      <c r="BF84" s="71"/>
      <c r="BG84" s="72"/>
      <c r="BH84" s="71">
        <v>0</v>
      </c>
      <c r="BI84" s="71">
        <v>0</v>
      </c>
      <c r="BJ84" s="71">
        <v>17.280999999999999</v>
      </c>
      <c r="BK84" s="71">
        <v>0</v>
      </c>
      <c r="BL84" s="71">
        <v>0</v>
      </c>
      <c r="BM84" s="71">
        <v>0</v>
      </c>
      <c r="BN84" s="72"/>
      <c r="BO84" s="71">
        <v>0</v>
      </c>
      <c r="BP84" s="71">
        <v>0</v>
      </c>
      <c r="BQ84" s="71">
        <v>3</v>
      </c>
      <c r="BR84" s="71">
        <v>0</v>
      </c>
      <c r="BS84" s="71">
        <v>0</v>
      </c>
      <c r="BT84" s="71">
        <v>0</v>
      </c>
      <c r="BU84"/>
      <c r="BV84" s="70">
        <v>17.280999999999999</v>
      </c>
      <c r="BW84" s="70">
        <v>0</v>
      </c>
      <c r="BX84" s="70">
        <v>0</v>
      </c>
      <c r="BY84" s="70">
        <v>0</v>
      </c>
      <c r="BZ84" s="70">
        <v>0</v>
      </c>
      <c r="CA84" s="70">
        <v>0</v>
      </c>
      <c r="CB84" s="70">
        <v>0</v>
      </c>
      <c r="CC84" s="70">
        <v>0</v>
      </c>
      <c r="CD84" s="70">
        <v>0</v>
      </c>
    </row>
    <row r="85" spans="1:82">
      <c r="A85" s="70" t="s">
        <v>1754</v>
      </c>
      <c r="B85" s="70">
        <v>150</v>
      </c>
      <c r="C85" s="70">
        <v>14</v>
      </c>
      <c r="D85" s="70">
        <v>9</v>
      </c>
      <c r="E85" s="70">
        <v>2017</v>
      </c>
      <c r="F85" s="70" t="s">
        <v>156</v>
      </c>
      <c r="G85" s="70" t="s">
        <v>1740</v>
      </c>
      <c r="H85" s="70" t="s">
        <v>1741</v>
      </c>
      <c r="I85" s="148"/>
      <c r="J85" s="71">
        <v>227.99634062606333</v>
      </c>
      <c r="K85" s="71">
        <v>1.3591054408399788</v>
      </c>
      <c r="L85" s="71">
        <v>0.66466179025947458</v>
      </c>
      <c r="M85" s="71">
        <v>34.46556925064754</v>
      </c>
      <c r="N85" s="71">
        <v>56.477246432791603</v>
      </c>
      <c r="O85" s="71">
        <v>36.038370034800856</v>
      </c>
      <c r="P85" s="71">
        <v>24.723899511513771</v>
      </c>
      <c r="Q85" s="71">
        <v>2.3773452773905701</v>
      </c>
      <c r="R85" s="71">
        <v>0</v>
      </c>
      <c r="S85" s="71">
        <v>4.573557247426999</v>
      </c>
      <c r="T85" s="72"/>
      <c r="U85" s="71">
        <v>5400059</v>
      </c>
      <c r="V85" s="71">
        <v>505</v>
      </c>
      <c r="W85" s="71">
        <v>16</v>
      </c>
      <c r="X85" s="71">
        <v>7001</v>
      </c>
      <c r="Y85" s="71">
        <v>14126</v>
      </c>
      <c r="Z85" s="71">
        <v>21547</v>
      </c>
      <c r="AA85" s="71">
        <v>5121</v>
      </c>
      <c r="AB85" s="71">
        <v>34806</v>
      </c>
      <c r="AC85" s="71">
        <v>0</v>
      </c>
      <c r="AD85" s="71">
        <v>4.573557247426999</v>
      </c>
      <c r="AE85" s="72"/>
      <c r="AF85" s="71">
        <v>71258725.485629573</v>
      </c>
      <c r="AG85" s="71">
        <v>953214.38648151397</v>
      </c>
      <c r="AH85" s="71">
        <v>141192.04042054401</v>
      </c>
      <c r="AI85" s="71">
        <v>42817436.001440771</v>
      </c>
      <c r="AJ85" s="71">
        <v>72434467.83244741</v>
      </c>
      <c r="AK85" s="71">
        <v>0</v>
      </c>
      <c r="AL85" s="71">
        <v>0</v>
      </c>
      <c r="AM85" s="71">
        <v>4781191.700997985</v>
      </c>
      <c r="AN85" s="71">
        <v>0</v>
      </c>
      <c r="AO85" s="71">
        <v>0</v>
      </c>
      <c r="AP85" s="71">
        <v>192386227.4474178</v>
      </c>
      <c r="AQ85" s="72"/>
      <c r="AR85" s="71">
        <v>1200</v>
      </c>
      <c r="AS85" s="71">
        <v>374</v>
      </c>
      <c r="AT85" s="71">
        <v>0</v>
      </c>
      <c r="AU85" s="71">
        <v>0</v>
      </c>
      <c r="AV85" s="71">
        <v>0</v>
      </c>
      <c r="AW85" s="71">
        <v>0</v>
      </c>
      <c r="AX85" s="71"/>
      <c r="AY85" s="72"/>
      <c r="AZ85" s="71">
        <v>5353.6759999999986</v>
      </c>
      <c r="BA85" s="71">
        <v>27759.599999999999</v>
      </c>
      <c r="BB85" s="71">
        <v>0</v>
      </c>
      <c r="BC85" s="71">
        <v>0</v>
      </c>
      <c r="BD85" s="71">
        <v>0</v>
      </c>
      <c r="BE85" s="71">
        <v>0</v>
      </c>
      <c r="BF85" s="71"/>
      <c r="BG85" s="72"/>
      <c r="BH85" s="71">
        <v>0</v>
      </c>
      <c r="BI85" s="71">
        <v>0</v>
      </c>
      <c r="BJ85" s="71">
        <v>18.733000000000001</v>
      </c>
      <c r="BK85" s="71">
        <v>0</v>
      </c>
      <c r="BL85" s="71">
        <v>0</v>
      </c>
      <c r="BM85" s="71">
        <v>0</v>
      </c>
      <c r="BN85" s="72"/>
      <c r="BO85" s="71">
        <v>0</v>
      </c>
      <c r="BP85" s="71">
        <v>0</v>
      </c>
      <c r="BQ85" s="71">
        <v>3</v>
      </c>
      <c r="BR85" s="71">
        <v>0</v>
      </c>
      <c r="BS85" s="71">
        <v>0</v>
      </c>
      <c r="BT85" s="71">
        <v>0</v>
      </c>
      <c r="BU85"/>
      <c r="BV85" s="70">
        <v>18.733000000000001</v>
      </c>
      <c r="BW85" s="70">
        <v>0</v>
      </c>
      <c r="BX85" s="70">
        <v>0</v>
      </c>
      <c r="BY85" s="70">
        <v>0</v>
      </c>
      <c r="BZ85" s="70">
        <v>0</v>
      </c>
      <c r="CA85" s="70">
        <v>0</v>
      </c>
      <c r="CB85" s="70">
        <v>0</v>
      </c>
      <c r="CC85" s="70">
        <v>0</v>
      </c>
      <c r="CD85" s="70">
        <v>0</v>
      </c>
    </row>
    <row r="86" spans="1:82">
      <c r="A86" s="70" t="s">
        <v>1755</v>
      </c>
      <c r="B86" s="70">
        <v>151</v>
      </c>
      <c r="C86" s="70">
        <v>15</v>
      </c>
      <c r="D86" s="70">
        <v>9</v>
      </c>
      <c r="E86" s="70">
        <v>2018</v>
      </c>
      <c r="F86" s="70" t="s">
        <v>183</v>
      </c>
      <c r="G86" s="70" t="s">
        <v>1740</v>
      </c>
      <c r="H86" s="70" t="s">
        <v>1741</v>
      </c>
      <c r="I86" s="148"/>
      <c r="J86" s="71">
        <v>199.23947156748724</v>
      </c>
      <c r="K86" s="71">
        <v>1.2611506165381876</v>
      </c>
      <c r="L86" s="71">
        <v>0.60551966348511221</v>
      </c>
      <c r="M86" s="71">
        <v>32.048002498928007</v>
      </c>
      <c r="N86" s="71">
        <v>45.38491255504394</v>
      </c>
      <c r="O86" s="71">
        <v>35.438420517308423</v>
      </c>
      <c r="P86" s="71">
        <v>24.492131602893291</v>
      </c>
      <c r="Q86" s="71">
        <v>2.1865119899501102</v>
      </c>
      <c r="R86" s="71">
        <v>0</v>
      </c>
      <c r="S86" s="71">
        <v>5.4551495072486729</v>
      </c>
      <c r="T86" s="72"/>
      <c r="U86" s="71">
        <v>5422084</v>
      </c>
      <c r="V86" s="71">
        <v>505</v>
      </c>
      <c r="W86" s="71">
        <v>16</v>
      </c>
      <c r="X86" s="71">
        <v>7001</v>
      </c>
      <c r="Y86" s="71">
        <v>14163</v>
      </c>
      <c r="Z86" s="71">
        <v>21594</v>
      </c>
      <c r="AA86" s="71">
        <v>5124</v>
      </c>
      <c r="AB86" s="71">
        <v>34498</v>
      </c>
      <c r="AC86" s="71">
        <v>0</v>
      </c>
      <c r="AD86" s="71">
        <v>5.4551495072486729</v>
      </c>
      <c r="AE86" s="72"/>
      <c r="AF86" s="71">
        <v>66177873.55747167</v>
      </c>
      <c r="AG86" s="71">
        <v>880751.36702341493</v>
      </c>
      <c r="AH86" s="71">
        <v>132288.67408270229</v>
      </c>
      <c r="AI86" s="71">
        <v>41347797.977901421</v>
      </c>
      <c r="AJ86" s="71">
        <v>59605440.629318617</v>
      </c>
      <c r="AK86" s="71">
        <v>0</v>
      </c>
      <c r="AL86" s="71">
        <v>0</v>
      </c>
      <c r="AM86" s="71">
        <v>4748688.017330463</v>
      </c>
      <c r="AN86" s="71">
        <v>0</v>
      </c>
      <c r="AO86" s="71">
        <v>0</v>
      </c>
      <c r="AP86" s="71">
        <v>172892840.22312829</v>
      </c>
      <c r="AQ86" s="72"/>
      <c r="AR86" s="71">
        <v>1262</v>
      </c>
      <c r="AS86" s="71">
        <v>408</v>
      </c>
      <c r="AT86" s="71">
        <v>0</v>
      </c>
      <c r="AU86" s="71">
        <v>0</v>
      </c>
      <c r="AV86" s="71">
        <v>0</v>
      </c>
      <c r="AW86" s="71">
        <v>0</v>
      </c>
      <c r="AX86" s="71"/>
      <c r="AY86" s="72"/>
      <c r="AZ86" s="71">
        <v>5677.3289999999997</v>
      </c>
      <c r="BA86" s="71">
        <v>28633.9</v>
      </c>
      <c r="BB86" s="71">
        <v>0</v>
      </c>
      <c r="BC86" s="71">
        <v>0</v>
      </c>
      <c r="BD86" s="71">
        <v>0</v>
      </c>
      <c r="BE86" s="71">
        <v>0</v>
      </c>
      <c r="BF86" s="71"/>
      <c r="BG86" s="72"/>
      <c r="BH86" s="71">
        <v>0</v>
      </c>
      <c r="BI86" s="71">
        <v>0</v>
      </c>
      <c r="BJ86" s="71">
        <v>18.434000000000001</v>
      </c>
      <c r="BK86" s="71">
        <v>0</v>
      </c>
      <c r="BL86" s="71">
        <v>0</v>
      </c>
      <c r="BM86" s="71">
        <v>0</v>
      </c>
      <c r="BN86" s="72"/>
      <c r="BO86" s="71">
        <v>0</v>
      </c>
      <c r="BP86" s="71">
        <v>0</v>
      </c>
      <c r="BQ86" s="71">
        <v>3</v>
      </c>
      <c r="BR86" s="71">
        <v>0</v>
      </c>
      <c r="BS86" s="71">
        <v>0</v>
      </c>
      <c r="BT86" s="71">
        <v>0</v>
      </c>
      <c r="BU86"/>
      <c r="BV86" s="70">
        <v>18.434000000000001</v>
      </c>
      <c r="BW86" s="70">
        <v>0</v>
      </c>
      <c r="BX86" s="70">
        <v>0</v>
      </c>
      <c r="BY86" s="70">
        <v>0</v>
      </c>
      <c r="BZ86" s="70">
        <v>0</v>
      </c>
      <c r="CA86" s="70">
        <v>0</v>
      </c>
      <c r="CB86" s="70">
        <v>0</v>
      </c>
      <c r="CC86" s="70">
        <v>0</v>
      </c>
      <c r="CD86" s="70">
        <v>0</v>
      </c>
    </row>
    <row r="87" spans="1:82">
      <c r="A87" s="70" t="s">
        <v>1756</v>
      </c>
      <c r="B87" s="70">
        <v>152</v>
      </c>
      <c r="C87" s="70">
        <v>16</v>
      </c>
      <c r="D87" s="70">
        <v>9</v>
      </c>
      <c r="E87" s="70">
        <v>2019</v>
      </c>
      <c r="F87" s="70" t="s">
        <v>158</v>
      </c>
      <c r="G87" s="70" t="s">
        <v>1740</v>
      </c>
      <c r="H87" s="70" t="s">
        <v>1741</v>
      </c>
      <c r="I87" s="148"/>
      <c r="J87" s="71">
        <v>212.33026257086706</v>
      </c>
      <c r="K87" s="71">
        <v>1.1234539749305548</v>
      </c>
      <c r="L87" s="71">
        <v>0.6039900671775893</v>
      </c>
      <c r="M87" s="71">
        <v>29.104717854021178</v>
      </c>
      <c r="N87" s="71">
        <v>39.717634863638914</v>
      </c>
      <c r="O87" s="71">
        <v>34.438805276899821</v>
      </c>
      <c r="P87" s="71">
        <v>24.440858770437721</v>
      </c>
      <c r="Q87" s="71">
        <v>2.1093787244521298</v>
      </c>
      <c r="R87" s="71">
        <v>0</v>
      </c>
      <c r="S87" s="71">
        <v>4.6212300960687092</v>
      </c>
      <c r="T87" s="72"/>
      <c r="U87" s="71">
        <v>5642719</v>
      </c>
      <c r="V87" s="71">
        <v>505</v>
      </c>
      <c r="W87" s="71">
        <v>16</v>
      </c>
      <c r="X87" s="71">
        <v>7001</v>
      </c>
      <c r="Y87" s="71">
        <v>14234</v>
      </c>
      <c r="Z87" s="71">
        <v>21561</v>
      </c>
      <c r="AA87" s="71">
        <v>5075</v>
      </c>
      <c r="AB87" s="71">
        <v>34182</v>
      </c>
      <c r="AC87" s="71">
        <v>0</v>
      </c>
      <c r="AD87" s="71">
        <v>4.6212300960687092</v>
      </c>
      <c r="AE87" s="72"/>
      <c r="AF87" s="71">
        <v>72712780.423935518</v>
      </c>
      <c r="AG87" s="71">
        <v>868500.23033839767</v>
      </c>
      <c r="AH87" s="71">
        <v>142177.38428052969</v>
      </c>
      <c r="AI87" s="71">
        <v>40917815.331591532</v>
      </c>
      <c r="AJ87" s="71">
        <v>57774024.099044852</v>
      </c>
      <c r="AK87" s="71">
        <v>0</v>
      </c>
      <c r="AL87" s="71">
        <v>0</v>
      </c>
      <c r="AM87" s="71">
        <v>4655331.0780417686</v>
      </c>
      <c r="AN87" s="71">
        <v>0</v>
      </c>
      <c r="AO87" s="71">
        <v>0</v>
      </c>
      <c r="AP87" s="71">
        <v>177070628.5472326</v>
      </c>
      <c r="AQ87" s="72"/>
      <c r="AR87" s="71">
        <v>1314</v>
      </c>
      <c r="AS87" s="71">
        <v>441</v>
      </c>
      <c r="AT87" s="71">
        <v>0</v>
      </c>
      <c r="AU87" s="71">
        <v>0</v>
      </c>
      <c r="AV87" s="71">
        <v>0</v>
      </c>
      <c r="AW87" s="71">
        <v>0</v>
      </c>
      <c r="AX87" s="71"/>
      <c r="AY87" s="72"/>
      <c r="AZ87" s="71">
        <v>5931.0350000000017</v>
      </c>
      <c r="BA87" s="71">
        <v>29768.09999999998</v>
      </c>
      <c r="BB87" s="71">
        <v>0</v>
      </c>
      <c r="BC87" s="71">
        <v>0</v>
      </c>
      <c r="BD87" s="71">
        <v>0</v>
      </c>
      <c r="BE87" s="71">
        <v>0</v>
      </c>
      <c r="BF87" s="71"/>
      <c r="BG87" s="72"/>
      <c r="BH87" s="71">
        <v>0</v>
      </c>
      <c r="BI87" s="71">
        <v>0</v>
      </c>
      <c r="BJ87" s="71">
        <v>17.907</v>
      </c>
      <c r="BK87" s="71">
        <v>0</v>
      </c>
      <c r="BL87" s="71">
        <v>0</v>
      </c>
      <c r="BM87" s="71">
        <v>0</v>
      </c>
      <c r="BN87" s="72"/>
      <c r="BO87" s="71">
        <v>0</v>
      </c>
      <c r="BP87" s="71">
        <v>0</v>
      </c>
      <c r="BQ87" s="71">
        <v>3</v>
      </c>
      <c r="BR87" s="71">
        <v>0</v>
      </c>
      <c r="BS87" s="71">
        <v>0</v>
      </c>
      <c r="BT87" s="71">
        <v>0</v>
      </c>
      <c r="BU87"/>
      <c r="BV87" s="70">
        <v>17.907</v>
      </c>
      <c r="BW87" s="70">
        <v>0</v>
      </c>
      <c r="BX87" s="70">
        <v>0</v>
      </c>
      <c r="BY87" s="70">
        <v>0</v>
      </c>
      <c r="BZ87" s="70">
        <v>0</v>
      </c>
      <c r="CA87" s="70">
        <v>0</v>
      </c>
      <c r="CB87" s="70">
        <v>0</v>
      </c>
      <c r="CC87" s="70">
        <v>0</v>
      </c>
      <c r="CD87" s="70">
        <v>0</v>
      </c>
    </row>
    <row r="88" spans="1:82">
      <c r="A88" s="70" t="s">
        <v>1757</v>
      </c>
      <c r="B88" s="70">
        <v>153</v>
      </c>
      <c r="C88" s="70">
        <v>17</v>
      </c>
      <c r="D88" s="70">
        <v>9</v>
      </c>
      <c r="E88" s="70">
        <v>2020</v>
      </c>
      <c r="F88" s="70" t="s">
        <v>159</v>
      </c>
      <c r="G88" s="70" t="s">
        <v>1740</v>
      </c>
      <c r="H88" s="70" t="s">
        <v>1741</v>
      </c>
      <c r="I88" s="148"/>
      <c r="J88" s="71">
        <v>237.43400970843601</v>
      </c>
      <c r="K88" s="71">
        <v>1.1159874851198948</v>
      </c>
      <c r="L88" s="71">
        <v>0.57479122566725593</v>
      </c>
      <c r="M88" s="71">
        <v>25.352463287666527</v>
      </c>
      <c r="N88" s="71">
        <v>44.375052917224764</v>
      </c>
      <c r="O88" s="71">
        <v>30.031919340482403</v>
      </c>
      <c r="P88" s="71">
        <v>23.062584162604129</v>
      </c>
      <c r="Q88" s="71">
        <v>2.0026009702443099</v>
      </c>
      <c r="R88" s="71">
        <v>0</v>
      </c>
      <c r="S88" s="71">
        <v>4.6942445719378956</v>
      </c>
      <c r="T88" s="72"/>
      <c r="U88" s="71">
        <v>6598223</v>
      </c>
      <c r="V88" s="71">
        <v>484</v>
      </c>
      <c r="W88" s="71">
        <v>18</v>
      </c>
      <c r="X88" s="71">
        <v>6817</v>
      </c>
      <c r="Y88" s="71">
        <v>14324</v>
      </c>
      <c r="Z88" s="71">
        <v>21460</v>
      </c>
      <c r="AA88" s="71">
        <v>5090</v>
      </c>
      <c r="AB88" s="71">
        <v>33965</v>
      </c>
      <c r="AC88" s="71">
        <v>0</v>
      </c>
      <c r="AD88" s="71">
        <v>4.6942445719378956</v>
      </c>
      <c r="AE88" s="72"/>
      <c r="AF88" s="71">
        <v>87239810.369512647</v>
      </c>
      <c r="AG88" s="71">
        <v>819636.16311999655</v>
      </c>
      <c r="AH88" s="71">
        <v>146577.83442590493</v>
      </c>
      <c r="AI88" s="71">
        <v>36741734.092802212</v>
      </c>
      <c r="AJ88" s="71">
        <v>67615880.536271214</v>
      </c>
      <c r="AK88" s="71"/>
      <c r="AL88" s="71"/>
      <c r="AM88" s="71">
        <v>4432809.8590205945</v>
      </c>
      <c r="AN88" s="71"/>
      <c r="AO88" s="71"/>
      <c r="AP88" s="71">
        <v>196996448.85515255</v>
      </c>
      <c r="AQ88" s="72"/>
      <c r="AR88" s="71">
        <v>1385</v>
      </c>
      <c r="AS88" s="71">
        <v>461</v>
      </c>
      <c r="AT88" s="71">
        <v>0</v>
      </c>
      <c r="AU88" s="71">
        <v>0</v>
      </c>
      <c r="AV88" s="71">
        <v>0</v>
      </c>
      <c r="AW88" s="71">
        <v>0</v>
      </c>
      <c r="AX88" s="71"/>
      <c r="AY88" s="72"/>
      <c r="AZ88" s="71">
        <v>6311.1669999999986</v>
      </c>
      <c r="BA88" s="71">
        <v>33487.800000000061</v>
      </c>
      <c r="BB88" s="71">
        <v>0</v>
      </c>
      <c r="BC88" s="71">
        <v>0</v>
      </c>
      <c r="BD88" s="71">
        <v>0</v>
      </c>
      <c r="BE88" s="71">
        <v>0</v>
      </c>
      <c r="BF88" s="71"/>
      <c r="BG88" s="72"/>
      <c r="BH88" s="71">
        <v>0</v>
      </c>
      <c r="BI88" s="71">
        <v>0</v>
      </c>
      <c r="BJ88" s="71">
        <v>16.398</v>
      </c>
      <c r="BK88" s="71">
        <v>0</v>
      </c>
      <c r="BL88" s="71">
        <v>0</v>
      </c>
      <c r="BM88" s="71">
        <v>0</v>
      </c>
      <c r="BN88" s="72"/>
      <c r="BO88" s="71">
        <v>0</v>
      </c>
      <c r="BP88" s="71">
        <v>0</v>
      </c>
      <c r="BQ88" s="71">
        <v>3</v>
      </c>
      <c r="BR88" s="71">
        <v>0</v>
      </c>
      <c r="BS88" s="71">
        <v>0</v>
      </c>
      <c r="BT88" s="71">
        <v>0</v>
      </c>
      <c r="BU88"/>
      <c r="BV88" s="70">
        <v>16.398</v>
      </c>
      <c r="BW88" s="70">
        <v>0</v>
      </c>
      <c r="BX88" s="70">
        <v>0</v>
      </c>
      <c r="BY88" s="70">
        <v>0</v>
      </c>
      <c r="BZ88" s="70">
        <v>0</v>
      </c>
      <c r="CA88" s="70">
        <v>0</v>
      </c>
      <c r="CB88" s="70">
        <v>0</v>
      </c>
      <c r="CC88" s="70">
        <v>0</v>
      </c>
      <c r="CD88" s="70">
        <v>0</v>
      </c>
    </row>
    <row r="89" spans="1:82">
      <c r="A89" s="70" t="s">
        <v>1758</v>
      </c>
      <c r="B89" s="70">
        <v>153</v>
      </c>
      <c r="C89" s="70">
        <v>18</v>
      </c>
      <c r="D89" s="70">
        <v>9</v>
      </c>
      <c r="E89" s="70">
        <v>2021</v>
      </c>
      <c r="F89" s="70" t="s">
        <v>160</v>
      </c>
      <c r="G89" s="70" t="s">
        <v>1740</v>
      </c>
      <c r="H89" s="70" t="s">
        <v>1741</v>
      </c>
      <c r="I89" s="148"/>
      <c r="J89" s="71">
        <v>197.30610982648312</v>
      </c>
      <c r="K89" s="71">
        <v>1.2307439780655627</v>
      </c>
      <c r="L89" s="71">
        <v>0.51065419015047708</v>
      </c>
      <c r="M89" s="71">
        <v>28.79426238849447</v>
      </c>
      <c r="N89" s="71">
        <v>45.377195261894236</v>
      </c>
      <c r="O89" s="71">
        <v>28.969976747383615</v>
      </c>
      <c r="P89" s="71">
        <v>23.460733393319501</v>
      </c>
      <c r="Q89" s="71">
        <v>1.96221551830563</v>
      </c>
      <c r="R89" s="71">
        <v>0</v>
      </c>
      <c r="S89" s="71">
        <v>3.9118779384204361</v>
      </c>
      <c r="T89" s="72"/>
      <c r="U89" s="71">
        <v>6008439</v>
      </c>
      <c r="V89" s="71">
        <v>484</v>
      </c>
      <c r="W89" s="71">
        <v>18</v>
      </c>
      <c r="X89" s="71">
        <v>6817</v>
      </c>
      <c r="Y89" s="71">
        <v>14312</v>
      </c>
      <c r="Z89" s="71">
        <v>21315</v>
      </c>
      <c r="AA89" s="71">
        <v>5049</v>
      </c>
      <c r="AB89" s="71">
        <v>33607</v>
      </c>
      <c r="AC89" s="71">
        <v>0</v>
      </c>
      <c r="AD89" s="71">
        <v>3.9118779384204361</v>
      </c>
      <c r="AE89" s="72"/>
      <c r="AF89" s="71">
        <v>69907420.311251625</v>
      </c>
      <c r="AG89" s="71">
        <v>876288.39285976219</v>
      </c>
      <c r="AH89" s="71">
        <v>128847.08007099394</v>
      </c>
      <c r="AI89" s="71">
        <v>42359360.43156369</v>
      </c>
      <c r="AJ89" s="71">
        <v>67914384.231737033</v>
      </c>
      <c r="AK89" s="71">
        <v>0</v>
      </c>
      <c r="AL89" s="71">
        <v>0</v>
      </c>
      <c r="AM89" s="71">
        <v>4411385.4775568321</v>
      </c>
      <c r="AN89" s="71">
        <v>0</v>
      </c>
      <c r="AO89" s="71">
        <v>0</v>
      </c>
      <c r="AP89" s="71">
        <v>185597685.92503995</v>
      </c>
      <c r="AQ89" s="72"/>
      <c r="AR89" s="71">
        <v>1464</v>
      </c>
      <c r="AS89" s="71">
        <v>468</v>
      </c>
      <c r="AT89" s="71">
        <v>0</v>
      </c>
      <c r="AU89" s="71">
        <v>0</v>
      </c>
      <c r="AV89" s="71">
        <v>0</v>
      </c>
      <c r="AW89" s="71">
        <v>0</v>
      </c>
      <c r="AX89" s="71"/>
      <c r="AY89" s="72"/>
      <c r="AZ89" s="71">
        <v>6740.2250000000022</v>
      </c>
      <c r="BA89" s="71">
        <v>34046.400000000052</v>
      </c>
      <c r="BB89" s="71">
        <v>0</v>
      </c>
      <c r="BC89" s="71">
        <v>0</v>
      </c>
      <c r="BD89" s="71">
        <v>0</v>
      </c>
      <c r="BE89" s="71">
        <v>0</v>
      </c>
      <c r="BF89" s="71"/>
      <c r="BG89" s="72"/>
      <c r="BH89" s="71">
        <v>0</v>
      </c>
      <c r="BI89" s="71">
        <v>0</v>
      </c>
      <c r="BJ89" s="71">
        <v>15.577</v>
      </c>
      <c r="BK89" s="71">
        <v>0</v>
      </c>
      <c r="BL89" s="71">
        <v>0</v>
      </c>
      <c r="BM89" s="71">
        <v>0</v>
      </c>
      <c r="BN89" s="72"/>
      <c r="BO89" s="71">
        <v>0</v>
      </c>
      <c r="BP89" s="71">
        <v>0</v>
      </c>
      <c r="BQ89" s="71">
        <v>3</v>
      </c>
      <c r="BR89" s="71">
        <v>0</v>
      </c>
      <c r="BS89" s="71">
        <v>0</v>
      </c>
      <c r="BT89" s="71">
        <v>0</v>
      </c>
      <c r="BU89"/>
      <c r="BV89" s="70">
        <v>15.577</v>
      </c>
      <c r="BW89" s="70">
        <v>0</v>
      </c>
      <c r="BX89" s="70">
        <v>0</v>
      </c>
      <c r="BY89" s="70">
        <v>0</v>
      </c>
      <c r="BZ89" s="70">
        <v>0</v>
      </c>
      <c r="CA89" s="70">
        <v>0</v>
      </c>
      <c r="CB89" s="70">
        <v>0</v>
      </c>
      <c r="CC89" s="70">
        <v>0</v>
      </c>
      <c r="CD89" s="70">
        <v>0</v>
      </c>
    </row>
    <row r="90" spans="1:82">
      <c r="A90" s="70" t="s">
        <v>1759</v>
      </c>
      <c r="B90" s="70">
        <v>153</v>
      </c>
      <c r="C90" s="70">
        <v>19</v>
      </c>
      <c r="D90" s="70">
        <v>9</v>
      </c>
      <c r="E90" s="70">
        <v>2022</v>
      </c>
      <c r="F90" s="70" t="s">
        <v>161</v>
      </c>
      <c r="G90" s="70" t="s">
        <v>1740</v>
      </c>
      <c r="H90" s="70" t="s">
        <v>1741</v>
      </c>
      <c r="I90" s="148"/>
      <c r="J90" s="71">
        <v>197.03862214219296</v>
      </c>
      <c r="K90" s="71">
        <v>1.1325131880898249</v>
      </c>
      <c r="L90" s="71">
        <v>0.38055696290881424</v>
      </c>
      <c r="M90" s="71">
        <v>27.419378488141628</v>
      </c>
      <c r="N90" s="71">
        <v>45.991457739683128</v>
      </c>
      <c r="O90" s="71">
        <v>30.634301103291691</v>
      </c>
      <c r="P90" s="71">
        <v>22.943692129324837</v>
      </c>
      <c r="Q90" s="71">
        <v>1.9651930825714872</v>
      </c>
      <c r="R90" s="71">
        <v>0</v>
      </c>
      <c r="S90" s="71">
        <v>4.4574041602095216</v>
      </c>
      <c r="T90" s="72"/>
      <c r="U90" s="71">
        <v>6488153</v>
      </c>
      <c r="V90" s="71">
        <v>484</v>
      </c>
      <c r="W90" s="71">
        <v>18</v>
      </c>
      <c r="X90" s="71">
        <v>6817</v>
      </c>
      <c r="Y90" s="71">
        <v>14425</v>
      </c>
      <c r="Z90" s="71">
        <v>21415</v>
      </c>
      <c r="AA90" s="71">
        <v>5013</v>
      </c>
      <c r="AB90" s="71">
        <v>33382</v>
      </c>
      <c r="AC90" s="71">
        <v>0</v>
      </c>
      <c r="AD90" s="71">
        <v>4.4574041602095216</v>
      </c>
      <c r="AE90" s="72"/>
      <c r="AF90" s="71">
        <v>63556024.521226265</v>
      </c>
      <c r="AG90" s="71">
        <v>878768.77781911928</v>
      </c>
      <c r="AH90" s="71">
        <v>106358.66721323825</v>
      </c>
      <c r="AI90" s="71">
        <v>38625161.003421895</v>
      </c>
      <c r="AJ90" s="71">
        <v>70057447.650292218</v>
      </c>
      <c r="AK90" s="71">
        <v>0</v>
      </c>
      <c r="AL90" s="71">
        <v>0</v>
      </c>
      <c r="AM90" s="71">
        <v>4310527.3418983314</v>
      </c>
      <c r="AN90" s="71">
        <v>0</v>
      </c>
      <c r="AO90" s="71">
        <v>0</v>
      </c>
      <c r="AP90" s="71">
        <v>177534287.96187106</v>
      </c>
      <c r="AQ90" s="72"/>
      <c r="AR90" s="71">
        <v>1548</v>
      </c>
      <c r="AS90" s="71">
        <v>478</v>
      </c>
      <c r="AT90" s="71">
        <v>0</v>
      </c>
      <c r="AU90" s="71">
        <v>0</v>
      </c>
      <c r="AV90" s="71">
        <v>0</v>
      </c>
      <c r="AW90" s="71">
        <v>0</v>
      </c>
      <c r="AX90" s="71"/>
      <c r="AY90" s="72"/>
      <c r="AZ90" s="71">
        <v>7242.2690000000002</v>
      </c>
      <c r="BA90" s="71">
        <v>34703.400000000067</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1760</v>
      </c>
      <c r="B91" s="70">
        <v>153</v>
      </c>
      <c r="C91" s="70">
        <v>20</v>
      </c>
      <c r="D91" s="70">
        <v>9</v>
      </c>
      <c r="E91" s="70">
        <v>2023</v>
      </c>
      <c r="F91" s="70" t="s">
        <v>1539</v>
      </c>
      <c r="G91" s="70" t="s">
        <v>1740</v>
      </c>
      <c r="H91" s="70" t="s">
        <v>1741</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1627</v>
      </c>
      <c r="AS91" s="71">
        <v>483</v>
      </c>
      <c r="AT91" s="71">
        <v>0</v>
      </c>
      <c r="AU91" s="71">
        <v>0</v>
      </c>
      <c r="AV91" s="71">
        <v>0</v>
      </c>
      <c r="AW91" s="71">
        <v>0</v>
      </c>
      <c r="AX91" s="71"/>
      <c r="AY91" s="72"/>
      <c r="AZ91" s="71">
        <v>7710.3649999999925</v>
      </c>
      <c r="BA91" s="71">
        <v>35010.20000000007</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1761</v>
      </c>
      <c r="B92" s="70">
        <v>153</v>
      </c>
      <c r="C92" s="70">
        <v>21</v>
      </c>
      <c r="D92" s="70">
        <v>9</v>
      </c>
      <c r="E92" s="70">
        <v>2024</v>
      </c>
      <c r="F92" s="70" t="s">
        <v>1554</v>
      </c>
      <c r="G92" s="70" t="s">
        <v>1740</v>
      </c>
      <c r="H92" s="70" t="s">
        <v>1741</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1762</v>
      </c>
      <c r="B93" s="70">
        <v>239</v>
      </c>
      <c r="C93" s="70">
        <v>1</v>
      </c>
      <c r="D93" s="70">
        <v>15</v>
      </c>
      <c r="E93" s="70">
        <v>1990</v>
      </c>
      <c r="F93" s="70" t="s">
        <v>787</v>
      </c>
      <c r="G93" s="70" t="s">
        <v>1763</v>
      </c>
      <c r="H93" s="70" t="s">
        <v>1764</v>
      </c>
      <c r="I93" s="148"/>
      <c r="J93" s="71">
        <v>75.732121994939519</v>
      </c>
      <c r="K93" s="71">
        <v>6.8087934556959349</v>
      </c>
      <c r="L93" s="71">
        <v>50.676695128768777</v>
      </c>
      <c r="M93" s="71">
        <v>26.103234628526788</v>
      </c>
      <c r="N93" s="71">
        <v>37.054393460655028</v>
      </c>
      <c r="O93" s="71">
        <v>31.17830150495621</v>
      </c>
      <c r="P93" s="71">
        <v>72.756148623454052</v>
      </c>
      <c r="Q93" s="71">
        <v>2.92499516791765</v>
      </c>
      <c r="R93" s="71">
        <v>0</v>
      </c>
      <c r="S93" s="71">
        <v>2.3365464136867682</v>
      </c>
      <c r="T93" s="72"/>
      <c r="U93" s="71">
        <v>7914589</v>
      </c>
      <c r="V93" s="71">
        <v>1694</v>
      </c>
      <c r="W93" s="71">
        <v>559</v>
      </c>
      <c r="X93" s="71">
        <v>9749</v>
      </c>
      <c r="Y93" s="71">
        <v>17559</v>
      </c>
      <c r="Z93" s="71">
        <v>12824</v>
      </c>
      <c r="AA93" s="71">
        <v>17666</v>
      </c>
      <c r="AB93" s="71">
        <v>47492</v>
      </c>
      <c r="AC93" s="71">
        <v>0</v>
      </c>
      <c r="AD93" s="71">
        <v>2.3365464136867682</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1765</v>
      </c>
      <c r="B94" s="70">
        <v>240</v>
      </c>
      <c r="C94" s="70">
        <v>2</v>
      </c>
      <c r="D94" s="70">
        <v>15</v>
      </c>
      <c r="E94" s="70">
        <v>2005</v>
      </c>
      <c r="F94" s="70" t="s">
        <v>789</v>
      </c>
      <c r="G94" s="70" t="s">
        <v>1763</v>
      </c>
      <c r="H94" s="70" t="s">
        <v>1764</v>
      </c>
      <c r="I94" s="148"/>
      <c r="J94" s="71">
        <v>78.060414012547753</v>
      </c>
      <c r="K94" s="71">
        <v>3.3803155312779132</v>
      </c>
      <c r="L94" s="71">
        <v>39.301158807544461</v>
      </c>
      <c r="M94" s="71">
        <v>35.9748589033874</v>
      </c>
      <c r="N94" s="71">
        <v>46.019396779450602</v>
      </c>
      <c r="O94" s="71">
        <v>48.495055014265333</v>
      </c>
      <c r="P94" s="71">
        <v>77.602335255984102</v>
      </c>
      <c r="Q94" s="71">
        <v>2.5751447934682399</v>
      </c>
      <c r="R94" s="71">
        <v>0</v>
      </c>
      <c r="S94" s="71">
        <v>0.91597733999999986</v>
      </c>
      <c r="T94" s="72"/>
      <c r="U94" s="71">
        <v>8429100</v>
      </c>
      <c r="V94" s="71">
        <v>1256</v>
      </c>
      <c r="W94" s="71">
        <v>418</v>
      </c>
      <c r="X94" s="71">
        <v>7712</v>
      </c>
      <c r="Y94" s="71">
        <v>18433</v>
      </c>
      <c r="Z94" s="71">
        <v>23082</v>
      </c>
      <c r="AA94" s="71">
        <v>15432</v>
      </c>
      <c r="AB94" s="71">
        <v>43710</v>
      </c>
      <c r="AC94" s="71">
        <v>0</v>
      </c>
      <c r="AD94" s="71">
        <v>0.91597733999999986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1766</v>
      </c>
      <c r="B95" s="70">
        <v>241</v>
      </c>
      <c r="C95" s="70">
        <v>3</v>
      </c>
      <c r="D95" s="70">
        <v>15</v>
      </c>
      <c r="E95" s="70">
        <v>2006</v>
      </c>
      <c r="F95" s="70" t="s">
        <v>790</v>
      </c>
      <c r="G95" s="70" t="s">
        <v>1763</v>
      </c>
      <c r="H95" s="70" t="s">
        <v>1764</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1767</v>
      </c>
      <c r="B96" s="70">
        <v>242</v>
      </c>
      <c r="C96" s="70">
        <v>4</v>
      </c>
      <c r="D96" s="70">
        <v>15</v>
      </c>
      <c r="E96" s="70">
        <v>2007</v>
      </c>
      <c r="F96" s="70" t="s">
        <v>791</v>
      </c>
      <c r="G96" s="70" t="s">
        <v>1763</v>
      </c>
      <c r="H96" s="70" t="s">
        <v>1764</v>
      </c>
      <c r="I96" s="148"/>
      <c r="J96" s="71">
        <v>77.476614892776979</v>
      </c>
      <c r="K96" s="71">
        <v>3.5126843032711621</v>
      </c>
      <c r="L96" s="71">
        <v>6.7864366056760748</v>
      </c>
      <c r="M96" s="71">
        <v>40.810436174490768</v>
      </c>
      <c r="N96" s="71">
        <v>45.859884714972893</v>
      </c>
      <c r="O96" s="71">
        <v>47.130984207263943</v>
      </c>
      <c r="P96" s="71">
        <v>76.526030136071341</v>
      </c>
      <c r="Q96" s="71">
        <v>2.64564460557451</v>
      </c>
      <c r="R96" s="71">
        <v>0</v>
      </c>
      <c r="S96" s="71">
        <v>1.373482616</v>
      </c>
      <c r="T96" s="72"/>
      <c r="U96" s="71">
        <v>10451470</v>
      </c>
      <c r="V96" s="71">
        <v>1347</v>
      </c>
      <c r="W96" s="71">
        <v>97</v>
      </c>
      <c r="X96" s="71">
        <v>10243</v>
      </c>
      <c r="Y96" s="71">
        <v>18488</v>
      </c>
      <c r="Z96" s="71">
        <v>23320</v>
      </c>
      <c r="AA96" s="71">
        <v>14986</v>
      </c>
      <c r="AB96" s="71">
        <v>42532</v>
      </c>
      <c r="AC96" s="71">
        <v>0</v>
      </c>
      <c r="AD96" s="71">
        <v>1.373482616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1768</v>
      </c>
      <c r="B97" s="70">
        <v>243</v>
      </c>
      <c r="C97" s="70">
        <v>5</v>
      </c>
      <c r="D97" s="70">
        <v>15</v>
      </c>
      <c r="E97" s="70">
        <v>2008</v>
      </c>
      <c r="F97" s="70" t="s">
        <v>792</v>
      </c>
      <c r="G97" s="70" t="s">
        <v>1763</v>
      </c>
      <c r="H97" s="70" t="s">
        <v>1764</v>
      </c>
      <c r="I97" s="148"/>
      <c r="J97" s="71">
        <v>59.926065308434559</v>
      </c>
      <c r="K97" s="71">
        <v>2.7400553382547619</v>
      </c>
      <c r="L97" s="71">
        <v>29.51195255709856</v>
      </c>
      <c r="M97" s="71">
        <v>43.443763113257702</v>
      </c>
      <c r="N97" s="71">
        <v>41.56249690363564</v>
      </c>
      <c r="O97" s="71">
        <v>45.710540283463871</v>
      </c>
      <c r="P97" s="71">
        <v>74.842303995079078</v>
      </c>
      <c r="Q97" s="71">
        <v>2.5591388404331701</v>
      </c>
      <c r="R97" s="71">
        <v>0</v>
      </c>
      <c r="S97" s="71">
        <v>1.0532667175999999</v>
      </c>
      <c r="T97" s="72"/>
      <c r="U97" s="71">
        <v>8743164</v>
      </c>
      <c r="V97" s="71">
        <v>1347</v>
      </c>
      <c r="W97" s="71">
        <v>488</v>
      </c>
      <c r="X97" s="71">
        <v>10243</v>
      </c>
      <c r="Y97" s="71">
        <v>18611</v>
      </c>
      <c r="Z97" s="71">
        <v>23411</v>
      </c>
      <c r="AA97" s="71">
        <v>14673</v>
      </c>
      <c r="AB97" s="71">
        <v>41818</v>
      </c>
      <c r="AC97" s="71">
        <v>0</v>
      </c>
      <c r="AD97" s="71">
        <v>1.0532667175999999</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1769</v>
      </c>
      <c r="B98" s="70">
        <v>244</v>
      </c>
      <c r="C98" s="70">
        <v>6</v>
      </c>
      <c r="D98" s="70">
        <v>15</v>
      </c>
      <c r="E98" s="70">
        <v>2009</v>
      </c>
      <c r="F98" s="70" t="s">
        <v>176</v>
      </c>
      <c r="G98" s="70" t="s">
        <v>1763</v>
      </c>
      <c r="H98" s="70" t="s">
        <v>1764</v>
      </c>
      <c r="I98" s="148"/>
      <c r="J98" s="71">
        <v>58.301921055121063</v>
      </c>
      <c r="K98" s="71">
        <v>2.3872554550212892</v>
      </c>
      <c r="L98" s="71">
        <v>24.870030431993769</v>
      </c>
      <c r="M98" s="71">
        <v>39.245820168852511</v>
      </c>
      <c r="N98" s="71">
        <v>39.069020051478553</v>
      </c>
      <c r="O98" s="71">
        <v>46.328127552402727</v>
      </c>
      <c r="P98" s="71">
        <v>71.689864298130203</v>
      </c>
      <c r="Q98" s="71">
        <v>2.40663154767693</v>
      </c>
      <c r="R98" s="71">
        <v>0</v>
      </c>
      <c r="S98" s="71">
        <v>1.45485222816</v>
      </c>
      <c r="T98" s="72"/>
      <c r="U98" s="71">
        <v>8085888</v>
      </c>
      <c r="V98" s="71">
        <v>1107</v>
      </c>
      <c r="W98" s="71">
        <v>608</v>
      </c>
      <c r="X98" s="71">
        <v>10313</v>
      </c>
      <c r="Y98" s="71">
        <v>18627</v>
      </c>
      <c r="Z98" s="71">
        <v>23420</v>
      </c>
      <c r="AA98" s="71">
        <v>14429</v>
      </c>
      <c r="AB98" s="71">
        <v>41282</v>
      </c>
      <c r="AC98" s="71">
        <v>0</v>
      </c>
      <c r="AD98" s="71">
        <v>1.45485222816</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15.977</v>
      </c>
      <c r="BK98" s="71">
        <v>0</v>
      </c>
      <c r="BL98" s="71">
        <v>0</v>
      </c>
      <c r="BM98" s="71">
        <v>0</v>
      </c>
      <c r="BN98" s="72"/>
      <c r="BO98" s="71">
        <v>0</v>
      </c>
      <c r="BP98" s="71">
        <v>0</v>
      </c>
      <c r="BQ98" s="71">
        <v>3</v>
      </c>
      <c r="BR98" s="71">
        <v>0</v>
      </c>
      <c r="BS98" s="71">
        <v>0</v>
      </c>
      <c r="BT98" s="71">
        <v>0</v>
      </c>
      <c r="BU98"/>
      <c r="BV98" s="70">
        <v>15.977</v>
      </c>
      <c r="BW98" s="70">
        <v>0</v>
      </c>
      <c r="BX98" s="70">
        <v>0</v>
      </c>
      <c r="BY98" s="70">
        <v>0</v>
      </c>
      <c r="BZ98" s="70">
        <v>0</v>
      </c>
      <c r="CA98" s="70">
        <v>0</v>
      </c>
      <c r="CB98" s="70">
        <v>0</v>
      </c>
      <c r="CC98" s="70">
        <v>0</v>
      </c>
      <c r="CD98" s="70">
        <v>0</v>
      </c>
    </row>
    <row r="99" spans="1:82">
      <c r="A99" s="70" t="s">
        <v>1770</v>
      </c>
      <c r="B99" s="70">
        <v>245</v>
      </c>
      <c r="C99" s="70">
        <v>7</v>
      </c>
      <c r="D99" s="70">
        <v>15</v>
      </c>
      <c r="E99" s="70">
        <v>2010</v>
      </c>
      <c r="F99" s="70" t="s">
        <v>177</v>
      </c>
      <c r="G99" s="70" t="s">
        <v>1763</v>
      </c>
      <c r="H99" s="70" t="s">
        <v>1764</v>
      </c>
      <c r="I99" s="148"/>
      <c r="J99" s="71">
        <v>51.918774339879938</v>
      </c>
      <c r="K99" s="71">
        <v>2.5366544555423429</v>
      </c>
      <c r="L99" s="71">
        <v>22.896130000034098</v>
      </c>
      <c r="M99" s="71">
        <v>42.298767457512888</v>
      </c>
      <c r="N99" s="71">
        <v>45.921118849489567</v>
      </c>
      <c r="O99" s="71">
        <v>46.302869205207017</v>
      </c>
      <c r="P99" s="71">
        <v>72.058515714868904</v>
      </c>
      <c r="Q99" s="71">
        <v>2.47243474744401</v>
      </c>
      <c r="R99" s="71">
        <v>0</v>
      </c>
      <c r="S99" s="71">
        <v>1.2416172319200001</v>
      </c>
      <c r="T99" s="72"/>
      <c r="U99" s="71">
        <v>7578455</v>
      </c>
      <c r="V99" s="71">
        <v>1107</v>
      </c>
      <c r="W99" s="71">
        <v>608</v>
      </c>
      <c r="X99" s="71">
        <v>10313</v>
      </c>
      <c r="Y99" s="71">
        <v>18577</v>
      </c>
      <c r="Z99" s="71">
        <v>23516</v>
      </c>
      <c r="AA99" s="71">
        <v>14141</v>
      </c>
      <c r="AB99" s="71">
        <v>40639</v>
      </c>
      <c r="AC99" s="71">
        <v>0</v>
      </c>
      <c r="AD99" s="71">
        <v>1.2416172319200001</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14.856999999999999</v>
      </c>
      <c r="BK99" s="71">
        <v>0</v>
      </c>
      <c r="BL99" s="71">
        <v>0</v>
      </c>
      <c r="BM99" s="71">
        <v>0</v>
      </c>
      <c r="BN99" s="72"/>
      <c r="BO99" s="71">
        <v>0</v>
      </c>
      <c r="BP99" s="71">
        <v>0</v>
      </c>
      <c r="BQ99" s="71">
        <v>3</v>
      </c>
      <c r="BR99" s="71">
        <v>0</v>
      </c>
      <c r="BS99" s="71">
        <v>0</v>
      </c>
      <c r="BT99" s="71">
        <v>0</v>
      </c>
      <c r="BU99"/>
      <c r="BV99" s="70">
        <v>14.856999999999999</v>
      </c>
      <c r="BW99" s="70">
        <v>0</v>
      </c>
      <c r="BX99" s="70">
        <v>0</v>
      </c>
      <c r="BY99" s="70">
        <v>0</v>
      </c>
      <c r="BZ99" s="70">
        <v>0</v>
      </c>
      <c r="CA99" s="70">
        <v>0</v>
      </c>
      <c r="CB99" s="70">
        <v>0</v>
      </c>
      <c r="CC99" s="70">
        <v>0</v>
      </c>
      <c r="CD99" s="70">
        <v>0</v>
      </c>
    </row>
    <row r="100" spans="1:82">
      <c r="A100" s="70" t="s">
        <v>1771</v>
      </c>
      <c r="B100" s="70">
        <v>246</v>
      </c>
      <c r="C100" s="70">
        <v>8</v>
      </c>
      <c r="D100" s="70">
        <v>15</v>
      </c>
      <c r="E100" s="70">
        <v>2011</v>
      </c>
      <c r="F100" s="70" t="s">
        <v>178</v>
      </c>
      <c r="G100" s="70" t="s">
        <v>1763</v>
      </c>
      <c r="H100" s="70" t="s">
        <v>1764</v>
      </c>
      <c r="I100" s="148"/>
      <c r="J100" s="71">
        <v>57.114881257659327</v>
      </c>
      <c r="K100" s="71">
        <v>3.3557695370541198</v>
      </c>
      <c r="L100" s="71">
        <v>30.806984172165041</v>
      </c>
      <c r="M100" s="71">
        <v>50.347724130605457</v>
      </c>
      <c r="N100" s="71">
        <v>56.705081595856058</v>
      </c>
      <c r="O100" s="71">
        <v>45.734588110690211</v>
      </c>
      <c r="P100" s="71">
        <v>69.238820672799093</v>
      </c>
      <c r="Q100" s="71">
        <v>2.8164152187056901</v>
      </c>
      <c r="R100" s="71">
        <v>0</v>
      </c>
      <c r="S100" s="71">
        <v>1.2668653712</v>
      </c>
      <c r="T100" s="72"/>
      <c r="U100" s="71">
        <v>7026014</v>
      </c>
      <c r="V100" s="71">
        <v>1107</v>
      </c>
      <c r="W100" s="71">
        <v>608</v>
      </c>
      <c r="X100" s="71">
        <v>10313</v>
      </c>
      <c r="Y100" s="71">
        <v>18630</v>
      </c>
      <c r="Z100" s="71">
        <v>23732</v>
      </c>
      <c r="AA100" s="71">
        <v>13992</v>
      </c>
      <c r="AB100" s="71">
        <v>40133</v>
      </c>
      <c r="AC100" s="71">
        <v>0</v>
      </c>
      <c r="AD100" s="71">
        <v>1.2668653712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15.332000000000001</v>
      </c>
      <c r="BK100" s="71">
        <v>0</v>
      </c>
      <c r="BL100" s="71">
        <v>0</v>
      </c>
      <c r="BM100" s="71">
        <v>0</v>
      </c>
      <c r="BN100" s="72"/>
      <c r="BO100" s="71">
        <v>0</v>
      </c>
      <c r="BP100" s="71">
        <v>0</v>
      </c>
      <c r="BQ100" s="71">
        <v>3</v>
      </c>
      <c r="BR100" s="71">
        <v>0</v>
      </c>
      <c r="BS100" s="71">
        <v>0</v>
      </c>
      <c r="BT100" s="71">
        <v>0</v>
      </c>
      <c r="BU100"/>
      <c r="BV100" s="70">
        <v>15.332000000000001</v>
      </c>
      <c r="BW100" s="70">
        <v>0</v>
      </c>
      <c r="BX100" s="70">
        <v>0</v>
      </c>
      <c r="BY100" s="70">
        <v>0</v>
      </c>
      <c r="BZ100" s="70">
        <v>0</v>
      </c>
      <c r="CA100" s="70">
        <v>0</v>
      </c>
      <c r="CB100" s="70">
        <v>0</v>
      </c>
      <c r="CC100" s="70">
        <v>0</v>
      </c>
      <c r="CD100" s="70">
        <v>0</v>
      </c>
    </row>
    <row r="101" spans="1:82">
      <c r="A101" s="70" t="s">
        <v>1772</v>
      </c>
      <c r="B101" s="70">
        <v>247</v>
      </c>
      <c r="C101" s="70">
        <v>9</v>
      </c>
      <c r="D101" s="70">
        <v>15</v>
      </c>
      <c r="E101" s="70">
        <v>2012</v>
      </c>
      <c r="F101" s="70" t="s">
        <v>179</v>
      </c>
      <c r="G101" s="70" t="s">
        <v>1763</v>
      </c>
      <c r="H101" s="70" t="s">
        <v>1764</v>
      </c>
      <c r="I101" s="148"/>
      <c r="J101" s="71">
        <v>65.113995477999353</v>
      </c>
      <c r="K101" s="71">
        <v>3.4367662798488312</v>
      </c>
      <c r="L101" s="71">
        <v>31.21988709576361</v>
      </c>
      <c r="M101" s="71">
        <v>56.317265788479311</v>
      </c>
      <c r="N101" s="71">
        <v>58.661383279475267</v>
      </c>
      <c r="O101" s="71">
        <v>46.032410753506511</v>
      </c>
      <c r="P101" s="71">
        <v>68.12484180138938</v>
      </c>
      <c r="Q101" s="71">
        <v>3.0346647316916302</v>
      </c>
      <c r="R101" s="71">
        <v>0</v>
      </c>
      <c r="S101" s="71">
        <v>1.8336596593000001</v>
      </c>
      <c r="T101" s="72"/>
      <c r="U101" s="71">
        <v>7775751</v>
      </c>
      <c r="V101" s="71">
        <v>1107</v>
      </c>
      <c r="W101" s="71">
        <v>608</v>
      </c>
      <c r="X101" s="71">
        <v>10313</v>
      </c>
      <c r="Y101" s="71">
        <v>18698</v>
      </c>
      <c r="Z101" s="71">
        <v>24076</v>
      </c>
      <c r="AA101" s="71">
        <v>13689</v>
      </c>
      <c r="AB101" s="71">
        <v>39801</v>
      </c>
      <c r="AC101" s="71">
        <v>0</v>
      </c>
      <c r="AD101" s="71">
        <v>1.8336596593000001</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28.105</v>
      </c>
      <c r="BK101" s="71">
        <v>0</v>
      </c>
      <c r="BL101" s="71">
        <v>0</v>
      </c>
      <c r="BM101" s="71">
        <v>0</v>
      </c>
      <c r="BN101" s="72"/>
      <c r="BO101" s="71">
        <v>0</v>
      </c>
      <c r="BP101" s="71">
        <v>0</v>
      </c>
      <c r="BQ101" s="71">
        <v>5</v>
      </c>
      <c r="BR101" s="71">
        <v>0</v>
      </c>
      <c r="BS101" s="71">
        <v>0</v>
      </c>
      <c r="BT101" s="71">
        <v>0</v>
      </c>
      <c r="BU101"/>
      <c r="BV101" s="70">
        <v>28.105</v>
      </c>
      <c r="BW101" s="70">
        <v>0</v>
      </c>
      <c r="BX101" s="70">
        <v>0</v>
      </c>
      <c r="BY101" s="70">
        <v>0</v>
      </c>
      <c r="BZ101" s="70">
        <v>0</v>
      </c>
      <c r="CA101" s="70">
        <v>0</v>
      </c>
      <c r="CB101" s="70">
        <v>0</v>
      </c>
      <c r="CC101" s="70">
        <v>0</v>
      </c>
      <c r="CD101" s="70">
        <v>0</v>
      </c>
    </row>
    <row r="102" spans="1:82">
      <c r="A102" s="70" t="s">
        <v>1773</v>
      </c>
      <c r="B102" s="70">
        <v>248</v>
      </c>
      <c r="C102" s="70">
        <v>10</v>
      </c>
      <c r="D102" s="70">
        <v>15</v>
      </c>
      <c r="E102" s="70">
        <v>2013</v>
      </c>
      <c r="F102" s="70" t="s">
        <v>180</v>
      </c>
      <c r="G102" s="1064" t="s">
        <v>1763</v>
      </c>
      <c r="H102" s="70" t="s">
        <v>1764</v>
      </c>
      <c r="I102" s="148"/>
      <c r="J102" s="71">
        <v>75.407011072363119</v>
      </c>
      <c r="K102" s="71">
        <v>3.026266013198307</v>
      </c>
      <c r="L102" s="71">
        <v>28.57504140372502</v>
      </c>
      <c r="M102" s="71">
        <v>56.408628877976561</v>
      </c>
      <c r="N102" s="71">
        <v>62.97597762136661</v>
      </c>
      <c r="O102" s="71">
        <v>44.302922068299736</v>
      </c>
      <c r="P102" s="71">
        <v>66.927885798650465</v>
      </c>
      <c r="Q102" s="71">
        <v>3.04894313904822</v>
      </c>
      <c r="R102" s="71">
        <v>0</v>
      </c>
      <c r="S102" s="71">
        <v>1.8642513301999999</v>
      </c>
      <c r="T102" s="72"/>
      <c r="U102" s="71">
        <v>8092389</v>
      </c>
      <c r="V102" s="71">
        <v>1107</v>
      </c>
      <c r="W102" s="71">
        <v>608</v>
      </c>
      <c r="X102" s="71">
        <v>10313</v>
      </c>
      <c r="Y102" s="71">
        <v>18705</v>
      </c>
      <c r="Z102" s="71">
        <v>24206</v>
      </c>
      <c r="AA102" s="71">
        <v>13398</v>
      </c>
      <c r="AB102" s="71">
        <v>39415</v>
      </c>
      <c r="AC102" s="71">
        <v>0</v>
      </c>
      <c r="AD102" s="71">
        <v>1.8642513301999999</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31.370999999999999</v>
      </c>
      <c r="BK102" s="71">
        <v>0</v>
      </c>
      <c r="BL102" s="71">
        <v>0</v>
      </c>
      <c r="BM102" s="71">
        <v>0</v>
      </c>
      <c r="BN102" s="72"/>
      <c r="BO102" s="71">
        <v>0</v>
      </c>
      <c r="BP102" s="71">
        <v>0</v>
      </c>
      <c r="BQ102" s="71">
        <v>5</v>
      </c>
      <c r="BR102" s="71">
        <v>0</v>
      </c>
      <c r="BS102" s="71">
        <v>0</v>
      </c>
      <c r="BT102" s="71">
        <v>0</v>
      </c>
      <c r="BU102"/>
      <c r="BV102" s="70">
        <v>31.370999999999999</v>
      </c>
      <c r="BW102" s="70">
        <v>0</v>
      </c>
      <c r="BX102" s="70">
        <v>0</v>
      </c>
      <c r="BY102" s="70">
        <v>0</v>
      </c>
      <c r="BZ102" s="70">
        <v>0</v>
      </c>
      <c r="CA102" s="70">
        <v>0</v>
      </c>
      <c r="CB102" s="70">
        <v>0</v>
      </c>
      <c r="CC102" s="70">
        <v>0</v>
      </c>
      <c r="CD102" s="70">
        <v>0</v>
      </c>
    </row>
    <row r="103" spans="1:82">
      <c r="A103" s="70" t="s">
        <v>1774</v>
      </c>
      <c r="B103" s="70">
        <v>249</v>
      </c>
      <c r="C103" s="70">
        <v>11</v>
      </c>
      <c r="D103" s="70">
        <v>15</v>
      </c>
      <c r="E103" s="70">
        <v>2014</v>
      </c>
      <c r="F103" s="70" t="s">
        <v>181</v>
      </c>
      <c r="G103" s="1064" t="s">
        <v>1763</v>
      </c>
      <c r="H103" s="70" t="s">
        <v>1764</v>
      </c>
      <c r="I103" s="148"/>
      <c r="J103" s="71">
        <v>66.715160040850364</v>
      </c>
      <c r="K103" s="71">
        <v>3.2282596085122841</v>
      </c>
      <c r="L103" s="71">
        <v>27.796493885156519</v>
      </c>
      <c r="M103" s="71">
        <v>47.515395230890668</v>
      </c>
      <c r="N103" s="71">
        <v>60.261762653418053</v>
      </c>
      <c r="O103" s="71">
        <v>42.635882543207209</v>
      </c>
      <c r="P103" s="71">
        <v>66.100775727485583</v>
      </c>
      <c r="Q103" s="71">
        <v>2.8917330660732601</v>
      </c>
      <c r="R103" s="71">
        <v>0</v>
      </c>
      <c r="S103" s="71">
        <v>1.47976895088</v>
      </c>
      <c r="T103" s="72"/>
      <c r="U103" s="71">
        <v>8312674</v>
      </c>
      <c r="V103" s="71">
        <v>1031</v>
      </c>
      <c r="W103" s="71">
        <v>595</v>
      </c>
      <c r="X103" s="71">
        <v>9359</v>
      </c>
      <c r="Y103" s="71">
        <v>18675</v>
      </c>
      <c r="Z103" s="71">
        <v>24535</v>
      </c>
      <c r="AA103" s="71">
        <v>13164</v>
      </c>
      <c r="AB103" s="71">
        <v>38963</v>
      </c>
      <c r="AC103" s="71">
        <v>0</v>
      </c>
      <c r="AD103" s="71">
        <v>1.47976895088</v>
      </c>
      <c r="AE103" s="72"/>
      <c r="AF103" s="71"/>
      <c r="AG103" s="71"/>
      <c r="AH103" s="71"/>
      <c r="AI103" s="71"/>
      <c r="AJ103" s="71"/>
      <c r="AK103" s="71"/>
      <c r="AL103" s="71"/>
      <c r="AM103" s="71"/>
      <c r="AN103" s="71"/>
      <c r="AO103" s="71"/>
      <c r="AP103" s="71"/>
      <c r="AQ103" s="72"/>
      <c r="AR103" s="71">
        <v>1166</v>
      </c>
      <c r="AS103" s="71">
        <v>337</v>
      </c>
      <c r="AT103" s="71">
        <v>0</v>
      </c>
      <c r="AU103" s="71">
        <v>0</v>
      </c>
      <c r="AV103" s="71">
        <v>0</v>
      </c>
      <c r="AW103" s="71">
        <v>0</v>
      </c>
      <c r="AX103" s="71"/>
      <c r="AY103" s="72"/>
      <c r="AZ103" s="71">
        <v>5407.2209999999995</v>
      </c>
      <c r="BA103" s="71">
        <v>32352.799999999999</v>
      </c>
      <c r="BB103" s="71">
        <v>0</v>
      </c>
      <c r="BC103" s="71">
        <v>0</v>
      </c>
      <c r="BD103" s="71">
        <v>0</v>
      </c>
      <c r="BE103" s="71">
        <v>0</v>
      </c>
      <c r="BF103" s="71"/>
      <c r="BG103" s="72"/>
      <c r="BH103" s="71">
        <v>0</v>
      </c>
      <c r="BI103" s="71">
        <v>0</v>
      </c>
      <c r="BJ103" s="71">
        <v>24.542999999999999</v>
      </c>
      <c r="BK103" s="71">
        <v>0</v>
      </c>
      <c r="BL103" s="71">
        <v>0</v>
      </c>
      <c r="BM103" s="71">
        <v>0</v>
      </c>
      <c r="BN103" s="72"/>
      <c r="BO103" s="71">
        <v>0</v>
      </c>
      <c r="BP103" s="71">
        <v>0</v>
      </c>
      <c r="BQ103" s="71">
        <v>4</v>
      </c>
      <c r="BR103" s="71">
        <v>0</v>
      </c>
      <c r="BS103" s="71">
        <v>0</v>
      </c>
      <c r="BT103" s="71">
        <v>0</v>
      </c>
      <c r="BU103"/>
      <c r="BV103" s="70">
        <v>24.542999999999999</v>
      </c>
      <c r="BW103" s="70">
        <v>0</v>
      </c>
      <c r="BX103" s="70">
        <v>0</v>
      </c>
      <c r="BY103" s="70">
        <v>0</v>
      </c>
      <c r="BZ103" s="70">
        <v>0</v>
      </c>
      <c r="CA103" s="70">
        <v>0</v>
      </c>
      <c r="CB103" s="70">
        <v>0</v>
      </c>
      <c r="CC103" s="70">
        <v>0</v>
      </c>
      <c r="CD103" s="70">
        <v>0</v>
      </c>
    </row>
    <row r="104" spans="1:82">
      <c r="A104" s="70" t="s">
        <v>1775</v>
      </c>
      <c r="B104" s="70">
        <v>250</v>
      </c>
      <c r="C104" s="70">
        <v>12</v>
      </c>
      <c r="D104" s="70">
        <v>15</v>
      </c>
      <c r="E104" s="70">
        <v>2015</v>
      </c>
      <c r="F104" s="70" t="s">
        <v>182</v>
      </c>
      <c r="G104" s="70" t="s">
        <v>1763</v>
      </c>
      <c r="H104" s="70" t="s">
        <v>1764</v>
      </c>
      <c r="I104" s="148"/>
      <c r="J104" s="71">
        <v>59.686059913163739</v>
      </c>
      <c r="K104" s="71">
        <v>2.6993345745414978</v>
      </c>
      <c r="L104" s="71">
        <v>29.849105413388351</v>
      </c>
      <c r="M104" s="71">
        <v>47.559449429845003</v>
      </c>
      <c r="N104" s="71">
        <v>52.19449801024539</v>
      </c>
      <c r="O104" s="71">
        <v>41.979896674017681</v>
      </c>
      <c r="P104" s="71">
        <v>64.906725744893706</v>
      </c>
      <c r="Q104" s="71">
        <v>2.7912238379048899</v>
      </c>
      <c r="R104" s="71">
        <v>0</v>
      </c>
      <c r="S104" s="71">
        <v>1.2025906816</v>
      </c>
      <c r="T104" s="72"/>
      <c r="U104" s="71">
        <v>8546060</v>
      </c>
      <c r="V104" s="71">
        <v>1031</v>
      </c>
      <c r="W104" s="71">
        <v>595</v>
      </c>
      <c r="X104" s="71">
        <v>9359</v>
      </c>
      <c r="Y104" s="71">
        <v>18537</v>
      </c>
      <c r="Z104" s="71">
        <v>24390</v>
      </c>
      <c r="AA104" s="71">
        <v>12916</v>
      </c>
      <c r="AB104" s="71">
        <v>38418</v>
      </c>
      <c r="AC104" s="71">
        <v>0</v>
      </c>
      <c r="AD104" s="71">
        <v>1.2025906816</v>
      </c>
      <c r="AE104" s="72"/>
      <c r="AF104" s="71">
        <v>80781934.711062953</v>
      </c>
      <c r="AG104" s="71">
        <v>2316981.2755786399</v>
      </c>
      <c r="AH104" s="71">
        <v>4991915.4463230204</v>
      </c>
      <c r="AI104" s="71">
        <v>57487669.288570873</v>
      </c>
      <c r="AJ104" s="71">
        <v>83827909.232783169</v>
      </c>
      <c r="AK104" s="71">
        <v>0</v>
      </c>
      <c r="AL104" s="71">
        <v>0</v>
      </c>
      <c r="AM104" s="71">
        <v>5265025.7425512467</v>
      </c>
      <c r="AN104" s="71">
        <v>0</v>
      </c>
      <c r="AO104" s="71">
        <v>0</v>
      </c>
      <c r="AP104" s="71">
        <v>234671435.69686988</v>
      </c>
      <c r="AQ104" s="72"/>
      <c r="AR104" s="71">
        <v>1260</v>
      </c>
      <c r="AS104" s="71">
        <v>438</v>
      </c>
      <c r="AT104" s="71">
        <v>0</v>
      </c>
      <c r="AU104" s="71">
        <v>0</v>
      </c>
      <c r="AV104" s="71">
        <v>0</v>
      </c>
      <c r="AW104" s="71">
        <v>0</v>
      </c>
      <c r="AX104" s="71"/>
      <c r="AY104" s="72"/>
      <c r="AZ104" s="71">
        <v>6070.7209999999995</v>
      </c>
      <c r="BA104" s="71">
        <v>38698.6</v>
      </c>
      <c r="BB104" s="71">
        <v>0</v>
      </c>
      <c r="BC104" s="71">
        <v>0</v>
      </c>
      <c r="BD104" s="71">
        <v>0</v>
      </c>
      <c r="BE104" s="71">
        <v>0</v>
      </c>
      <c r="BF104" s="71"/>
      <c r="BG104" s="72"/>
      <c r="BH104" s="71">
        <v>0</v>
      </c>
      <c r="BI104" s="71">
        <v>0</v>
      </c>
      <c r="BJ104" s="71">
        <v>29.032</v>
      </c>
      <c r="BK104" s="71">
        <v>0</v>
      </c>
      <c r="BL104" s="71">
        <v>0</v>
      </c>
      <c r="BM104" s="71">
        <v>0</v>
      </c>
      <c r="BN104" s="72"/>
      <c r="BO104" s="71">
        <v>0</v>
      </c>
      <c r="BP104" s="71">
        <v>0</v>
      </c>
      <c r="BQ104" s="71">
        <v>5</v>
      </c>
      <c r="BR104" s="71">
        <v>0</v>
      </c>
      <c r="BS104" s="71">
        <v>0</v>
      </c>
      <c r="BT104" s="71">
        <v>0</v>
      </c>
      <c r="BU104"/>
      <c r="BV104" s="70">
        <v>29.032</v>
      </c>
      <c r="BW104" s="70">
        <v>0</v>
      </c>
      <c r="BX104" s="70">
        <v>0</v>
      </c>
      <c r="BY104" s="70">
        <v>0</v>
      </c>
      <c r="BZ104" s="70">
        <v>0</v>
      </c>
      <c r="CA104" s="70">
        <v>0</v>
      </c>
      <c r="CB104" s="70">
        <v>0</v>
      </c>
      <c r="CC104" s="70">
        <v>0</v>
      </c>
      <c r="CD104" s="70">
        <v>0</v>
      </c>
    </row>
    <row r="105" spans="1:82">
      <c r="A105" s="70" t="s">
        <v>1776</v>
      </c>
      <c r="B105" s="70">
        <v>251</v>
      </c>
      <c r="C105" s="70">
        <v>13</v>
      </c>
      <c r="D105" s="70">
        <v>15</v>
      </c>
      <c r="E105" s="70">
        <v>2016</v>
      </c>
      <c r="F105" s="70" t="s">
        <v>155</v>
      </c>
      <c r="G105" s="70" t="s">
        <v>1763</v>
      </c>
      <c r="H105" s="70" t="s">
        <v>1764</v>
      </c>
      <c r="I105" s="148"/>
      <c r="J105" s="71">
        <v>52.245456438834857</v>
      </c>
      <c r="K105" s="71">
        <v>2.6112750029158636</v>
      </c>
      <c r="L105" s="71">
        <v>26.351846937098443</v>
      </c>
      <c r="M105" s="71">
        <v>36.961015193240023</v>
      </c>
      <c r="N105" s="71">
        <v>47.581911382827762</v>
      </c>
      <c r="O105" s="71">
        <v>41.533025383211509</v>
      </c>
      <c r="P105" s="71">
        <v>62.886437992547876</v>
      </c>
      <c r="Q105" s="71">
        <v>2.6580951041282015</v>
      </c>
      <c r="R105" s="71">
        <v>0</v>
      </c>
      <c r="S105" s="71">
        <v>2.1552874896000005</v>
      </c>
      <c r="T105" s="72"/>
      <c r="U105" s="71">
        <v>8018480</v>
      </c>
      <c r="V105" s="71">
        <v>1031</v>
      </c>
      <c r="W105" s="71">
        <v>595</v>
      </c>
      <c r="X105" s="71">
        <v>9359</v>
      </c>
      <c r="Y105" s="71">
        <v>18383</v>
      </c>
      <c r="Z105" s="71">
        <v>24427</v>
      </c>
      <c r="AA105" s="71">
        <v>12943</v>
      </c>
      <c r="AB105" s="71">
        <v>37633</v>
      </c>
      <c r="AC105" s="71">
        <v>0</v>
      </c>
      <c r="AD105" s="71">
        <v>2.1552874896000001</v>
      </c>
      <c r="AE105" s="72"/>
      <c r="AF105" s="71">
        <v>72914945.466134936</v>
      </c>
      <c r="AG105" s="71">
        <v>2232808.3186573749</v>
      </c>
      <c r="AH105" s="71">
        <v>4206865.4719716432</v>
      </c>
      <c r="AI105" s="71">
        <v>57860863.227242358</v>
      </c>
      <c r="AJ105" s="71">
        <v>78434595.808350682</v>
      </c>
      <c r="AK105" s="71">
        <v>0</v>
      </c>
      <c r="AL105" s="71">
        <v>0</v>
      </c>
      <c r="AM105" s="71">
        <v>5161451.6140567875</v>
      </c>
      <c r="AN105" s="71">
        <v>0</v>
      </c>
      <c r="AO105" s="71">
        <v>0</v>
      </c>
      <c r="AP105" s="71">
        <v>220811529.90641379</v>
      </c>
      <c r="AQ105" s="72"/>
      <c r="AR105" s="71">
        <v>1349</v>
      </c>
      <c r="AS105" s="71">
        <v>536</v>
      </c>
      <c r="AT105" s="71">
        <v>0</v>
      </c>
      <c r="AU105" s="71">
        <v>0</v>
      </c>
      <c r="AV105" s="71">
        <v>0</v>
      </c>
      <c r="AW105" s="71">
        <v>0</v>
      </c>
      <c r="AX105" s="71"/>
      <c r="AY105" s="72"/>
      <c r="AZ105" s="71">
        <v>6703.1210000000001</v>
      </c>
      <c r="BA105" s="71">
        <v>60870.9</v>
      </c>
      <c r="BB105" s="71">
        <v>0</v>
      </c>
      <c r="BC105" s="71">
        <v>0</v>
      </c>
      <c r="BD105" s="71">
        <v>0</v>
      </c>
      <c r="BE105" s="71">
        <v>0</v>
      </c>
      <c r="BF105" s="71"/>
      <c r="BG105" s="72"/>
      <c r="BH105" s="71">
        <v>0</v>
      </c>
      <c r="BI105" s="71">
        <v>0</v>
      </c>
      <c r="BJ105" s="71">
        <v>26.658999999999999</v>
      </c>
      <c r="BK105" s="71">
        <v>0</v>
      </c>
      <c r="BL105" s="71">
        <v>0</v>
      </c>
      <c r="BM105" s="71">
        <v>0</v>
      </c>
      <c r="BN105" s="72"/>
      <c r="BO105" s="71">
        <v>0</v>
      </c>
      <c r="BP105" s="71">
        <v>0</v>
      </c>
      <c r="BQ105" s="71">
        <v>5</v>
      </c>
      <c r="BR105" s="71">
        <v>0</v>
      </c>
      <c r="BS105" s="71">
        <v>0</v>
      </c>
      <c r="BT105" s="71">
        <v>0</v>
      </c>
      <c r="BU105"/>
      <c r="BV105" s="70">
        <v>26.658999999999999</v>
      </c>
      <c r="BW105" s="70">
        <v>0</v>
      </c>
      <c r="BX105" s="70">
        <v>0</v>
      </c>
      <c r="BY105" s="70">
        <v>0</v>
      </c>
      <c r="BZ105" s="70">
        <v>0</v>
      </c>
      <c r="CA105" s="70">
        <v>0</v>
      </c>
      <c r="CB105" s="70">
        <v>0</v>
      </c>
      <c r="CC105" s="70">
        <v>0</v>
      </c>
      <c r="CD105" s="70">
        <v>0</v>
      </c>
    </row>
    <row r="106" spans="1:82">
      <c r="A106" s="70" t="s">
        <v>1777</v>
      </c>
      <c r="B106" s="70">
        <v>252</v>
      </c>
      <c r="C106" s="70">
        <v>14</v>
      </c>
      <c r="D106" s="70">
        <v>15</v>
      </c>
      <c r="E106" s="70">
        <v>2017</v>
      </c>
      <c r="F106" s="70" t="s">
        <v>156</v>
      </c>
      <c r="G106" s="70" t="s">
        <v>1763</v>
      </c>
      <c r="H106" s="70" t="s">
        <v>1764</v>
      </c>
      <c r="I106" s="148"/>
      <c r="J106" s="71">
        <v>51.589301112086325</v>
      </c>
      <c r="K106" s="71">
        <v>2.7091989149530895</v>
      </c>
      <c r="L106" s="71">
        <v>24.044689137421447</v>
      </c>
      <c r="M106" s="71">
        <v>33.477092578315897</v>
      </c>
      <c r="N106" s="71">
        <v>48.834065937586793</v>
      </c>
      <c r="O106" s="71">
        <v>40.780040756880979</v>
      </c>
      <c r="P106" s="71">
        <v>61.826646581614007</v>
      </c>
      <c r="Q106" s="71">
        <v>2.5278845232495799</v>
      </c>
      <c r="R106" s="71">
        <v>0</v>
      </c>
      <c r="S106" s="71">
        <v>1.21576241046</v>
      </c>
      <c r="T106" s="72"/>
      <c r="U106" s="71">
        <v>9128976</v>
      </c>
      <c r="V106" s="71">
        <v>1031</v>
      </c>
      <c r="W106" s="71">
        <v>595</v>
      </c>
      <c r="X106" s="71">
        <v>9359</v>
      </c>
      <c r="Y106" s="71">
        <v>18294</v>
      </c>
      <c r="Z106" s="71">
        <v>24382</v>
      </c>
      <c r="AA106" s="71">
        <v>12806</v>
      </c>
      <c r="AB106" s="71">
        <v>37010</v>
      </c>
      <c r="AC106" s="71">
        <v>0</v>
      </c>
      <c r="AD106" s="71">
        <v>1.21576241046</v>
      </c>
      <c r="AE106" s="72"/>
      <c r="AF106" s="71">
        <v>77226057.297615618</v>
      </c>
      <c r="AG106" s="71">
        <v>2321850.177468542</v>
      </c>
      <c r="AH106" s="71">
        <v>4947770.9237774927</v>
      </c>
      <c r="AI106" s="71">
        <v>55295661.872029439</v>
      </c>
      <c r="AJ106" s="71">
        <v>89757723.071924657</v>
      </c>
      <c r="AK106" s="71">
        <v>0</v>
      </c>
      <c r="AL106" s="71">
        <v>0</v>
      </c>
      <c r="AM106" s="71">
        <v>5083948.3093126304</v>
      </c>
      <c r="AN106" s="71">
        <v>0</v>
      </c>
      <c r="AO106" s="71">
        <v>0</v>
      </c>
      <c r="AP106" s="71">
        <v>234633011.65212837</v>
      </c>
      <c r="AQ106" s="72"/>
      <c r="AR106" s="71">
        <v>1404</v>
      </c>
      <c r="AS106" s="71">
        <v>595</v>
      </c>
      <c r="AT106" s="71">
        <v>0</v>
      </c>
      <c r="AU106" s="71">
        <v>0</v>
      </c>
      <c r="AV106" s="71">
        <v>0</v>
      </c>
      <c r="AW106" s="71">
        <v>0</v>
      </c>
      <c r="AX106" s="71"/>
      <c r="AY106" s="72"/>
      <c r="AZ106" s="71">
        <v>7071.4210000000003</v>
      </c>
      <c r="BA106" s="71">
        <v>65903.39999999998</v>
      </c>
      <c r="BB106" s="71">
        <v>0</v>
      </c>
      <c r="BC106" s="71">
        <v>0</v>
      </c>
      <c r="BD106" s="71">
        <v>0</v>
      </c>
      <c r="BE106" s="71">
        <v>0</v>
      </c>
      <c r="BF106" s="71"/>
      <c r="BG106" s="72"/>
      <c r="BH106" s="71">
        <v>0</v>
      </c>
      <c r="BI106" s="71">
        <v>0</v>
      </c>
      <c r="BJ106" s="71">
        <v>22.405999999999999</v>
      </c>
      <c r="BK106" s="71">
        <v>0</v>
      </c>
      <c r="BL106" s="71">
        <v>0</v>
      </c>
      <c r="BM106" s="71">
        <v>0</v>
      </c>
      <c r="BN106" s="72"/>
      <c r="BO106" s="71">
        <v>0</v>
      </c>
      <c r="BP106" s="71">
        <v>0</v>
      </c>
      <c r="BQ106" s="71">
        <v>4</v>
      </c>
      <c r="BR106" s="71">
        <v>0</v>
      </c>
      <c r="BS106" s="71">
        <v>0</v>
      </c>
      <c r="BT106" s="71">
        <v>0</v>
      </c>
      <c r="BU106"/>
      <c r="BV106" s="70">
        <v>22.405999999999999</v>
      </c>
      <c r="BW106" s="70">
        <v>0</v>
      </c>
      <c r="BX106" s="70">
        <v>0</v>
      </c>
      <c r="BY106" s="70">
        <v>0</v>
      </c>
      <c r="BZ106" s="70">
        <v>0</v>
      </c>
      <c r="CA106" s="70">
        <v>0</v>
      </c>
      <c r="CB106" s="70">
        <v>0</v>
      </c>
      <c r="CC106" s="70">
        <v>0</v>
      </c>
      <c r="CD106" s="70">
        <v>0</v>
      </c>
    </row>
    <row r="107" spans="1:82">
      <c r="A107" s="70" t="s">
        <v>1778</v>
      </c>
      <c r="B107" s="70">
        <v>253</v>
      </c>
      <c r="C107" s="70">
        <v>15</v>
      </c>
      <c r="D107" s="70">
        <v>15</v>
      </c>
      <c r="E107" s="70">
        <v>2018</v>
      </c>
      <c r="F107" s="70" t="s">
        <v>183</v>
      </c>
      <c r="G107" s="70" t="s">
        <v>1763</v>
      </c>
      <c r="H107" s="70" t="s">
        <v>1764</v>
      </c>
      <c r="I107" s="148"/>
      <c r="J107" s="71">
        <v>41.589528238589025</v>
      </c>
      <c r="K107" s="71">
        <v>2.3526216404558125</v>
      </c>
      <c r="L107" s="71">
        <v>21.378967311860592</v>
      </c>
      <c r="M107" s="71">
        <v>29.926918699068796</v>
      </c>
      <c r="N107" s="71">
        <v>34.101118337266733</v>
      </c>
      <c r="O107" s="71">
        <v>39.889147406395224</v>
      </c>
      <c r="P107" s="71">
        <v>60.212213466363536</v>
      </c>
      <c r="Q107" s="71">
        <v>2.2948298341968698</v>
      </c>
      <c r="R107" s="71">
        <v>0</v>
      </c>
      <c r="S107" s="71">
        <v>0.84903729373999981</v>
      </c>
      <c r="T107" s="72"/>
      <c r="U107" s="71">
        <v>8571610</v>
      </c>
      <c r="V107" s="71">
        <v>1031</v>
      </c>
      <c r="W107" s="71">
        <v>595</v>
      </c>
      <c r="X107" s="71">
        <v>9359</v>
      </c>
      <c r="Y107" s="71">
        <v>18082</v>
      </c>
      <c r="Z107" s="71">
        <v>24306</v>
      </c>
      <c r="AA107" s="71">
        <v>12597</v>
      </c>
      <c r="AB107" s="71">
        <v>36207</v>
      </c>
      <c r="AC107" s="71">
        <v>0</v>
      </c>
      <c r="AD107" s="71">
        <v>0.84903729373999981</v>
      </c>
      <c r="AE107" s="72"/>
      <c r="AF107" s="71">
        <v>73918677.396324426</v>
      </c>
      <c r="AG107" s="71">
        <v>2128579.6309678899</v>
      </c>
      <c r="AH107" s="71">
        <v>4391358.2250138549</v>
      </c>
      <c r="AI107" s="71">
        <v>52923422.662003607</v>
      </c>
      <c r="AJ107" s="71">
        <v>81487738.631466389</v>
      </c>
      <c r="AK107" s="71">
        <v>0</v>
      </c>
      <c r="AL107" s="71">
        <v>0</v>
      </c>
      <c r="AM107" s="71">
        <v>4983933.7655366706</v>
      </c>
      <c r="AN107" s="71">
        <v>0</v>
      </c>
      <c r="AO107" s="71">
        <v>0</v>
      </c>
      <c r="AP107" s="71">
        <v>219833710.31131282</v>
      </c>
      <c r="AQ107" s="72"/>
      <c r="AR107" s="71">
        <v>1468</v>
      </c>
      <c r="AS107" s="71">
        <v>724</v>
      </c>
      <c r="AT107" s="71">
        <v>0</v>
      </c>
      <c r="AU107" s="71">
        <v>0</v>
      </c>
      <c r="AV107" s="71">
        <v>0</v>
      </c>
      <c r="AW107" s="71">
        <v>0</v>
      </c>
      <c r="AX107" s="71"/>
      <c r="AY107" s="72"/>
      <c r="AZ107" s="71">
        <v>7485.1810000000023</v>
      </c>
      <c r="BA107" s="71">
        <v>72493</v>
      </c>
      <c r="BB107" s="71">
        <v>0</v>
      </c>
      <c r="BC107" s="71">
        <v>0</v>
      </c>
      <c r="BD107" s="71">
        <v>0</v>
      </c>
      <c r="BE107" s="71">
        <v>0</v>
      </c>
      <c r="BF107" s="71"/>
      <c r="BG107" s="72"/>
      <c r="BH107" s="71">
        <v>0</v>
      </c>
      <c r="BI107" s="71">
        <v>0</v>
      </c>
      <c r="BJ107" s="71">
        <v>22.366</v>
      </c>
      <c r="BK107" s="71">
        <v>0</v>
      </c>
      <c r="BL107" s="71">
        <v>0</v>
      </c>
      <c r="BM107" s="71">
        <v>0</v>
      </c>
      <c r="BN107" s="72"/>
      <c r="BO107" s="71">
        <v>0</v>
      </c>
      <c r="BP107" s="71">
        <v>0</v>
      </c>
      <c r="BQ107" s="71">
        <v>4</v>
      </c>
      <c r="BR107" s="71">
        <v>0</v>
      </c>
      <c r="BS107" s="71">
        <v>0</v>
      </c>
      <c r="BT107" s="71">
        <v>0</v>
      </c>
      <c r="BU107"/>
      <c r="BV107" s="70">
        <v>22.366</v>
      </c>
      <c r="BW107" s="70">
        <v>0</v>
      </c>
      <c r="BX107" s="70">
        <v>0</v>
      </c>
      <c r="BY107" s="70">
        <v>0</v>
      </c>
      <c r="BZ107" s="70">
        <v>0</v>
      </c>
      <c r="CA107" s="70">
        <v>0</v>
      </c>
      <c r="CB107" s="70">
        <v>0</v>
      </c>
      <c r="CC107" s="70">
        <v>0</v>
      </c>
      <c r="CD107" s="70">
        <v>0</v>
      </c>
    </row>
    <row r="108" spans="1:82">
      <c r="A108" s="70" t="s">
        <v>1779</v>
      </c>
      <c r="B108" s="70">
        <v>254</v>
      </c>
      <c r="C108" s="70">
        <v>16</v>
      </c>
      <c r="D108" s="70">
        <v>15</v>
      </c>
      <c r="E108" s="70">
        <v>2019</v>
      </c>
      <c r="F108" s="70" t="s">
        <v>158</v>
      </c>
      <c r="G108" s="70" t="s">
        <v>1763</v>
      </c>
      <c r="H108" s="70" t="s">
        <v>1764</v>
      </c>
      <c r="I108" s="148"/>
      <c r="J108" s="71">
        <v>43.546290622965152</v>
      </c>
      <c r="K108" s="71">
        <v>2.2480809093635403</v>
      </c>
      <c r="L108" s="71">
        <v>21.836281161024719</v>
      </c>
      <c r="M108" s="71">
        <v>32.313947656403045</v>
      </c>
      <c r="N108" s="71">
        <v>37.227439125006576</v>
      </c>
      <c r="O108" s="71">
        <v>38.52143531668257</v>
      </c>
      <c r="P108" s="71">
        <v>58.475055604069915</v>
      </c>
      <c r="Q108" s="71">
        <v>2.1916384471042498</v>
      </c>
      <c r="R108" s="71">
        <v>0</v>
      </c>
      <c r="S108" s="71">
        <v>1.1915541617200001</v>
      </c>
      <c r="T108" s="72"/>
      <c r="U108" s="71">
        <v>8431820</v>
      </c>
      <c r="V108" s="71">
        <v>1031</v>
      </c>
      <c r="W108" s="71">
        <v>595</v>
      </c>
      <c r="X108" s="71">
        <v>9359</v>
      </c>
      <c r="Y108" s="71">
        <v>17932</v>
      </c>
      <c r="Z108" s="71">
        <v>24117</v>
      </c>
      <c r="AA108" s="71">
        <v>12142</v>
      </c>
      <c r="AB108" s="71">
        <v>35515</v>
      </c>
      <c r="AC108" s="71">
        <v>0</v>
      </c>
      <c r="AD108" s="71">
        <v>1.1915541617200001</v>
      </c>
      <c r="AE108" s="72"/>
      <c r="AF108" s="71">
        <v>75545521.857746333</v>
      </c>
      <c r="AG108" s="71">
        <v>2075463.930014712</v>
      </c>
      <c r="AH108" s="71">
        <v>5079455.4304964477</v>
      </c>
      <c r="AI108" s="71">
        <v>53468574.234011278</v>
      </c>
      <c r="AJ108" s="71">
        <v>85625331.907686993</v>
      </c>
      <c r="AK108" s="71">
        <v>0</v>
      </c>
      <c r="AL108" s="71">
        <v>0</v>
      </c>
      <c r="AM108" s="71">
        <v>4836875.6432231423</v>
      </c>
      <c r="AN108" s="71">
        <v>0</v>
      </c>
      <c r="AO108" s="71">
        <v>0</v>
      </c>
      <c r="AP108" s="71">
        <v>226631223.00317892</v>
      </c>
      <c r="AQ108" s="72"/>
      <c r="AR108" s="71">
        <v>1524</v>
      </c>
      <c r="AS108" s="71">
        <v>864</v>
      </c>
      <c r="AT108" s="71">
        <v>0</v>
      </c>
      <c r="AU108" s="71">
        <v>0</v>
      </c>
      <c r="AV108" s="71">
        <v>0</v>
      </c>
      <c r="AW108" s="71">
        <v>0</v>
      </c>
      <c r="AX108" s="71"/>
      <c r="AY108" s="72"/>
      <c r="AZ108" s="71">
        <v>7842.221000000005</v>
      </c>
      <c r="BA108" s="71">
        <v>81110.600000000006</v>
      </c>
      <c r="BB108" s="71">
        <v>0</v>
      </c>
      <c r="BC108" s="71">
        <v>0</v>
      </c>
      <c r="BD108" s="71">
        <v>0</v>
      </c>
      <c r="BE108" s="71">
        <v>0</v>
      </c>
      <c r="BF108" s="71"/>
      <c r="BG108" s="72"/>
      <c r="BH108" s="71">
        <v>0</v>
      </c>
      <c r="BI108" s="71">
        <v>0</v>
      </c>
      <c r="BJ108" s="71">
        <v>26.925000000000001</v>
      </c>
      <c r="BK108" s="71">
        <v>0</v>
      </c>
      <c r="BL108" s="71">
        <v>0</v>
      </c>
      <c r="BM108" s="71">
        <v>0</v>
      </c>
      <c r="BN108" s="72"/>
      <c r="BO108" s="71">
        <v>0</v>
      </c>
      <c r="BP108" s="71">
        <v>0</v>
      </c>
      <c r="BQ108" s="71">
        <v>6</v>
      </c>
      <c r="BR108" s="71">
        <v>0</v>
      </c>
      <c r="BS108" s="71">
        <v>0</v>
      </c>
      <c r="BT108" s="71">
        <v>0</v>
      </c>
      <c r="BU108"/>
      <c r="BV108" s="70">
        <v>26.925000000000001</v>
      </c>
      <c r="BW108" s="70">
        <v>0</v>
      </c>
      <c r="BX108" s="70">
        <v>0</v>
      </c>
      <c r="BY108" s="70">
        <v>0</v>
      </c>
      <c r="BZ108" s="70">
        <v>0</v>
      </c>
      <c r="CA108" s="70">
        <v>0</v>
      </c>
      <c r="CB108" s="70">
        <v>0</v>
      </c>
      <c r="CC108" s="70">
        <v>0</v>
      </c>
      <c r="CD108" s="70">
        <v>0</v>
      </c>
    </row>
    <row r="109" spans="1:82">
      <c r="A109" s="70" t="s">
        <v>1780</v>
      </c>
      <c r="B109" s="70">
        <v>255</v>
      </c>
      <c r="C109" s="70">
        <v>17</v>
      </c>
      <c r="D109" s="70">
        <v>15</v>
      </c>
      <c r="E109" s="70">
        <v>2020</v>
      </c>
      <c r="F109" s="70" t="s">
        <v>159</v>
      </c>
      <c r="G109" s="70" t="s">
        <v>1763</v>
      </c>
      <c r="H109" s="70" t="s">
        <v>1764</v>
      </c>
      <c r="I109" s="148"/>
      <c r="J109" s="71">
        <v>43.180578694685892</v>
      </c>
      <c r="K109" s="71">
        <v>2.222441044103947</v>
      </c>
      <c r="L109" s="71">
        <v>38.763894254288964</v>
      </c>
      <c r="M109" s="71">
        <v>31.731837922110358</v>
      </c>
      <c r="N109" s="71">
        <v>35.928058956934279</v>
      </c>
      <c r="O109" s="71">
        <v>33.411559844082824</v>
      </c>
      <c r="P109" s="71">
        <v>54.688681894426679</v>
      </c>
      <c r="Q109" s="71">
        <v>2.0549580926225501</v>
      </c>
      <c r="R109" s="71">
        <v>0</v>
      </c>
      <c r="S109" s="71">
        <v>1.1440694890800001</v>
      </c>
      <c r="T109" s="72"/>
      <c r="U109" s="71">
        <v>8568863</v>
      </c>
      <c r="V109" s="71">
        <v>904</v>
      </c>
      <c r="W109" s="71">
        <v>922</v>
      </c>
      <c r="X109" s="71">
        <v>9395</v>
      </c>
      <c r="Y109" s="71">
        <v>17737</v>
      </c>
      <c r="Z109" s="71">
        <v>23875</v>
      </c>
      <c r="AA109" s="71">
        <v>12070</v>
      </c>
      <c r="AB109" s="71">
        <v>34853</v>
      </c>
      <c r="AC109" s="71">
        <v>0</v>
      </c>
      <c r="AD109" s="71">
        <v>1.1440694890800001</v>
      </c>
      <c r="AE109" s="72"/>
      <c r="AF109" s="71">
        <v>72432766.269544646</v>
      </c>
      <c r="AG109" s="71">
        <v>1906902.3540673398</v>
      </c>
      <c r="AH109" s="71">
        <v>10446851.226181537</v>
      </c>
      <c r="AI109" s="71">
        <v>50577277.584219031</v>
      </c>
      <c r="AJ109" s="71">
        <v>78005703.631680042</v>
      </c>
      <c r="AK109" s="71"/>
      <c r="AL109" s="71"/>
      <c r="AM109" s="71">
        <v>4548703.7249063672</v>
      </c>
      <c r="AN109" s="71"/>
      <c r="AO109" s="71"/>
      <c r="AP109" s="71">
        <v>217918204.79059896</v>
      </c>
      <c r="AQ109" s="72"/>
      <c r="AR109" s="71">
        <v>1573</v>
      </c>
      <c r="AS109" s="71">
        <v>972</v>
      </c>
      <c r="AT109" s="71">
        <v>0</v>
      </c>
      <c r="AU109" s="71">
        <v>0</v>
      </c>
      <c r="AV109" s="71">
        <v>0</v>
      </c>
      <c r="AW109" s="71">
        <v>0</v>
      </c>
      <c r="AX109" s="71"/>
      <c r="AY109" s="72"/>
      <c r="AZ109" s="71">
        <v>8160.9309999999996</v>
      </c>
      <c r="BA109" s="71">
        <v>88769.099999999991</v>
      </c>
      <c r="BB109" s="71">
        <v>0</v>
      </c>
      <c r="BC109" s="71">
        <v>0</v>
      </c>
      <c r="BD109" s="71">
        <v>0</v>
      </c>
      <c r="BE109" s="71">
        <v>0</v>
      </c>
      <c r="BF109" s="71"/>
      <c r="BG109" s="72"/>
      <c r="BH109" s="71">
        <v>0</v>
      </c>
      <c r="BI109" s="71">
        <v>0</v>
      </c>
      <c r="BJ109" s="71">
        <v>26.651</v>
      </c>
      <c r="BK109" s="71">
        <v>0</v>
      </c>
      <c r="BL109" s="71">
        <v>0</v>
      </c>
      <c r="BM109" s="71">
        <v>0</v>
      </c>
      <c r="BN109" s="72"/>
      <c r="BO109" s="71">
        <v>0</v>
      </c>
      <c r="BP109" s="71">
        <v>0</v>
      </c>
      <c r="BQ109" s="71">
        <v>6</v>
      </c>
      <c r="BR109" s="71">
        <v>0</v>
      </c>
      <c r="BS109" s="71">
        <v>0</v>
      </c>
      <c r="BT109" s="71">
        <v>0</v>
      </c>
      <c r="BU109"/>
      <c r="BV109" s="70">
        <v>26.651</v>
      </c>
      <c r="BW109" s="70">
        <v>0</v>
      </c>
      <c r="BX109" s="70">
        <v>0</v>
      </c>
      <c r="BY109" s="70">
        <v>0</v>
      </c>
      <c r="BZ109" s="70">
        <v>0</v>
      </c>
      <c r="CA109" s="70">
        <v>0</v>
      </c>
      <c r="CB109" s="70">
        <v>0</v>
      </c>
      <c r="CC109" s="70">
        <v>0</v>
      </c>
      <c r="CD109" s="70">
        <v>0</v>
      </c>
    </row>
    <row r="110" spans="1:82">
      <c r="A110" s="70" t="s">
        <v>1781</v>
      </c>
      <c r="B110" s="70">
        <v>255</v>
      </c>
      <c r="C110" s="70">
        <v>18</v>
      </c>
      <c r="D110" s="70">
        <v>15</v>
      </c>
      <c r="E110" s="70">
        <v>2021</v>
      </c>
      <c r="F110" s="70" t="s">
        <v>160</v>
      </c>
      <c r="G110" s="70" t="s">
        <v>1763</v>
      </c>
      <c r="H110" s="70" t="s">
        <v>1764</v>
      </c>
      <c r="I110" s="148"/>
      <c r="J110" s="71">
        <v>35.820139492467007</v>
      </c>
      <c r="K110" s="71">
        <v>2.2553726878774172</v>
      </c>
      <c r="L110" s="71">
        <v>33.92378237764509</v>
      </c>
      <c r="M110" s="71">
        <v>29.91754622423332</v>
      </c>
      <c r="N110" s="71">
        <v>32.159845333700396</v>
      </c>
      <c r="O110" s="71">
        <v>32.269958147460905</v>
      </c>
      <c r="P110" s="71">
        <v>55.717499330420701</v>
      </c>
      <c r="Q110" s="71">
        <v>1.98954068456763</v>
      </c>
      <c r="R110" s="71">
        <v>0</v>
      </c>
      <c r="S110" s="71">
        <v>1.4216228318999999</v>
      </c>
      <c r="T110" s="72"/>
      <c r="U110" s="71">
        <v>9228037</v>
      </c>
      <c r="V110" s="71">
        <v>904</v>
      </c>
      <c r="W110" s="71">
        <v>922</v>
      </c>
      <c r="X110" s="71">
        <v>9395</v>
      </c>
      <c r="Y110" s="71">
        <v>17473</v>
      </c>
      <c r="Z110" s="71">
        <v>23743</v>
      </c>
      <c r="AA110" s="71">
        <v>11991</v>
      </c>
      <c r="AB110" s="71">
        <v>34075</v>
      </c>
      <c r="AC110" s="71">
        <v>0</v>
      </c>
      <c r="AD110" s="71">
        <v>1.4216228318999999</v>
      </c>
      <c r="AE110" s="72"/>
      <c r="AF110" s="71">
        <v>68656144.551031634</v>
      </c>
      <c r="AG110" s="71">
        <v>1934525.9249166471</v>
      </c>
      <c r="AH110" s="71">
        <v>9639693.4764225464</v>
      </c>
      <c r="AI110" s="71">
        <v>56870951.662958302</v>
      </c>
      <c r="AJ110" s="71">
        <v>83148655.457404494</v>
      </c>
      <c r="AK110" s="71">
        <v>0</v>
      </c>
      <c r="AL110" s="71">
        <v>0</v>
      </c>
      <c r="AM110" s="71">
        <v>4472816.9770508846</v>
      </c>
      <c r="AN110" s="71">
        <v>0</v>
      </c>
      <c r="AO110" s="71">
        <v>0</v>
      </c>
      <c r="AP110" s="71">
        <v>224722788.04978448</v>
      </c>
      <c r="AQ110" s="72"/>
      <c r="AR110" s="71">
        <v>1620</v>
      </c>
      <c r="AS110" s="71">
        <v>1038</v>
      </c>
      <c r="AT110" s="71">
        <v>0</v>
      </c>
      <c r="AU110" s="71">
        <v>0</v>
      </c>
      <c r="AV110" s="71">
        <v>0</v>
      </c>
      <c r="AW110" s="71">
        <v>0</v>
      </c>
      <c r="AX110" s="71"/>
      <c r="AY110" s="72"/>
      <c r="AZ110" s="71">
        <v>8476.1609999999964</v>
      </c>
      <c r="BA110" s="71">
        <v>91975.599999999991</v>
      </c>
      <c r="BB110" s="71">
        <v>0</v>
      </c>
      <c r="BC110" s="71">
        <v>0</v>
      </c>
      <c r="BD110" s="71">
        <v>0</v>
      </c>
      <c r="BE110" s="71">
        <v>0</v>
      </c>
      <c r="BF110" s="71"/>
      <c r="BG110" s="72"/>
      <c r="BH110" s="71">
        <v>0</v>
      </c>
      <c r="BI110" s="71">
        <v>0</v>
      </c>
      <c r="BJ110" s="71">
        <v>27.707000000000001</v>
      </c>
      <c r="BK110" s="71">
        <v>0</v>
      </c>
      <c r="BL110" s="71">
        <v>0</v>
      </c>
      <c r="BM110" s="71">
        <v>0</v>
      </c>
      <c r="BN110" s="72"/>
      <c r="BO110" s="71">
        <v>0</v>
      </c>
      <c r="BP110" s="71">
        <v>0</v>
      </c>
      <c r="BQ110" s="71">
        <v>6</v>
      </c>
      <c r="BR110" s="71">
        <v>0</v>
      </c>
      <c r="BS110" s="71">
        <v>0</v>
      </c>
      <c r="BT110" s="71">
        <v>0</v>
      </c>
      <c r="BU110"/>
      <c r="BV110" s="70">
        <v>27.707000000000001</v>
      </c>
      <c r="BW110" s="70">
        <v>0</v>
      </c>
      <c r="BX110" s="70">
        <v>0</v>
      </c>
      <c r="BY110" s="70">
        <v>0</v>
      </c>
      <c r="BZ110" s="70">
        <v>0</v>
      </c>
      <c r="CA110" s="70">
        <v>0</v>
      </c>
      <c r="CB110" s="70">
        <v>0</v>
      </c>
      <c r="CC110" s="70">
        <v>0</v>
      </c>
      <c r="CD110" s="70">
        <v>0</v>
      </c>
    </row>
    <row r="111" spans="1:82">
      <c r="A111" s="70" t="s">
        <v>1782</v>
      </c>
      <c r="B111" s="70">
        <v>255</v>
      </c>
      <c r="C111" s="70">
        <v>19</v>
      </c>
      <c r="D111" s="70">
        <v>15</v>
      </c>
      <c r="E111" s="70">
        <v>2022</v>
      </c>
      <c r="F111" s="70" t="s">
        <v>161</v>
      </c>
      <c r="G111" s="70" t="s">
        <v>1763</v>
      </c>
      <c r="H111" s="70" t="s">
        <v>1764</v>
      </c>
      <c r="I111" s="148"/>
      <c r="J111" s="71">
        <v>36.514479813289455</v>
      </c>
      <c r="K111" s="71">
        <v>2.0848640598183912</v>
      </c>
      <c r="L111" s="71">
        <v>33.58188279577405</v>
      </c>
      <c r="M111" s="71">
        <v>32.667866936543</v>
      </c>
      <c r="N111" s="71">
        <v>43.457606431983116</v>
      </c>
      <c r="O111" s="71">
        <v>33.761388762026016</v>
      </c>
      <c r="P111" s="71">
        <v>54.812219617154248</v>
      </c>
      <c r="Q111" s="71">
        <v>1.9780267082380312</v>
      </c>
      <c r="R111" s="71">
        <v>0</v>
      </c>
      <c r="S111" s="71">
        <v>1.9454643311399999</v>
      </c>
      <c r="T111" s="72"/>
      <c r="U111" s="71">
        <v>8280431</v>
      </c>
      <c r="V111" s="71">
        <v>904</v>
      </c>
      <c r="W111" s="71">
        <v>922</v>
      </c>
      <c r="X111" s="71">
        <v>9395</v>
      </c>
      <c r="Y111" s="71">
        <v>17437</v>
      </c>
      <c r="Z111" s="71">
        <v>23601</v>
      </c>
      <c r="AA111" s="71">
        <v>11976</v>
      </c>
      <c r="AB111" s="71">
        <v>33600</v>
      </c>
      <c r="AC111" s="71">
        <v>0</v>
      </c>
      <c r="AD111" s="71">
        <v>1.9454643311399999</v>
      </c>
      <c r="AE111" s="72"/>
      <c r="AF111" s="71">
        <v>56344484.851645641</v>
      </c>
      <c r="AG111" s="71">
        <v>1551401.479814192</v>
      </c>
      <c r="AH111" s="71">
        <v>10705542.735435834</v>
      </c>
      <c r="AI111" s="71">
        <v>51778768.440442704</v>
      </c>
      <c r="AJ111" s="71">
        <v>85357470.977013826</v>
      </c>
      <c r="AK111" s="71">
        <v>0</v>
      </c>
      <c r="AL111" s="71">
        <v>0</v>
      </c>
      <c r="AM111" s="71">
        <v>4338677.0920790825</v>
      </c>
      <c r="AN111" s="71">
        <v>0</v>
      </c>
      <c r="AO111" s="71">
        <v>0</v>
      </c>
      <c r="AP111" s="71">
        <v>210076345.57643127</v>
      </c>
      <c r="AQ111" s="72"/>
      <c r="AR111" s="71">
        <v>1671</v>
      </c>
      <c r="AS111" s="71">
        <v>1075</v>
      </c>
      <c r="AT111" s="71">
        <v>0</v>
      </c>
      <c r="AU111" s="71">
        <v>1</v>
      </c>
      <c r="AV111" s="71">
        <v>0</v>
      </c>
      <c r="AW111" s="71">
        <v>0</v>
      </c>
      <c r="AX111" s="71"/>
      <c r="AY111" s="72"/>
      <c r="AZ111" s="71">
        <v>8837.2609999999913</v>
      </c>
      <c r="BA111" s="71">
        <v>95725.599999999948</v>
      </c>
      <c r="BB111" s="71">
        <v>0</v>
      </c>
      <c r="BC111" s="71">
        <v>49.9</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1783</v>
      </c>
      <c r="B112" s="70">
        <v>255</v>
      </c>
      <c r="C112" s="70">
        <v>20</v>
      </c>
      <c r="D112" s="70">
        <v>15</v>
      </c>
      <c r="E112" s="70">
        <v>2023</v>
      </c>
      <c r="F112" s="70" t="s">
        <v>1539</v>
      </c>
      <c r="G112" s="70" t="s">
        <v>1763</v>
      </c>
      <c r="H112" s="70" t="s">
        <v>1764</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1732</v>
      </c>
      <c r="AS112" s="71">
        <v>1091</v>
      </c>
      <c r="AT112" s="71">
        <v>0</v>
      </c>
      <c r="AU112" s="71">
        <v>1</v>
      </c>
      <c r="AV112" s="71">
        <v>0</v>
      </c>
      <c r="AW112" s="71">
        <v>0</v>
      </c>
      <c r="AX112" s="71"/>
      <c r="AY112" s="72"/>
      <c r="AZ112" s="71">
        <v>9256.9909999999854</v>
      </c>
      <c r="BA112" s="71">
        <v>96517.599999999948</v>
      </c>
      <c r="BB112" s="71">
        <v>0</v>
      </c>
      <c r="BC112" s="71">
        <v>49.9</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1784</v>
      </c>
      <c r="B113" s="70">
        <v>255</v>
      </c>
      <c r="C113" s="70">
        <v>21</v>
      </c>
      <c r="D113" s="70">
        <v>15</v>
      </c>
      <c r="E113" s="70">
        <v>2024</v>
      </c>
      <c r="F113" s="70" t="s">
        <v>1554</v>
      </c>
      <c r="G113" s="70" t="s">
        <v>1763</v>
      </c>
      <c r="H113" s="70" t="s">
        <v>1764</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1785</v>
      </c>
      <c r="B114" s="70">
        <v>69</v>
      </c>
      <c r="C114" s="70">
        <v>1</v>
      </c>
      <c r="D114" s="70">
        <v>5</v>
      </c>
      <c r="E114" s="70">
        <v>1990</v>
      </c>
      <c r="F114" s="70" t="s">
        <v>787</v>
      </c>
      <c r="G114" s="70" t="s">
        <v>1786</v>
      </c>
      <c r="H114" s="70" t="s">
        <v>1787</v>
      </c>
      <c r="I114" s="148"/>
      <c r="J114" s="71">
        <v>69.529788164725176</v>
      </c>
      <c r="K114" s="71">
        <v>4.4752204569193301</v>
      </c>
      <c r="L114" s="71">
        <v>19.924380778342488</v>
      </c>
      <c r="M114" s="71">
        <v>13.60468109022435</v>
      </c>
      <c r="N114" s="71">
        <v>28.98613439903157</v>
      </c>
      <c r="O114" s="71">
        <v>21.76451614725265</v>
      </c>
      <c r="P114" s="71">
        <v>31.48950030425279</v>
      </c>
      <c r="Q114" s="71">
        <v>1.8388077093689299</v>
      </c>
      <c r="R114" s="71">
        <v>0</v>
      </c>
      <c r="S114" s="71">
        <v>1.678222977483683</v>
      </c>
      <c r="T114" s="72"/>
      <c r="U114" s="71">
        <v>5176016</v>
      </c>
      <c r="V114" s="71">
        <v>1306</v>
      </c>
      <c r="W114" s="71">
        <v>215</v>
      </c>
      <c r="X114" s="71">
        <v>5117</v>
      </c>
      <c r="Y114" s="71">
        <v>7521</v>
      </c>
      <c r="Z114" s="71">
        <v>8952</v>
      </c>
      <c r="AA114" s="71">
        <v>7646</v>
      </c>
      <c r="AB114" s="71">
        <v>29856</v>
      </c>
      <c r="AC114" s="71">
        <v>0</v>
      </c>
      <c r="AD114" s="71">
        <v>1.678222977483683</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1788</v>
      </c>
      <c r="B115" s="70">
        <v>70</v>
      </c>
      <c r="C115" s="70">
        <v>2</v>
      </c>
      <c r="D115" s="70">
        <v>5</v>
      </c>
      <c r="E115" s="70">
        <v>2005</v>
      </c>
      <c r="F115" s="70" t="s">
        <v>789</v>
      </c>
      <c r="G115" s="70" t="s">
        <v>1786</v>
      </c>
      <c r="H115" s="70" t="s">
        <v>1787</v>
      </c>
      <c r="I115" s="148"/>
      <c r="J115" s="71">
        <v>57.738809328955178</v>
      </c>
      <c r="K115" s="71">
        <v>3.9237627507188351</v>
      </c>
      <c r="L115" s="71">
        <v>27.07961385011771</v>
      </c>
      <c r="M115" s="71">
        <v>36.821518786499922</v>
      </c>
      <c r="N115" s="71">
        <v>60.414261348464947</v>
      </c>
      <c r="O115" s="71">
        <v>39.822167608542813</v>
      </c>
      <c r="P115" s="71">
        <v>39.0727154574259</v>
      </c>
      <c r="Q115" s="71">
        <v>2.03336873488362</v>
      </c>
      <c r="R115" s="71">
        <v>0</v>
      </c>
      <c r="S115" s="71">
        <v>6.4401469950129187</v>
      </c>
      <c r="T115" s="72"/>
      <c r="U115" s="71">
        <v>4662731</v>
      </c>
      <c r="V115" s="71">
        <v>1218</v>
      </c>
      <c r="W115" s="71">
        <v>270</v>
      </c>
      <c r="X115" s="71">
        <v>5828</v>
      </c>
      <c r="Y115" s="71">
        <v>10491</v>
      </c>
      <c r="Z115" s="71">
        <v>18954</v>
      </c>
      <c r="AA115" s="71">
        <v>7770</v>
      </c>
      <c r="AB115" s="71">
        <v>34514</v>
      </c>
      <c r="AC115" s="71">
        <v>0</v>
      </c>
      <c r="AD115" s="71">
        <v>6.4401469950129187</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1789</v>
      </c>
      <c r="B116" s="70">
        <v>71</v>
      </c>
      <c r="C116" s="70">
        <v>3</v>
      </c>
      <c r="D116" s="70">
        <v>5</v>
      </c>
      <c r="E116" s="70">
        <v>2006</v>
      </c>
      <c r="F116" s="70" t="s">
        <v>790</v>
      </c>
      <c r="G116" s="70" t="s">
        <v>1786</v>
      </c>
      <c r="H116" s="70" t="s">
        <v>1787</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1790</v>
      </c>
      <c r="B117" s="70">
        <v>72</v>
      </c>
      <c r="C117" s="70">
        <v>4</v>
      </c>
      <c r="D117" s="70">
        <v>5</v>
      </c>
      <c r="E117" s="70">
        <v>2007</v>
      </c>
      <c r="F117" s="70" t="s">
        <v>791</v>
      </c>
      <c r="G117" s="70" t="s">
        <v>1786</v>
      </c>
      <c r="H117" s="70" t="s">
        <v>1787</v>
      </c>
      <c r="I117" s="148"/>
      <c r="J117" s="71">
        <v>53.637072004116938</v>
      </c>
      <c r="K117" s="71">
        <v>3.4409096095335481</v>
      </c>
      <c r="L117" s="71">
        <v>21.702938366838971</v>
      </c>
      <c r="M117" s="71">
        <v>32.526538119309933</v>
      </c>
      <c r="N117" s="71">
        <v>61.454975519395852</v>
      </c>
      <c r="O117" s="71">
        <v>39.477251909111757</v>
      </c>
      <c r="P117" s="71">
        <v>39.907308522180543</v>
      </c>
      <c r="Q117" s="71">
        <v>2.1371299659955598</v>
      </c>
      <c r="R117" s="71">
        <v>0</v>
      </c>
      <c r="S117" s="71">
        <v>5.6789001129300356</v>
      </c>
      <c r="T117" s="72"/>
      <c r="U117" s="71">
        <v>4862819</v>
      </c>
      <c r="V117" s="71">
        <v>1137</v>
      </c>
      <c r="W117" s="71">
        <v>284</v>
      </c>
      <c r="X117" s="71">
        <v>6912</v>
      </c>
      <c r="Y117" s="71">
        <v>10707</v>
      </c>
      <c r="Z117" s="71">
        <v>19533</v>
      </c>
      <c r="AA117" s="71">
        <v>7815</v>
      </c>
      <c r="AB117" s="71">
        <v>34357</v>
      </c>
      <c r="AC117" s="71">
        <v>0</v>
      </c>
      <c r="AD117" s="71">
        <v>5.6789001129300356</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1791</v>
      </c>
      <c r="B118" s="70">
        <v>73</v>
      </c>
      <c r="C118" s="70">
        <v>5</v>
      </c>
      <c r="D118" s="70">
        <v>5</v>
      </c>
      <c r="E118" s="70">
        <v>2008</v>
      </c>
      <c r="F118" s="70" t="s">
        <v>792</v>
      </c>
      <c r="G118" s="70" t="s">
        <v>1786</v>
      </c>
      <c r="H118" s="70" t="s">
        <v>1787</v>
      </c>
      <c r="I118" s="148"/>
      <c r="J118" s="71">
        <v>49.458829030793808</v>
      </c>
      <c r="K118" s="71">
        <v>2.5010005514838749</v>
      </c>
      <c r="L118" s="71">
        <v>19.11465127468345</v>
      </c>
      <c r="M118" s="71">
        <v>34.113678350137427</v>
      </c>
      <c r="N118" s="71">
        <v>51.070222461833531</v>
      </c>
      <c r="O118" s="71">
        <v>38.517441722775267</v>
      </c>
      <c r="P118" s="71">
        <v>38.749879605439638</v>
      </c>
      <c r="Q118" s="71">
        <v>2.1011400102212598</v>
      </c>
      <c r="R118" s="71">
        <v>0</v>
      </c>
      <c r="S118" s="71">
        <v>5.1811904352221312</v>
      </c>
      <c r="T118" s="72"/>
      <c r="U118" s="71">
        <v>4840861</v>
      </c>
      <c r="V118" s="71">
        <v>1137</v>
      </c>
      <c r="W118" s="71">
        <v>284</v>
      </c>
      <c r="X118" s="71">
        <v>6912</v>
      </c>
      <c r="Y118" s="71">
        <v>10807</v>
      </c>
      <c r="Z118" s="71">
        <v>19727</v>
      </c>
      <c r="AA118" s="71">
        <v>7597</v>
      </c>
      <c r="AB118" s="71">
        <v>34334</v>
      </c>
      <c r="AC118" s="71">
        <v>0</v>
      </c>
      <c r="AD118" s="71">
        <v>5.1811904352221312</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1792</v>
      </c>
      <c r="B119" s="70">
        <v>74</v>
      </c>
      <c r="C119" s="70">
        <v>6</v>
      </c>
      <c r="D119" s="70">
        <v>5</v>
      </c>
      <c r="E119" s="70">
        <v>2009</v>
      </c>
      <c r="F119" s="70" t="s">
        <v>176</v>
      </c>
      <c r="G119" s="70" t="s">
        <v>1786</v>
      </c>
      <c r="H119" s="70" t="s">
        <v>1787</v>
      </c>
      <c r="I119" s="148"/>
      <c r="J119" s="71">
        <v>48.001811576985311</v>
      </c>
      <c r="K119" s="71">
        <v>2.9808338477109668</v>
      </c>
      <c r="L119" s="71">
        <v>21.085436905729871</v>
      </c>
      <c r="M119" s="71">
        <v>37.119565509085042</v>
      </c>
      <c r="N119" s="71">
        <v>49.218064605199359</v>
      </c>
      <c r="O119" s="71">
        <v>37.87551913944727</v>
      </c>
      <c r="P119" s="71">
        <v>36.692054046828709</v>
      </c>
      <c r="Q119" s="71">
        <v>1.9951104950377301</v>
      </c>
      <c r="R119" s="71">
        <v>0</v>
      </c>
      <c r="S119" s="71">
        <v>5.1831075353072977</v>
      </c>
      <c r="T119" s="72"/>
      <c r="U119" s="71">
        <v>3588585</v>
      </c>
      <c r="V119" s="71">
        <v>1097</v>
      </c>
      <c r="W119" s="71">
        <v>429</v>
      </c>
      <c r="X119" s="71">
        <v>7554</v>
      </c>
      <c r="Y119" s="71">
        <v>10934</v>
      </c>
      <c r="Z119" s="71">
        <v>19147</v>
      </c>
      <c r="AA119" s="71">
        <v>7385</v>
      </c>
      <c r="AB119" s="71">
        <v>34223</v>
      </c>
      <c r="AC119" s="71">
        <v>0</v>
      </c>
      <c r="AD119" s="71">
        <v>5.1831075353072977</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20.81</v>
      </c>
      <c r="BK119" s="71">
        <v>0</v>
      </c>
      <c r="BL119" s="71">
        <v>0</v>
      </c>
      <c r="BM119" s="71">
        <v>0</v>
      </c>
      <c r="BN119" s="72"/>
      <c r="BO119" s="71">
        <v>0</v>
      </c>
      <c r="BP119" s="71">
        <v>0</v>
      </c>
      <c r="BQ119" s="71">
        <v>3</v>
      </c>
      <c r="BR119" s="71">
        <v>0</v>
      </c>
      <c r="BS119" s="71">
        <v>0</v>
      </c>
      <c r="BT119" s="71">
        <v>0</v>
      </c>
      <c r="BU119"/>
      <c r="BV119" s="70">
        <v>20.81</v>
      </c>
      <c r="BW119" s="70">
        <v>0</v>
      </c>
      <c r="BX119" s="70">
        <v>0</v>
      </c>
      <c r="BY119" s="70">
        <v>0</v>
      </c>
      <c r="BZ119" s="70">
        <v>0</v>
      </c>
      <c r="CA119" s="70">
        <v>0</v>
      </c>
      <c r="CB119" s="70">
        <v>0</v>
      </c>
      <c r="CC119" s="70">
        <v>0</v>
      </c>
      <c r="CD119" s="70">
        <v>0</v>
      </c>
    </row>
    <row r="120" spans="1:82">
      <c r="A120" s="70" t="s">
        <v>1793</v>
      </c>
      <c r="B120" s="70">
        <v>75</v>
      </c>
      <c r="C120" s="70">
        <v>7</v>
      </c>
      <c r="D120" s="70">
        <v>5</v>
      </c>
      <c r="E120" s="70">
        <v>2010</v>
      </c>
      <c r="F120" s="70" t="s">
        <v>177</v>
      </c>
      <c r="G120" s="70" t="s">
        <v>1786</v>
      </c>
      <c r="H120" s="70" t="s">
        <v>1787</v>
      </c>
      <c r="I120" s="148"/>
      <c r="J120" s="71">
        <v>44.651547449479658</v>
      </c>
      <c r="K120" s="71">
        <v>2.8423530327067992</v>
      </c>
      <c r="L120" s="71">
        <v>19.556438627606241</v>
      </c>
      <c r="M120" s="71">
        <v>35.448554255383748</v>
      </c>
      <c r="N120" s="71">
        <v>51.668050725201603</v>
      </c>
      <c r="O120" s="71">
        <v>37.918891612258747</v>
      </c>
      <c r="P120" s="71">
        <v>37.086618865201601</v>
      </c>
      <c r="Q120" s="71">
        <v>2.0777115347316699</v>
      </c>
      <c r="R120" s="71">
        <v>0</v>
      </c>
      <c r="S120" s="71">
        <v>4.661288764064933</v>
      </c>
      <c r="T120" s="72"/>
      <c r="U120" s="71">
        <v>3923028</v>
      </c>
      <c r="V120" s="71">
        <v>1097</v>
      </c>
      <c r="W120" s="71">
        <v>429</v>
      </c>
      <c r="X120" s="71">
        <v>7554</v>
      </c>
      <c r="Y120" s="71">
        <v>11045</v>
      </c>
      <c r="Z120" s="71">
        <v>19258</v>
      </c>
      <c r="AA120" s="71">
        <v>7278</v>
      </c>
      <c r="AB120" s="71">
        <v>34151</v>
      </c>
      <c r="AC120" s="71">
        <v>0</v>
      </c>
      <c r="AD120" s="71">
        <v>4.661288764064933</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21.082999999999998</v>
      </c>
      <c r="BK120" s="71">
        <v>0</v>
      </c>
      <c r="BL120" s="71">
        <v>0</v>
      </c>
      <c r="BM120" s="71">
        <v>0</v>
      </c>
      <c r="BN120" s="72"/>
      <c r="BO120" s="71">
        <v>0</v>
      </c>
      <c r="BP120" s="71">
        <v>0</v>
      </c>
      <c r="BQ120" s="71">
        <v>3</v>
      </c>
      <c r="BR120" s="71">
        <v>0</v>
      </c>
      <c r="BS120" s="71">
        <v>0</v>
      </c>
      <c r="BT120" s="71">
        <v>0</v>
      </c>
      <c r="BU120"/>
      <c r="BV120" s="70">
        <v>21.082999999999998</v>
      </c>
      <c r="BW120" s="70">
        <v>0</v>
      </c>
      <c r="BX120" s="70">
        <v>0</v>
      </c>
      <c r="BY120" s="70">
        <v>0</v>
      </c>
      <c r="BZ120" s="70">
        <v>0</v>
      </c>
      <c r="CA120" s="70">
        <v>0</v>
      </c>
      <c r="CB120" s="70">
        <v>0</v>
      </c>
      <c r="CC120" s="70">
        <v>0</v>
      </c>
      <c r="CD120" s="70">
        <v>0</v>
      </c>
    </row>
    <row r="121" spans="1:82">
      <c r="A121" s="70" t="s">
        <v>1794</v>
      </c>
      <c r="B121" s="70">
        <v>76</v>
      </c>
      <c r="C121" s="70">
        <v>8</v>
      </c>
      <c r="D121" s="70">
        <v>5</v>
      </c>
      <c r="E121" s="70">
        <v>2011</v>
      </c>
      <c r="F121" s="70" t="s">
        <v>178</v>
      </c>
      <c r="G121" s="1064" t="s">
        <v>1786</v>
      </c>
      <c r="H121" s="70" t="s">
        <v>1787</v>
      </c>
      <c r="I121" s="148"/>
      <c r="J121" s="71">
        <v>35.025686912766751</v>
      </c>
      <c r="K121" s="71">
        <v>3.468758217445171</v>
      </c>
      <c r="L121" s="71">
        <v>21.420439257617559</v>
      </c>
      <c r="M121" s="71">
        <v>43.661296537960602</v>
      </c>
      <c r="N121" s="71">
        <v>63.553545402132031</v>
      </c>
      <c r="O121" s="71">
        <v>37.827584275439825</v>
      </c>
      <c r="P121" s="71">
        <v>36.336525171552587</v>
      </c>
      <c r="Q121" s="71">
        <v>2.38840544074526</v>
      </c>
      <c r="R121" s="71">
        <v>0</v>
      </c>
      <c r="S121" s="71">
        <v>5.5495222235012847</v>
      </c>
      <c r="T121" s="72"/>
      <c r="U121" s="71">
        <v>3407996</v>
      </c>
      <c r="V121" s="71">
        <v>1097</v>
      </c>
      <c r="W121" s="71">
        <v>429</v>
      </c>
      <c r="X121" s="71">
        <v>7554</v>
      </c>
      <c r="Y121" s="71">
        <v>11175</v>
      </c>
      <c r="Z121" s="71">
        <v>19629</v>
      </c>
      <c r="AA121" s="71">
        <v>7343</v>
      </c>
      <c r="AB121" s="71">
        <v>34034</v>
      </c>
      <c r="AC121" s="71">
        <v>0</v>
      </c>
      <c r="AD121" s="71">
        <v>5.5495222235012847</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18.984000000000002</v>
      </c>
      <c r="BK121" s="71">
        <v>0</v>
      </c>
      <c r="BL121" s="71">
        <v>0</v>
      </c>
      <c r="BM121" s="71">
        <v>0</v>
      </c>
      <c r="BN121" s="72"/>
      <c r="BO121" s="71">
        <v>0</v>
      </c>
      <c r="BP121" s="71">
        <v>0</v>
      </c>
      <c r="BQ121" s="71">
        <v>3</v>
      </c>
      <c r="BR121" s="71">
        <v>0</v>
      </c>
      <c r="BS121" s="71">
        <v>0</v>
      </c>
      <c r="BT121" s="71">
        <v>0</v>
      </c>
      <c r="BU121"/>
      <c r="BV121" s="70">
        <v>18.984000000000002</v>
      </c>
      <c r="BW121" s="70">
        <v>0</v>
      </c>
      <c r="BX121" s="70">
        <v>0</v>
      </c>
      <c r="BY121" s="70">
        <v>0</v>
      </c>
      <c r="BZ121" s="70">
        <v>0</v>
      </c>
      <c r="CA121" s="70">
        <v>0</v>
      </c>
      <c r="CB121" s="70">
        <v>0</v>
      </c>
      <c r="CC121" s="70">
        <v>0</v>
      </c>
      <c r="CD121" s="70">
        <v>0</v>
      </c>
    </row>
    <row r="122" spans="1:82">
      <c r="A122" s="70" t="s">
        <v>1795</v>
      </c>
      <c r="B122" s="70">
        <v>77</v>
      </c>
      <c r="C122" s="70">
        <v>9</v>
      </c>
      <c r="D122" s="70">
        <v>5</v>
      </c>
      <c r="E122" s="70">
        <v>2012</v>
      </c>
      <c r="F122" s="70" t="s">
        <v>179</v>
      </c>
      <c r="G122" s="1064" t="s">
        <v>1786</v>
      </c>
      <c r="H122" s="70" t="s">
        <v>1787</v>
      </c>
      <c r="I122" s="148"/>
      <c r="J122" s="71">
        <v>45.886340132255668</v>
      </c>
      <c r="K122" s="71">
        <v>3.3172160805390059</v>
      </c>
      <c r="L122" s="71">
        <v>20.946855779249169</v>
      </c>
      <c r="M122" s="71">
        <v>43.531989574308213</v>
      </c>
      <c r="N122" s="71">
        <v>69.184743243148731</v>
      </c>
      <c r="O122" s="71">
        <v>38.793720476351851</v>
      </c>
      <c r="P122" s="71">
        <v>36.632841003727606</v>
      </c>
      <c r="Q122" s="71">
        <v>2.5957168444438499</v>
      </c>
      <c r="R122" s="71">
        <v>0</v>
      </c>
      <c r="S122" s="71">
        <v>4.5682257439564644</v>
      </c>
      <c r="T122" s="72"/>
      <c r="U122" s="71">
        <v>3895601</v>
      </c>
      <c r="V122" s="71">
        <v>1097</v>
      </c>
      <c r="W122" s="71">
        <v>429</v>
      </c>
      <c r="X122" s="71">
        <v>7554</v>
      </c>
      <c r="Y122" s="71">
        <v>11368</v>
      </c>
      <c r="Z122" s="71">
        <v>20290</v>
      </c>
      <c r="AA122" s="71">
        <v>7361</v>
      </c>
      <c r="AB122" s="71">
        <v>34044</v>
      </c>
      <c r="AC122" s="71">
        <v>0</v>
      </c>
      <c r="AD122" s="71">
        <v>4.5682257439564644</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20.567</v>
      </c>
      <c r="BK122" s="71">
        <v>0</v>
      </c>
      <c r="BL122" s="71">
        <v>0</v>
      </c>
      <c r="BM122" s="71">
        <v>0</v>
      </c>
      <c r="BN122" s="72"/>
      <c r="BO122" s="71">
        <v>0</v>
      </c>
      <c r="BP122" s="71">
        <v>0</v>
      </c>
      <c r="BQ122" s="71">
        <v>3</v>
      </c>
      <c r="BR122" s="71">
        <v>0</v>
      </c>
      <c r="BS122" s="71">
        <v>0</v>
      </c>
      <c r="BT122" s="71">
        <v>0</v>
      </c>
      <c r="BU122"/>
      <c r="BV122" s="70">
        <v>20.567</v>
      </c>
      <c r="BW122" s="70">
        <v>0</v>
      </c>
      <c r="BX122" s="70">
        <v>0</v>
      </c>
      <c r="BY122" s="70">
        <v>0</v>
      </c>
      <c r="BZ122" s="70">
        <v>0</v>
      </c>
      <c r="CA122" s="70">
        <v>0</v>
      </c>
      <c r="CB122" s="70">
        <v>0</v>
      </c>
      <c r="CC122" s="70">
        <v>0</v>
      </c>
      <c r="CD122" s="70">
        <v>0</v>
      </c>
    </row>
    <row r="123" spans="1:82">
      <c r="A123" s="70" t="s">
        <v>1796</v>
      </c>
      <c r="B123" s="70">
        <v>78</v>
      </c>
      <c r="C123" s="70">
        <v>10</v>
      </c>
      <c r="D123" s="70">
        <v>5</v>
      </c>
      <c r="E123" s="70">
        <v>2013</v>
      </c>
      <c r="F123" s="70" t="s">
        <v>180</v>
      </c>
      <c r="G123" s="70" t="s">
        <v>1786</v>
      </c>
      <c r="H123" s="70" t="s">
        <v>1787</v>
      </c>
      <c r="I123" s="148"/>
      <c r="J123" s="71">
        <v>50.79717092400476</v>
      </c>
      <c r="K123" s="71">
        <v>3.224030410969787</v>
      </c>
      <c r="L123" s="71">
        <v>17.027441187512881</v>
      </c>
      <c r="M123" s="71">
        <v>41.765829917519561</v>
      </c>
      <c r="N123" s="71">
        <v>60.217613788017097</v>
      </c>
      <c r="O123" s="71">
        <v>38.294226160250993</v>
      </c>
      <c r="P123" s="71">
        <v>37.215461203160615</v>
      </c>
      <c r="Q123" s="71">
        <v>2.6271269031677198</v>
      </c>
      <c r="R123" s="71">
        <v>0</v>
      </c>
      <c r="S123" s="71">
        <v>6.2403732391200188</v>
      </c>
      <c r="T123" s="72"/>
      <c r="U123" s="71">
        <v>4043082</v>
      </c>
      <c r="V123" s="71">
        <v>1097</v>
      </c>
      <c r="W123" s="71">
        <v>429</v>
      </c>
      <c r="X123" s="71">
        <v>7554</v>
      </c>
      <c r="Y123" s="71">
        <v>11482</v>
      </c>
      <c r="Z123" s="71">
        <v>20923</v>
      </c>
      <c r="AA123" s="71">
        <v>7450</v>
      </c>
      <c r="AB123" s="71">
        <v>33962</v>
      </c>
      <c r="AC123" s="71">
        <v>0</v>
      </c>
      <c r="AD123" s="71">
        <v>6.2403732391200188</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21.437999999999999</v>
      </c>
      <c r="BK123" s="71">
        <v>0</v>
      </c>
      <c r="BL123" s="71">
        <v>0</v>
      </c>
      <c r="BM123" s="71">
        <v>0</v>
      </c>
      <c r="BN123" s="72"/>
      <c r="BO123" s="71">
        <v>0</v>
      </c>
      <c r="BP123" s="71">
        <v>0</v>
      </c>
      <c r="BQ123" s="71">
        <v>3</v>
      </c>
      <c r="BR123" s="71">
        <v>0</v>
      </c>
      <c r="BS123" s="71">
        <v>0</v>
      </c>
      <c r="BT123" s="71">
        <v>0</v>
      </c>
      <c r="BU123"/>
      <c r="BV123" s="70">
        <v>21.437999999999999</v>
      </c>
      <c r="BW123" s="70">
        <v>0</v>
      </c>
      <c r="BX123" s="70">
        <v>0</v>
      </c>
      <c r="BY123" s="70">
        <v>0</v>
      </c>
      <c r="BZ123" s="70">
        <v>0</v>
      </c>
      <c r="CA123" s="70">
        <v>0</v>
      </c>
      <c r="CB123" s="70">
        <v>0</v>
      </c>
      <c r="CC123" s="70">
        <v>0</v>
      </c>
      <c r="CD123" s="70">
        <v>0</v>
      </c>
    </row>
    <row r="124" spans="1:82">
      <c r="A124" s="70" t="s">
        <v>1797</v>
      </c>
      <c r="B124" s="70">
        <v>79</v>
      </c>
      <c r="C124" s="70">
        <v>11</v>
      </c>
      <c r="D124" s="70">
        <v>5</v>
      </c>
      <c r="E124" s="70">
        <v>2014</v>
      </c>
      <c r="F124" s="70" t="s">
        <v>181</v>
      </c>
      <c r="G124" s="70" t="s">
        <v>1786</v>
      </c>
      <c r="H124" s="70" t="s">
        <v>1787</v>
      </c>
      <c r="I124" s="148"/>
      <c r="J124" s="71">
        <v>54.785456829473382</v>
      </c>
      <c r="K124" s="71">
        <v>3.0589485449109599</v>
      </c>
      <c r="L124" s="71">
        <v>17.70447481995884</v>
      </c>
      <c r="M124" s="71">
        <v>39.582001789606032</v>
      </c>
      <c r="N124" s="71">
        <v>53.221435883824057</v>
      </c>
      <c r="O124" s="71">
        <v>37.221029883552276</v>
      </c>
      <c r="P124" s="71">
        <v>37.102600414037603</v>
      </c>
      <c r="Q124" s="71">
        <v>2.5084743448967002</v>
      </c>
      <c r="R124" s="71">
        <v>0</v>
      </c>
      <c r="S124" s="71">
        <v>6.5678687857811493</v>
      </c>
      <c r="T124" s="72"/>
      <c r="U124" s="71">
        <v>4348554</v>
      </c>
      <c r="V124" s="71">
        <v>1058</v>
      </c>
      <c r="W124" s="71">
        <v>383</v>
      </c>
      <c r="X124" s="71">
        <v>7320</v>
      </c>
      <c r="Y124" s="71">
        <v>11556</v>
      </c>
      <c r="Z124" s="71">
        <v>21419</v>
      </c>
      <c r="AA124" s="71">
        <v>7389</v>
      </c>
      <c r="AB124" s="71">
        <v>33799</v>
      </c>
      <c r="AC124" s="71">
        <v>0</v>
      </c>
      <c r="AD124" s="71">
        <v>6.5678687857811493</v>
      </c>
      <c r="AE124" s="72"/>
      <c r="AF124" s="71"/>
      <c r="AG124" s="71"/>
      <c r="AH124" s="71"/>
      <c r="AI124" s="71"/>
      <c r="AJ124" s="71"/>
      <c r="AK124" s="71"/>
      <c r="AL124" s="71"/>
      <c r="AM124" s="71"/>
      <c r="AN124" s="71"/>
      <c r="AO124" s="71"/>
      <c r="AP124" s="71"/>
      <c r="AQ124" s="72"/>
      <c r="AR124" s="71">
        <v>741</v>
      </c>
      <c r="AS124" s="71">
        <v>52</v>
      </c>
      <c r="AT124" s="71">
        <v>0</v>
      </c>
      <c r="AU124" s="71">
        <v>0</v>
      </c>
      <c r="AV124" s="71">
        <v>0</v>
      </c>
      <c r="AW124" s="71">
        <v>0</v>
      </c>
      <c r="AX124" s="71"/>
      <c r="AY124" s="72"/>
      <c r="AZ124" s="71">
        <v>2978.1</v>
      </c>
      <c r="BA124" s="71">
        <v>3572.4</v>
      </c>
      <c r="BB124" s="71">
        <v>0</v>
      </c>
      <c r="BC124" s="71">
        <v>0</v>
      </c>
      <c r="BD124" s="71">
        <v>0</v>
      </c>
      <c r="BE124" s="71">
        <v>0</v>
      </c>
      <c r="BF124" s="71"/>
      <c r="BG124" s="72"/>
      <c r="BH124" s="71">
        <v>0</v>
      </c>
      <c r="BI124" s="71">
        <v>0</v>
      </c>
      <c r="BJ124" s="71">
        <v>21.385000000000002</v>
      </c>
      <c r="BK124" s="71">
        <v>0</v>
      </c>
      <c r="BL124" s="71">
        <v>0</v>
      </c>
      <c r="BM124" s="71">
        <v>0</v>
      </c>
      <c r="BN124" s="72"/>
      <c r="BO124" s="71">
        <v>0</v>
      </c>
      <c r="BP124" s="71">
        <v>0</v>
      </c>
      <c r="BQ124" s="71">
        <v>3</v>
      </c>
      <c r="BR124" s="71">
        <v>0</v>
      </c>
      <c r="BS124" s="71">
        <v>0</v>
      </c>
      <c r="BT124" s="71">
        <v>0</v>
      </c>
      <c r="BU124"/>
      <c r="BV124" s="70">
        <v>21.385000000000002</v>
      </c>
      <c r="BW124" s="70">
        <v>0</v>
      </c>
      <c r="BX124" s="70">
        <v>0</v>
      </c>
      <c r="BY124" s="70">
        <v>0</v>
      </c>
      <c r="BZ124" s="70">
        <v>0</v>
      </c>
      <c r="CA124" s="70">
        <v>0</v>
      </c>
      <c r="CB124" s="70">
        <v>0</v>
      </c>
      <c r="CC124" s="70">
        <v>0</v>
      </c>
      <c r="CD124" s="70">
        <v>0</v>
      </c>
    </row>
    <row r="125" spans="1:82">
      <c r="A125" s="70" t="s">
        <v>1798</v>
      </c>
      <c r="B125" s="70">
        <v>80</v>
      </c>
      <c r="C125" s="70">
        <v>12</v>
      </c>
      <c r="D125" s="70">
        <v>5</v>
      </c>
      <c r="E125" s="70">
        <v>2015</v>
      </c>
      <c r="F125" s="70" t="s">
        <v>182</v>
      </c>
      <c r="G125" s="70" t="s">
        <v>1786</v>
      </c>
      <c r="H125" s="70" t="s">
        <v>1787</v>
      </c>
      <c r="I125" s="148"/>
      <c r="J125" s="71">
        <v>47.592736919214573</v>
      </c>
      <c r="K125" s="71">
        <v>3.148561113867125</v>
      </c>
      <c r="L125" s="71">
        <v>15.50084574488473</v>
      </c>
      <c r="M125" s="71">
        <v>41.772841727529112</v>
      </c>
      <c r="N125" s="71">
        <v>60.742129934468409</v>
      </c>
      <c r="O125" s="71">
        <v>36.255208837290226</v>
      </c>
      <c r="P125" s="71">
        <v>36.533903388462164</v>
      </c>
      <c r="Q125" s="71">
        <v>2.4460443789563202</v>
      </c>
      <c r="R125" s="71">
        <v>0</v>
      </c>
      <c r="S125" s="71">
        <v>5.9334814880192503</v>
      </c>
      <c r="T125" s="72"/>
      <c r="U125" s="71">
        <v>4313600</v>
      </c>
      <c r="V125" s="71">
        <v>1058</v>
      </c>
      <c r="W125" s="71">
        <v>383</v>
      </c>
      <c r="X125" s="71">
        <v>7320</v>
      </c>
      <c r="Y125" s="71">
        <v>11701</v>
      </c>
      <c r="Z125" s="71">
        <v>21064</v>
      </c>
      <c r="AA125" s="71">
        <v>7270</v>
      </c>
      <c r="AB125" s="71">
        <v>33667</v>
      </c>
      <c r="AC125" s="71">
        <v>0</v>
      </c>
      <c r="AD125" s="71">
        <v>5.9334814880192503</v>
      </c>
      <c r="AE125" s="72"/>
      <c r="AF125" s="71">
        <v>40724677.753816567</v>
      </c>
      <c r="AG125" s="71">
        <v>2087100.425715134</v>
      </c>
      <c r="AH125" s="71">
        <v>2308652.5956783239</v>
      </c>
      <c r="AI125" s="71">
        <v>49195741.606375143</v>
      </c>
      <c r="AJ125" s="71">
        <v>72234040.08450368</v>
      </c>
      <c r="AK125" s="71">
        <v>0</v>
      </c>
      <c r="AL125" s="71">
        <v>0</v>
      </c>
      <c r="AM125" s="71">
        <v>4613921.1222466771</v>
      </c>
      <c r="AN125" s="71">
        <v>0</v>
      </c>
      <c r="AO125" s="71">
        <v>0</v>
      </c>
      <c r="AP125" s="71">
        <v>171164133.58833551</v>
      </c>
      <c r="AQ125" s="72"/>
      <c r="AR125" s="71">
        <v>803</v>
      </c>
      <c r="AS125" s="71">
        <v>76</v>
      </c>
      <c r="AT125" s="71">
        <v>0</v>
      </c>
      <c r="AU125" s="71">
        <v>0</v>
      </c>
      <c r="AV125" s="71">
        <v>0</v>
      </c>
      <c r="AW125" s="71">
        <v>0</v>
      </c>
      <c r="AX125" s="71"/>
      <c r="AY125" s="72"/>
      <c r="AZ125" s="71">
        <v>3290.4</v>
      </c>
      <c r="BA125" s="71">
        <v>4651.3999999999996</v>
      </c>
      <c r="BB125" s="71">
        <v>0</v>
      </c>
      <c r="BC125" s="71">
        <v>0</v>
      </c>
      <c r="BD125" s="71">
        <v>0</v>
      </c>
      <c r="BE125" s="71">
        <v>0</v>
      </c>
      <c r="BF125" s="71"/>
      <c r="BG125" s="72"/>
      <c r="BH125" s="71">
        <v>0</v>
      </c>
      <c r="BI125" s="71">
        <v>0</v>
      </c>
      <c r="BJ125" s="71">
        <v>9.5909999999999993</v>
      </c>
      <c r="BK125" s="71">
        <v>0</v>
      </c>
      <c r="BL125" s="71">
        <v>0</v>
      </c>
      <c r="BM125" s="71">
        <v>0</v>
      </c>
      <c r="BN125" s="72"/>
      <c r="BO125" s="71">
        <v>0</v>
      </c>
      <c r="BP125" s="71">
        <v>0</v>
      </c>
      <c r="BQ125" s="71">
        <v>2</v>
      </c>
      <c r="BR125" s="71">
        <v>0</v>
      </c>
      <c r="BS125" s="71">
        <v>0</v>
      </c>
      <c r="BT125" s="71">
        <v>0</v>
      </c>
      <c r="BU125"/>
      <c r="BV125" s="70">
        <v>9.5909999999999993</v>
      </c>
      <c r="BW125" s="70">
        <v>0</v>
      </c>
      <c r="BX125" s="70">
        <v>0</v>
      </c>
      <c r="BY125" s="70">
        <v>0</v>
      </c>
      <c r="BZ125" s="70">
        <v>0</v>
      </c>
      <c r="CA125" s="70">
        <v>0</v>
      </c>
      <c r="CB125" s="70">
        <v>0</v>
      </c>
      <c r="CC125" s="70">
        <v>0</v>
      </c>
      <c r="CD125" s="70">
        <v>0</v>
      </c>
    </row>
    <row r="126" spans="1:82">
      <c r="A126" s="70" t="s">
        <v>1799</v>
      </c>
      <c r="B126" s="70">
        <v>81</v>
      </c>
      <c r="C126" s="70">
        <v>13</v>
      </c>
      <c r="D126" s="70">
        <v>5</v>
      </c>
      <c r="E126" s="70">
        <v>2016</v>
      </c>
      <c r="F126" s="70" t="s">
        <v>155</v>
      </c>
      <c r="G126" s="70" t="s">
        <v>1786</v>
      </c>
      <c r="H126" s="70" t="s">
        <v>1787</v>
      </c>
      <c r="I126" s="148"/>
      <c r="J126" s="71">
        <v>41.206377801246965</v>
      </c>
      <c r="K126" s="71">
        <v>3.0776876452704491</v>
      </c>
      <c r="L126" s="71">
        <v>18.766107371200803</v>
      </c>
      <c r="M126" s="71">
        <v>33.346439756345774</v>
      </c>
      <c r="N126" s="71">
        <v>55.652873053252378</v>
      </c>
      <c r="O126" s="71">
        <v>35.874454601890513</v>
      </c>
      <c r="P126" s="71">
        <v>35.371495679962031</v>
      </c>
      <c r="Q126" s="71">
        <v>2.3658197728794974</v>
      </c>
      <c r="R126" s="71">
        <v>0</v>
      </c>
      <c r="S126" s="71">
        <v>5.9061192052303317</v>
      </c>
      <c r="T126" s="72"/>
      <c r="U126" s="71">
        <v>3766898</v>
      </c>
      <c r="V126" s="71">
        <v>1058</v>
      </c>
      <c r="W126" s="71">
        <v>383</v>
      </c>
      <c r="X126" s="71">
        <v>7320</v>
      </c>
      <c r="Y126" s="71">
        <v>11826</v>
      </c>
      <c r="Z126" s="71">
        <v>21099</v>
      </c>
      <c r="AA126" s="71">
        <v>7280</v>
      </c>
      <c r="AB126" s="71">
        <v>33495</v>
      </c>
      <c r="AC126" s="71">
        <v>0</v>
      </c>
      <c r="AD126" s="71">
        <v>5.9061192052303317</v>
      </c>
      <c r="AE126" s="72"/>
      <c r="AF126" s="71">
        <v>35195518.015396208</v>
      </c>
      <c r="AG126" s="71">
        <v>2051560.60026042</v>
      </c>
      <c r="AH126" s="71">
        <v>2225331.69790672</v>
      </c>
      <c r="AI126" s="71">
        <v>45180250.475502059</v>
      </c>
      <c r="AJ126" s="71">
        <v>58284212.459260806</v>
      </c>
      <c r="AK126" s="71">
        <v>0</v>
      </c>
      <c r="AL126" s="71">
        <v>0</v>
      </c>
      <c r="AM126" s="71">
        <v>4593915.4947209125</v>
      </c>
      <c r="AN126" s="71">
        <v>0</v>
      </c>
      <c r="AO126" s="71">
        <v>0</v>
      </c>
      <c r="AP126" s="71">
        <v>147530788.74304712</v>
      </c>
      <c r="AQ126" s="72"/>
      <c r="AR126" s="71">
        <v>855</v>
      </c>
      <c r="AS126" s="71">
        <v>83</v>
      </c>
      <c r="AT126" s="71">
        <v>0</v>
      </c>
      <c r="AU126" s="71">
        <v>0</v>
      </c>
      <c r="AV126" s="71">
        <v>0</v>
      </c>
      <c r="AW126" s="71">
        <v>0</v>
      </c>
      <c r="AX126" s="71"/>
      <c r="AY126" s="72"/>
      <c r="AZ126" s="71">
        <v>3551.6</v>
      </c>
      <c r="BA126" s="71">
        <v>4860.5999999999995</v>
      </c>
      <c r="BB126" s="71">
        <v>0</v>
      </c>
      <c r="BC126" s="71">
        <v>0</v>
      </c>
      <c r="BD126" s="71">
        <v>0</v>
      </c>
      <c r="BE126" s="71">
        <v>0</v>
      </c>
      <c r="BF126" s="71"/>
      <c r="BG126" s="72"/>
      <c r="BH126" s="71">
        <v>0</v>
      </c>
      <c r="BI126" s="71">
        <v>0</v>
      </c>
      <c r="BJ126" s="71">
        <v>21.645</v>
      </c>
      <c r="BK126" s="71">
        <v>0</v>
      </c>
      <c r="BL126" s="71">
        <v>0</v>
      </c>
      <c r="BM126" s="71">
        <v>0</v>
      </c>
      <c r="BN126" s="72"/>
      <c r="BO126" s="71">
        <v>0</v>
      </c>
      <c r="BP126" s="71">
        <v>0</v>
      </c>
      <c r="BQ126" s="71">
        <v>3</v>
      </c>
      <c r="BR126" s="71">
        <v>0</v>
      </c>
      <c r="BS126" s="71">
        <v>0</v>
      </c>
      <c r="BT126" s="71">
        <v>0</v>
      </c>
      <c r="BU126"/>
      <c r="BV126" s="70">
        <v>21.645</v>
      </c>
      <c r="BW126" s="70">
        <v>0</v>
      </c>
      <c r="BX126" s="70">
        <v>0</v>
      </c>
      <c r="BY126" s="70">
        <v>0</v>
      </c>
      <c r="BZ126" s="70">
        <v>0</v>
      </c>
      <c r="CA126" s="70">
        <v>0</v>
      </c>
      <c r="CB126" s="70">
        <v>0</v>
      </c>
      <c r="CC126" s="70">
        <v>0</v>
      </c>
      <c r="CD126" s="70">
        <v>0</v>
      </c>
    </row>
    <row r="127" spans="1:82">
      <c r="A127" s="70" t="s">
        <v>1800</v>
      </c>
      <c r="B127" s="70">
        <v>82</v>
      </c>
      <c r="C127" s="70">
        <v>14</v>
      </c>
      <c r="D127" s="70">
        <v>5</v>
      </c>
      <c r="E127" s="70">
        <v>2017</v>
      </c>
      <c r="F127" s="70" t="s">
        <v>156</v>
      </c>
      <c r="G127" s="70" t="s">
        <v>1786</v>
      </c>
      <c r="H127" s="70" t="s">
        <v>1787</v>
      </c>
      <c r="I127" s="148"/>
      <c r="J127" s="71">
        <v>47.792121178628278</v>
      </c>
      <c r="K127" s="71">
        <v>3.1209164661311606</v>
      </c>
      <c r="L127" s="71">
        <v>16.693051430944543</v>
      </c>
      <c r="M127" s="71">
        <v>29.931228270378412</v>
      </c>
      <c r="N127" s="71">
        <v>55.373892613868549</v>
      </c>
      <c r="O127" s="71">
        <v>35.439598211695149</v>
      </c>
      <c r="P127" s="71">
        <v>34.72257084296173</v>
      </c>
      <c r="Q127" s="71">
        <v>2.2736617133188899</v>
      </c>
      <c r="R127" s="71">
        <v>0</v>
      </c>
      <c r="S127" s="71">
        <v>6.1603045332843287</v>
      </c>
      <c r="T127" s="72"/>
      <c r="U127" s="71">
        <v>4993937</v>
      </c>
      <c r="V127" s="71">
        <v>1058</v>
      </c>
      <c r="W127" s="71">
        <v>383</v>
      </c>
      <c r="X127" s="71">
        <v>7320</v>
      </c>
      <c r="Y127" s="71">
        <v>11885</v>
      </c>
      <c r="Z127" s="71">
        <v>21189</v>
      </c>
      <c r="AA127" s="71">
        <v>7192</v>
      </c>
      <c r="AB127" s="71">
        <v>33288</v>
      </c>
      <c r="AC127" s="71">
        <v>0</v>
      </c>
      <c r="AD127" s="71">
        <v>6.1603045332843287</v>
      </c>
      <c r="AE127" s="72"/>
      <c r="AF127" s="71">
        <v>41862960.753336973</v>
      </c>
      <c r="AG127" s="71">
        <v>2086565.1861818989</v>
      </c>
      <c r="AH127" s="71">
        <v>2646166.2567754248</v>
      </c>
      <c r="AI127" s="71">
        <v>43142648.10783226</v>
      </c>
      <c r="AJ127" s="71">
        <v>67312552.488825411</v>
      </c>
      <c r="AK127" s="71">
        <v>0</v>
      </c>
      <c r="AL127" s="71">
        <v>0</v>
      </c>
      <c r="AM127" s="71">
        <v>4572668.7738556834</v>
      </c>
      <c r="AN127" s="71">
        <v>0</v>
      </c>
      <c r="AO127" s="71">
        <v>0</v>
      </c>
      <c r="AP127" s="71">
        <v>161623561.56680766</v>
      </c>
      <c r="AQ127" s="72"/>
      <c r="AR127" s="71">
        <v>897</v>
      </c>
      <c r="AS127" s="71">
        <v>95</v>
      </c>
      <c r="AT127" s="71">
        <v>0</v>
      </c>
      <c r="AU127" s="71">
        <v>0</v>
      </c>
      <c r="AV127" s="71">
        <v>0</v>
      </c>
      <c r="AW127" s="71">
        <v>0</v>
      </c>
      <c r="AX127" s="71"/>
      <c r="AY127" s="72"/>
      <c r="AZ127" s="71">
        <v>3812.7</v>
      </c>
      <c r="BA127" s="71">
        <v>8918.2999999999993</v>
      </c>
      <c r="BB127" s="71">
        <v>0</v>
      </c>
      <c r="BC127" s="71">
        <v>0</v>
      </c>
      <c r="BD127" s="71">
        <v>0</v>
      </c>
      <c r="BE127" s="71">
        <v>0</v>
      </c>
      <c r="BF127" s="71"/>
      <c r="BG127" s="72"/>
      <c r="BH127" s="71">
        <v>0</v>
      </c>
      <c r="BI127" s="71">
        <v>0</v>
      </c>
      <c r="BJ127" s="71">
        <v>20.841999999999999</v>
      </c>
      <c r="BK127" s="71">
        <v>0</v>
      </c>
      <c r="BL127" s="71">
        <v>0</v>
      </c>
      <c r="BM127" s="71">
        <v>0</v>
      </c>
      <c r="BN127" s="72"/>
      <c r="BO127" s="71">
        <v>0</v>
      </c>
      <c r="BP127" s="71">
        <v>0</v>
      </c>
      <c r="BQ127" s="71">
        <v>3</v>
      </c>
      <c r="BR127" s="71">
        <v>0</v>
      </c>
      <c r="BS127" s="71">
        <v>0</v>
      </c>
      <c r="BT127" s="71">
        <v>0</v>
      </c>
      <c r="BU127"/>
      <c r="BV127" s="70">
        <v>20.841999999999999</v>
      </c>
      <c r="BW127" s="70">
        <v>0</v>
      </c>
      <c r="BX127" s="70">
        <v>0</v>
      </c>
      <c r="BY127" s="70">
        <v>0</v>
      </c>
      <c r="BZ127" s="70">
        <v>0</v>
      </c>
      <c r="CA127" s="70">
        <v>0</v>
      </c>
      <c r="CB127" s="70">
        <v>0</v>
      </c>
      <c r="CC127" s="70">
        <v>0</v>
      </c>
      <c r="CD127" s="70">
        <v>0</v>
      </c>
    </row>
    <row r="128" spans="1:82">
      <c r="A128" s="70" t="s">
        <v>1801</v>
      </c>
      <c r="B128" s="70">
        <v>83</v>
      </c>
      <c r="C128" s="70">
        <v>15</v>
      </c>
      <c r="D128" s="70">
        <v>5</v>
      </c>
      <c r="E128" s="70">
        <v>2018</v>
      </c>
      <c r="F128" s="70" t="s">
        <v>183</v>
      </c>
      <c r="G128" s="70" t="s">
        <v>1786</v>
      </c>
      <c r="H128" s="70" t="s">
        <v>1787</v>
      </c>
      <c r="I128" s="148"/>
      <c r="J128" s="71">
        <v>44.59055981207721</v>
      </c>
      <c r="K128" s="71">
        <v>2.9684111186519835</v>
      </c>
      <c r="L128" s="71">
        <v>15.285764080200646</v>
      </c>
      <c r="M128" s="71">
        <v>32.009008236173997</v>
      </c>
      <c r="N128" s="71">
        <v>51.799814572468854</v>
      </c>
      <c r="O128" s="71">
        <v>35.266102551469885</v>
      </c>
      <c r="P128" s="71">
        <v>34.721085863274176</v>
      </c>
      <c r="Q128" s="71">
        <v>2.10056757988656</v>
      </c>
      <c r="R128" s="71">
        <v>0</v>
      </c>
      <c r="S128" s="71">
        <v>6.0588338419777594</v>
      </c>
      <c r="T128" s="72"/>
      <c r="U128" s="71">
        <v>4777559</v>
      </c>
      <c r="V128" s="71">
        <v>1058</v>
      </c>
      <c r="W128" s="71">
        <v>383</v>
      </c>
      <c r="X128" s="71">
        <v>7320</v>
      </c>
      <c r="Y128" s="71">
        <v>12040</v>
      </c>
      <c r="Z128" s="71">
        <v>21489</v>
      </c>
      <c r="AA128" s="71">
        <v>7264</v>
      </c>
      <c r="AB128" s="71">
        <v>33142</v>
      </c>
      <c r="AC128" s="71">
        <v>0</v>
      </c>
      <c r="AD128" s="71">
        <v>6.0588338419777594</v>
      </c>
      <c r="AE128" s="72"/>
      <c r="AF128" s="71">
        <v>41402889.68728669</v>
      </c>
      <c r="AG128" s="71">
        <v>1893418.4820997091</v>
      </c>
      <c r="AH128" s="71">
        <v>2501202.0279563428</v>
      </c>
      <c r="AI128" s="71">
        <v>44282594.409964591</v>
      </c>
      <c r="AJ128" s="71">
        <v>61496399.748733073</v>
      </c>
      <c r="AK128" s="71">
        <v>0</v>
      </c>
      <c r="AL128" s="71">
        <v>0</v>
      </c>
      <c r="AM128" s="71">
        <v>4562033.111205467</v>
      </c>
      <c r="AN128" s="71">
        <v>0</v>
      </c>
      <c r="AO128" s="71">
        <v>0</v>
      </c>
      <c r="AP128" s="71">
        <v>156138537.46724588</v>
      </c>
      <c r="AQ128" s="72"/>
      <c r="AR128" s="71">
        <v>961</v>
      </c>
      <c r="AS128" s="71">
        <v>117</v>
      </c>
      <c r="AT128" s="71">
        <v>0</v>
      </c>
      <c r="AU128" s="71">
        <v>0</v>
      </c>
      <c r="AV128" s="71">
        <v>0</v>
      </c>
      <c r="AW128" s="71">
        <v>0</v>
      </c>
      <c r="AX128" s="71"/>
      <c r="AY128" s="72"/>
      <c r="AZ128" s="71">
        <v>4120.9000000000005</v>
      </c>
      <c r="BA128" s="71">
        <v>11451.9</v>
      </c>
      <c r="BB128" s="71">
        <v>0</v>
      </c>
      <c r="BC128" s="71">
        <v>0</v>
      </c>
      <c r="BD128" s="71">
        <v>0</v>
      </c>
      <c r="BE128" s="71">
        <v>0</v>
      </c>
      <c r="BF128" s="71"/>
      <c r="BG128" s="72"/>
      <c r="BH128" s="71">
        <v>0</v>
      </c>
      <c r="BI128" s="71">
        <v>0</v>
      </c>
      <c r="BJ128" s="71">
        <v>20.872</v>
      </c>
      <c r="BK128" s="71">
        <v>0</v>
      </c>
      <c r="BL128" s="71">
        <v>0</v>
      </c>
      <c r="BM128" s="71">
        <v>0</v>
      </c>
      <c r="BN128" s="72"/>
      <c r="BO128" s="71">
        <v>0</v>
      </c>
      <c r="BP128" s="71">
        <v>0</v>
      </c>
      <c r="BQ128" s="71">
        <v>3</v>
      </c>
      <c r="BR128" s="71">
        <v>0</v>
      </c>
      <c r="BS128" s="71">
        <v>0</v>
      </c>
      <c r="BT128" s="71">
        <v>0</v>
      </c>
      <c r="BU128"/>
      <c r="BV128" s="70">
        <v>20.872</v>
      </c>
      <c r="BW128" s="70">
        <v>0</v>
      </c>
      <c r="BX128" s="70">
        <v>0</v>
      </c>
      <c r="BY128" s="70">
        <v>0</v>
      </c>
      <c r="BZ128" s="70">
        <v>0</v>
      </c>
      <c r="CA128" s="70">
        <v>0</v>
      </c>
      <c r="CB128" s="70">
        <v>0</v>
      </c>
      <c r="CC128" s="70">
        <v>0</v>
      </c>
      <c r="CD128" s="70">
        <v>0</v>
      </c>
    </row>
    <row r="129" spans="1:82">
      <c r="A129" s="70" t="s">
        <v>1802</v>
      </c>
      <c r="B129" s="70">
        <v>84</v>
      </c>
      <c r="C129" s="70">
        <v>16</v>
      </c>
      <c r="D129" s="70">
        <v>5</v>
      </c>
      <c r="E129" s="70">
        <v>2019</v>
      </c>
      <c r="F129" s="70" t="s">
        <v>158</v>
      </c>
      <c r="G129" s="70" t="s">
        <v>1786</v>
      </c>
      <c r="H129" s="70" t="s">
        <v>1787</v>
      </c>
      <c r="I129" s="148"/>
      <c r="J129" s="71">
        <v>41.594272848303881</v>
      </c>
      <c r="K129" s="71">
        <v>2.7911482288954699</v>
      </c>
      <c r="L129" s="71">
        <v>15.432524744349889</v>
      </c>
      <c r="M129" s="71">
        <v>29.824022988197466</v>
      </c>
      <c r="N129" s="71">
        <v>49.11304122928091</v>
      </c>
      <c r="O129" s="71">
        <v>34.218381589305913</v>
      </c>
      <c r="P129" s="71">
        <v>34.313520933865775</v>
      </c>
      <c r="Q129" s="71">
        <v>2.0434722099791598</v>
      </c>
      <c r="R129" s="71">
        <v>0</v>
      </c>
      <c r="S129" s="71">
        <v>5.3319238665961421</v>
      </c>
      <c r="T129" s="72"/>
      <c r="U129" s="71">
        <v>4733403</v>
      </c>
      <c r="V129" s="71">
        <v>1058</v>
      </c>
      <c r="W129" s="71">
        <v>383</v>
      </c>
      <c r="X129" s="71">
        <v>7320</v>
      </c>
      <c r="Y129" s="71">
        <v>12263</v>
      </c>
      <c r="Z129" s="71">
        <v>21423</v>
      </c>
      <c r="AA129" s="71">
        <v>7125</v>
      </c>
      <c r="AB129" s="71">
        <v>33114</v>
      </c>
      <c r="AC129" s="71">
        <v>0</v>
      </c>
      <c r="AD129" s="71">
        <v>5.3319238665961421</v>
      </c>
      <c r="AE129" s="72"/>
      <c r="AF129" s="71">
        <v>41055600.234645016</v>
      </c>
      <c r="AG129" s="71">
        <v>1834853.5771440661</v>
      </c>
      <c r="AH129" s="71">
        <v>2663655.8644910431</v>
      </c>
      <c r="AI129" s="71">
        <v>42467871.982724316</v>
      </c>
      <c r="AJ129" s="71">
        <v>59292390.544965699</v>
      </c>
      <c r="AK129" s="71">
        <v>0</v>
      </c>
      <c r="AL129" s="71">
        <v>0</v>
      </c>
      <c r="AM129" s="71">
        <v>4509877.5179414656</v>
      </c>
      <c r="AN129" s="71">
        <v>0</v>
      </c>
      <c r="AO129" s="71">
        <v>0</v>
      </c>
      <c r="AP129" s="71">
        <v>151824249.72191161</v>
      </c>
      <c r="AQ129" s="72"/>
      <c r="AR129" s="71">
        <v>1002</v>
      </c>
      <c r="AS129" s="71">
        <v>142</v>
      </c>
      <c r="AT129" s="71">
        <v>0</v>
      </c>
      <c r="AU129" s="71">
        <v>0</v>
      </c>
      <c r="AV129" s="71">
        <v>0</v>
      </c>
      <c r="AW129" s="71">
        <v>0</v>
      </c>
      <c r="AX129" s="71"/>
      <c r="AY129" s="72"/>
      <c r="AZ129" s="71">
        <v>4399.1000000000013</v>
      </c>
      <c r="BA129" s="71">
        <v>12413.9</v>
      </c>
      <c r="BB129" s="71">
        <v>0</v>
      </c>
      <c r="BC129" s="71">
        <v>0</v>
      </c>
      <c r="BD129" s="71">
        <v>0</v>
      </c>
      <c r="BE129" s="71">
        <v>0</v>
      </c>
      <c r="BF129" s="71"/>
      <c r="BG129" s="72"/>
      <c r="BH129" s="71">
        <v>0</v>
      </c>
      <c r="BI129" s="71">
        <v>0</v>
      </c>
      <c r="BJ129" s="71">
        <v>28.004000000000001</v>
      </c>
      <c r="BK129" s="71">
        <v>0</v>
      </c>
      <c r="BL129" s="71">
        <v>0</v>
      </c>
      <c r="BM129" s="71">
        <v>0</v>
      </c>
      <c r="BN129" s="72"/>
      <c r="BO129" s="71">
        <v>0</v>
      </c>
      <c r="BP129" s="71">
        <v>0</v>
      </c>
      <c r="BQ129" s="71">
        <v>4</v>
      </c>
      <c r="BR129" s="71">
        <v>0</v>
      </c>
      <c r="BS129" s="71">
        <v>0</v>
      </c>
      <c r="BT129" s="71">
        <v>0</v>
      </c>
      <c r="BU129"/>
      <c r="BV129" s="70">
        <v>28.004000000000001</v>
      </c>
      <c r="BW129" s="70">
        <v>0</v>
      </c>
      <c r="BX129" s="70">
        <v>0</v>
      </c>
      <c r="BY129" s="70">
        <v>0</v>
      </c>
      <c r="BZ129" s="70">
        <v>0</v>
      </c>
      <c r="CA129" s="70">
        <v>0</v>
      </c>
      <c r="CB129" s="70">
        <v>0</v>
      </c>
      <c r="CC129" s="70">
        <v>0</v>
      </c>
      <c r="CD129" s="70">
        <v>0</v>
      </c>
    </row>
    <row r="130" spans="1:82">
      <c r="A130" s="70" t="s">
        <v>1803</v>
      </c>
      <c r="B130" s="70">
        <v>85</v>
      </c>
      <c r="C130" s="70">
        <v>17</v>
      </c>
      <c r="D130" s="70">
        <v>5</v>
      </c>
      <c r="E130" s="70">
        <v>2020</v>
      </c>
      <c r="F130" s="70" t="s">
        <v>159</v>
      </c>
      <c r="G130" s="70" t="s">
        <v>1786</v>
      </c>
      <c r="H130" s="70" t="s">
        <v>1787</v>
      </c>
      <c r="I130" s="148"/>
      <c r="J130" s="71">
        <v>48.98118874793159</v>
      </c>
      <c r="K130" s="71">
        <v>2.9131207572058315</v>
      </c>
      <c r="L130" s="71">
        <v>18.973410626805414</v>
      </c>
      <c r="M130" s="71">
        <v>26.947098242845009</v>
      </c>
      <c r="N130" s="71">
        <v>48.08139481463796</v>
      </c>
      <c r="O130" s="71">
        <v>30.188656291374013</v>
      </c>
      <c r="P130" s="71">
        <v>32.242308232041445</v>
      </c>
      <c r="Q130" s="71">
        <v>1.95619888092936</v>
      </c>
      <c r="R130" s="71">
        <v>0</v>
      </c>
      <c r="S130" s="71">
        <v>5.4547597640072532</v>
      </c>
      <c r="T130" s="72"/>
      <c r="U130" s="71">
        <v>4299086</v>
      </c>
      <c r="V130" s="71">
        <v>971</v>
      </c>
      <c r="W130" s="71">
        <v>484</v>
      </c>
      <c r="X130" s="71">
        <v>7336</v>
      </c>
      <c r="Y130" s="71">
        <v>12500</v>
      </c>
      <c r="Z130" s="71">
        <v>21572</v>
      </c>
      <c r="AA130" s="71">
        <v>7116</v>
      </c>
      <c r="AB130" s="71">
        <v>33178</v>
      </c>
      <c r="AC130" s="71">
        <v>0</v>
      </c>
      <c r="AD130" s="71">
        <v>5.4547597640072532</v>
      </c>
      <c r="AE130" s="72"/>
      <c r="AF130" s="71">
        <v>35794826.234111607</v>
      </c>
      <c r="AG130" s="71">
        <v>1903222.38508583</v>
      </c>
      <c r="AH130" s="71">
        <v>3318671.11425508</v>
      </c>
      <c r="AI130" s="71">
        <v>40665789.370038822</v>
      </c>
      <c r="AJ130" s="71">
        <v>59796874.615670294</v>
      </c>
      <c r="AK130" s="71"/>
      <c r="AL130" s="71"/>
      <c r="AM130" s="71">
        <v>4330097.6152682258</v>
      </c>
      <c r="AN130" s="71"/>
      <c r="AO130" s="71"/>
      <c r="AP130" s="71">
        <v>145809481.33442986</v>
      </c>
      <c r="AQ130" s="72"/>
      <c r="AR130" s="71">
        <v>1079</v>
      </c>
      <c r="AS130" s="71">
        <v>157</v>
      </c>
      <c r="AT130" s="71">
        <v>0</v>
      </c>
      <c r="AU130" s="71">
        <v>0</v>
      </c>
      <c r="AV130" s="71">
        <v>0</v>
      </c>
      <c r="AW130" s="71">
        <v>0</v>
      </c>
      <c r="AX130" s="71"/>
      <c r="AY130" s="72"/>
      <c r="AZ130" s="71">
        <v>4854.2000000000025</v>
      </c>
      <c r="BA130" s="71">
        <v>14041.8</v>
      </c>
      <c r="BB130" s="71">
        <v>0</v>
      </c>
      <c r="BC130" s="71">
        <v>0</v>
      </c>
      <c r="BD130" s="71">
        <v>0</v>
      </c>
      <c r="BE130" s="71">
        <v>0</v>
      </c>
      <c r="BF130" s="71"/>
      <c r="BG130" s="72"/>
      <c r="BH130" s="71">
        <v>0</v>
      </c>
      <c r="BI130" s="71">
        <v>0</v>
      </c>
      <c r="BJ130" s="71">
        <v>28.649000000000001</v>
      </c>
      <c r="BK130" s="71">
        <v>0</v>
      </c>
      <c r="BL130" s="71">
        <v>0</v>
      </c>
      <c r="BM130" s="71">
        <v>0</v>
      </c>
      <c r="BN130" s="72"/>
      <c r="BO130" s="71">
        <v>0</v>
      </c>
      <c r="BP130" s="71">
        <v>0</v>
      </c>
      <c r="BQ130" s="71">
        <v>4</v>
      </c>
      <c r="BR130" s="71">
        <v>0</v>
      </c>
      <c r="BS130" s="71">
        <v>0</v>
      </c>
      <c r="BT130" s="71">
        <v>0</v>
      </c>
      <c r="BU130"/>
      <c r="BV130" s="70">
        <v>28.649000000000001</v>
      </c>
      <c r="BW130" s="70">
        <v>0</v>
      </c>
      <c r="BX130" s="70">
        <v>0</v>
      </c>
      <c r="BY130" s="70">
        <v>0</v>
      </c>
      <c r="BZ130" s="70">
        <v>0</v>
      </c>
      <c r="CA130" s="70">
        <v>0</v>
      </c>
      <c r="CB130" s="70">
        <v>0</v>
      </c>
      <c r="CC130" s="70">
        <v>0</v>
      </c>
      <c r="CD130" s="70">
        <v>0</v>
      </c>
    </row>
    <row r="131" spans="1:82">
      <c r="A131" s="70" t="s">
        <v>1804</v>
      </c>
      <c r="B131" s="70">
        <v>85</v>
      </c>
      <c r="C131" s="70">
        <v>18</v>
      </c>
      <c r="D131" s="70">
        <v>5</v>
      </c>
      <c r="E131" s="70">
        <v>2021</v>
      </c>
      <c r="F131" s="70" t="s">
        <v>160</v>
      </c>
      <c r="G131" s="70" t="s">
        <v>1786</v>
      </c>
      <c r="H131" s="70" t="s">
        <v>1787</v>
      </c>
      <c r="I131" s="148"/>
      <c r="J131" s="71">
        <v>49.657690247648226</v>
      </c>
      <c r="K131" s="71">
        <v>3.1775109869415017</v>
      </c>
      <c r="L131" s="71">
        <v>17.278179252208989</v>
      </c>
      <c r="M131" s="71">
        <v>30.330719670783125</v>
      </c>
      <c r="N131" s="71">
        <v>50.487102498941972</v>
      </c>
      <c r="O131" s="71">
        <v>29.226853388493421</v>
      </c>
      <c r="P131" s="71">
        <v>33.139621818410511</v>
      </c>
      <c r="Q131" s="71">
        <v>1.9377513203061001</v>
      </c>
      <c r="R131" s="71">
        <v>0</v>
      </c>
      <c r="S131" s="71">
        <v>3.9963891930084321</v>
      </c>
      <c r="T131" s="72"/>
      <c r="U131" s="71">
        <v>4703012</v>
      </c>
      <c r="V131" s="71">
        <v>971</v>
      </c>
      <c r="W131" s="71">
        <v>484</v>
      </c>
      <c r="X131" s="71">
        <v>7336</v>
      </c>
      <c r="Y131" s="71">
        <v>12702</v>
      </c>
      <c r="Z131" s="71">
        <v>21504</v>
      </c>
      <c r="AA131" s="71">
        <v>7132</v>
      </c>
      <c r="AB131" s="71">
        <v>33188</v>
      </c>
      <c r="AC131" s="71">
        <v>0</v>
      </c>
      <c r="AD131" s="71">
        <v>3.9963891930084321</v>
      </c>
      <c r="AE131" s="72"/>
      <c r="AF131" s="71">
        <v>35826479.192219026</v>
      </c>
      <c r="AG131" s="71">
        <v>2000851.9139424181</v>
      </c>
      <c r="AH131" s="71">
        <v>3035779.2955745431</v>
      </c>
      <c r="AI131" s="71">
        <v>44707271.559024259</v>
      </c>
      <c r="AJ131" s="71">
        <v>60091588.668590352</v>
      </c>
      <c r="AK131" s="71">
        <v>0</v>
      </c>
      <c r="AL131" s="71">
        <v>0</v>
      </c>
      <c r="AM131" s="71">
        <v>4356385.9085653638</v>
      </c>
      <c r="AN131" s="71">
        <v>0</v>
      </c>
      <c r="AO131" s="71">
        <v>0</v>
      </c>
      <c r="AP131" s="71">
        <v>150018356.53791597</v>
      </c>
      <c r="AQ131" s="72"/>
      <c r="AR131" s="71">
        <v>1163</v>
      </c>
      <c r="AS131" s="71">
        <v>158</v>
      </c>
      <c r="AT131" s="71">
        <v>0</v>
      </c>
      <c r="AU131" s="71">
        <v>0</v>
      </c>
      <c r="AV131" s="71">
        <v>0</v>
      </c>
      <c r="AW131" s="71">
        <v>1</v>
      </c>
      <c r="AX131" s="71"/>
      <c r="AY131" s="72"/>
      <c r="AZ131" s="71">
        <v>5316.7000000000044</v>
      </c>
      <c r="BA131" s="71">
        <v>14091.3</v>
      </c>
      <c r="BB131" s="71">
        <v>0</v>
      </c>
      <c r="BC131" s="71">
        <v>0</v>
      </c>
      <c r="BD131" s="71">
        <v>0</v>
      </c>
      <c r="BE131" s="71">
        <v>45</v>
      </c>
      <c r="BF131" s="71"/>
      <c r="BG131" s="72"/>
      <c r="BH131" s="71">
        <v>0</v>
      </c>
      <c r="BI131" s="71">
        <v>0</v>
      </c>
      <c r="BJ131" s="71">
        <v>28.175000000000001</v>
      </c>
      <c r="BK131" s="71">
        <v>0</v>
      </c>
      <c r="BL131" s="71">
        <v>0</v>
      </c>
      <c r="BM131" s="71">
        <v>0</v>
      </c>
      <c r="BN131" s="72"/>
      <c r="BO131" s="71">
        <v>0</v>
      </c>
      <c r="BP131" s="71">
        <v>0</v>
      </c>
      <c r="BQ131" s="71">
        <v>4</v>
      </c>
      <c r="BR131" s="71">
        <v>0</v>
      </c>
      <c r="BS131" s="71">
        <v>0</v>
      </c>
      <c r="BT131" s="71">
        <v>0</v>
      </c>
      <c r="BU131"/>
      <c r="BV131" s="70">
        <v>28.175000000000001</v>
      </c>
      <c r="BW131" s="70">
        <v>0</v>
      </c>
      <c r="BX131" s="70">
        <v>0</v>
      </c>
      <c r="BY131" s="70">
        <v>0</v>
      </c>
      <c r="BZ131" s="70">
        <v>0</v>
      </c>
      <c r="CA131" s="70">
        <v>0</v>
      </c>
      <c r="CB131" s="70">
        <v>0</v>
      </c>
      <c r="CC131" s="70">
        <v>0</v>
      </c>
      <c r="CD131" s="70">
        <v>0</v>
      </c>
    </row>
    <row r="132" spans="1:82">
      <c r="A132" s="70" t="s">
        <v>1805</v>
      </c>
      <c r="B132" s="70">
        <v>85</v>
      </c>
      <c r="C132" s="70">
        <v>19</v>
      </c>
      <c r="D132" s="70">
        <v>5</v>
      </c>
      <c r="E132" s="70">
        <v>2022</v>
      </c>
      <c r="F132" s="70" t="s">
        <v>161</v>
      </c>
      <c r="G132" s="70" t="s">
        <v>1786</v>
      </c>
      <c r="H132" s="70" t="s">
        <v>1787</v>
      </c>
      <c r="I132" s="148"/>
      <c r="J132" s="71">
        <v>49.73973646827848</v>
      </c>
      <c r="K132" s="71">
        <v>2.8931764844715961</v>
      </c>
      <c r="L132" s="71">
        <v>14.810887292223681</v>
      </c>
      <c r="M132" s="71">
        <v>28.956941737719895</v>
      </c>
      <c r="N132" s="71">
        <v>51.875005371828443</v>
      </c>
      <c r="O132" s="71">
        <v>30.99621929984237</v>
      </c>
      <c r="P132" s="71">
        <v>32.738126830452934</v>
      </c>
      <c r="Q132" s="71">
        <v>1.9455894250166277</v>
      </c>
      <c r="R132" s="71">
        <v>0</v>
      </c>
      <c r="S132" s="71">
        <v>6.605899152954728</v>
      </c>
      <c r="T132" s="72"/>
      <c r="U132" s="71">
        <v>5504602</v>
      </c>
      <c r="V132" s="71">
        <v>971</v>
      </c>
      <c r="W132" s="71">
        <v>484</v>
      </c>
      <c r="X132" s="71">
        <v>7336</v>
      </c>
      <c r="Y132" s="71">
        <v>12814</v>
      </c>
      <c r="Z132" s="71">
        <v>21668</v>
      </c>
      <c r="AA132" s="71">
        <v>7153</v>
      </c>
      <c r="AB132" s="71">
        <v>33049</v>
      </c>
      <c r="AC132" s="71">
        <v>0</v>
      </c>
      <c r="AD132" s="71">
        <v>6.605899152954728</v>
      </c>
      <c r="AE132" s="72"/>
      <c r="AF132" s="71">
        <v>38291864.777254827</v>
      </c>
      <c r="AG132" s="71">
        <v>2023172.7321749434</v>
      </c>
      <c r="AH132" s="71">
        <v>3037936.8982085749</v>
      </c>
      <c r="AI132" s="71">
        <v>44012267.834552802</v>
      </c>
      <c r="AJ132" s="71">
        <v>65621056.107300274</v>
      </c>
      <c r="AK132" s="71">
        <v>0</v>
      </c>
      <c r="AL132" s="71">
        <v>0</v>
      </c>
      <c r="AM132" s="71">
        <v>4267527.9528607624</v>
      </c>
      <c r="AN132" s="71">
        <v>0</v>
      </c>
      <c r="AO132" s="71">
        <v>0</v>
      </c>
      <c r="AP132" s="71">
        <v>157253826.30235219</v>
      </c>
      <c r="AQ132" s="72"/>
      <c r="AR132" s="71">
        <v>1241</v>
      </c>
      <c r="AS132" s="71">
        <v>160</v>
      </c>
      <c r="AT132" s="71">
        <v>0</v>
      </c>
      <c r="AU132" s="71">
        <v>0</v>
      </c>
      <c r="AV132" s="71">
        <v>0</v>
      </c>
      <c r="AW132" s="71">
        <v>1</v>
      </c>
      <c r="AX132" s="71"/>
      <c r="AY132" s="72"/>
      <c r="AZ132" s="71">
        <v>5842.8000000000065</v>
      </c>
      <c r="BA132" s="71">
        <v>14180.400000000005</v>
      </c>
      <c r="BB132" s="71">
        <v>0</v>
      </c>
      <c r="BC132" s="71">
        <v>0</v>
      </c>
      <c r="BD132" s="71">
        <v>0</v>
      </c>
      <c r="BE132" s="71">
        <v>45</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1806</v>
      </c>
      <c r="B133" s="70">
        <v>85</v>
      </c>
      <c r="C133" s="70">
        <v>20</v>
      </c>
      <c r="D133" s="70">
        <v>5</v>
      </c>
      <c r="E133" s="70">
        <v>2023</v>
      </c>
      <c r="F133" s="70" t="s">
        <v>1539</v>
      </c>
      <c r="G133" s="70" t="s">
        <v>1786</v>
      </c>
      <c r="H133" s="70" t="s">
        <v>1787</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1328</v>
      </c>
      <c r="AS133" s="71">
        <v>162</v>
      </c>
      <c r="AT133" s="71">
        <v>0</v>
      </c>
      <c r="AU133" s="71">
        <v>1</v>
      </c>
      <c r="AV133" s="71">
        <v>0</v>
      </c>
      <c r="AW133" s="71">
        <v>1</v>
      </c>
      <c r="AX133" s="71"/>
      <c r="AY133" s="72"/>
      <c r="AZ133" s="71">
        <v>6329.700000000008</v>
      </c>
      <c r="BA133" s="71">
        <v>14279.800000000005</v>
      </c>
      <c r="BB133" s="71">
        <v>0</v>
      </c>
      <c r="BC133" s="71">
        <v>19.899999999999999</v>
      </c>
      <c r="BD133" s="71">
        <v>0</v>
      </c>
      <c r="BE133" s="71">
        <v>45</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1807</v>
      </c>
      <c r="B134" s="70">
        <v>85</v>
      </c>
      <c r="C134" s="70">
        <v>21</v>
      </c>
      <c r="D134" s="70">
        <v>5</v>
      </c>
      <c r="E134" s="70">
        <v>2024</v>
      </c>
      <c r="F134" s="70" t="s">
        <v>1554</v>
      </c>
      <c r="G134" s="70" t="s">
        <v>1786</v>
      </c>
      <c r="H134" s="70" t="s">
        <v>1787</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1808</v>
      </c>
      <c r="B135" s="70">
        <v>1</v>
      </c>
      <c r="C135" s="70">
        <v>1</v>
      </c>
      <c r="D135" s="70">
        <v>1</v>
      </c>
      <c r="E135" s="70">
        <v>1990</v>
      </c>
      <c r="F135" s="70" t="s">
        <v>787</v>
      </c>
      <c r="G135" s="70" t="s">
        <v>1809</v>
      </c>
      <c r="H135" s="70" t="s">
        <v>1810</v>
      </c>
      <c r="I135" s="148" t="s">
        <v>793</v>
      </c>
      <c r="J135" s="71">
        <v>360.38397438190862</v>
      </c>
      <c r="K135" s="71">
        <v>3.1830412209905861</v>
      </c>
      <c r="L135" s="71">
        <v>13.746476060066581</v>
      </c>
      <c r="M135" s="71">
        <v>15.00971780932408</v>
      </c>
      <c r="N135" s="71">
        <v>22.47892497102983</v>
      </c>
      <c r="O135" s="71">
        <v>21.589466419526762</v>
      </c>
      <c r="P135" s="71">
        <v>34.841900676690891</v>
      </c>
      <c r="Q135" s="71">
        <v>1.88857179796654</v>
      </c>
      <c r="R135" s="71">
        <v>0.45770886934855343</v>
      </c>
      <c r="S135" s="71">
        <v>1.9281888209213189</v>
      </c>
      <c r="T135" s="72"/>
      <c r="U135" s="71">
        <v>5302928</v>
      </c>
      <c r="V135" s="71">
        <v>833</v>
      </c>
      <c r="W135" s="71">
        <v>183</v>
      </c>
      <c r="X135" s="71">
        <v>6036</v>
      </c>
      <c r="Y135" s="71">
        <v>9999</v>
      </c>
      <c r="Z135" s="71">
        <v>8880</v>
      </c>
      <c r="AA135" s="71">
        <v>8460</v>
      </c>
      <c r="AB135" s="71">
        <v>30664</v>
      </c>
      <c r="AC135" s="71">
        <v>79276</v>
      </c>
      <c r="AD135" s="71">
        <v>1.9281888209213189</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1811</v>
      </c>
      <c r="B136" s="70">
        <v>2</v>
      </c>
      <c r="C136" s="70">
        <v>2</v>
      </c>
      <c r="D136" s="70">
        <v>1</v>
      </c>
      <c r="E136" s="70">
        <v>2005</v>
      </c>
      <c r="F136" s="70" t="s">
        <v>789</v>
      </c>
      <c r="G136" s="70" t="s">
        <v>1809</v>
      </c>
      <c r="H136" s="70" t="s">
        <v>1810</v>
      </c>
      <c r="I136" s="148"/>
      <c r="J136" s="71">
        <v>366.76017980061181</v>
      </c>
      <c r="K136" s="71">
        <v>2.2563035149754809</v>
      </c>
      <c r="L136" s="71">
        <v>11.340914307130459</v>
      </c>
      <c r="M136" s="71">
        <v>30.12976494255545</v>
      </c>
      <c r="N136" s="71">
        <v>33.43602353923977</v>
      </c>
      <c r="O136" s="71">
        <v>35.876508076578922</v>
      </c>
      <c r="P136" s="71">
        <v>36.000202054016988</v>
      </c>
      <c r="Q136" s="71">
        <v>2.0140448389271399</v>
      </c>
      <c r="R136" s="71">
        <v>5.5782612543897339E-2</v>
      </c>
      <c r="S136" s="71">
        <v>3.6118250116734432</v>
      </c>
      <c r="T136" s="72"/>
      <c r="U136" s="71">
        <v>8033850</v>
      </c>
      <c r="V136" s="71">
        <v>711</v>
      </c>
      <c r="W136" s="71">
        <v>99</v>
      </c>
      <c r="X136" s="71">
        <v>6444</v>
      </c>
      <c r="Y136" s="71">
        <v>13447</v>
      </c>
      <c r="Z136" s="71">
        <v>17076</v>
      </c>
      <c r="AA136" s="71">
        <v>7159</v>
      </c>
      <c r="AB136" s="71">
        <v>34186</v>
      </c>
      <c r="AC136" s="71">
        <v>9864</v>
      </c>
      <c r="AD136" s="71">
        <v>3.6118250116734432</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1812</v>
      </c>
      <c r="B137" s="70">
        <v>3</v>
      </c>
      <c r="C137" s="70">
        <v>3</v>
      </c>
      <c r="D137" s="70">
        <v>1</v>
      </c>
      <c r="E137" s="70">
        <v>2006</v>
      </c>
      <c r="F137" s="70" t="s">
        <v>790</v>
      </c>
      <c r="G137" s="70" t="s">
        <v>1809</v>
      </c>
      <c r="H137" s="70" t="s">
        <v>1810</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1813</v>
      </c>
      <c r="B138" s="70">
        <v>4</v>
      </c>
      <c r="C138" s="70">
        <v>4</v>
      </c>
      <c r="D138" s="70">
        <v>1</v>
      </c>
      <c r="E138" s="70">
        <v>2007</v>
      </c>
      <c r="F138" s="70" t="s">
        <v>791</v>
      </c>
      <c r="G138" s="70" t="s">
        <v>1809</v>
      </c>
      <c r="H138" s="70" t="s">
        <v>1810</v>
      </c>
      <c r="I138" s="148"/>
      <c r="J138" s="71">
        <v>309.13585040384748</v>
      </c>
      <c r="K138" s="71">
        <v>2.0848948228354658</v>
      </c>
      <c r="L138" s="71">
        <v>6.8063257514186333</v>
      </c>
      <c r="M138" s="71">
        <v>32.294428905966562</v>
      </c>
      <c r="N138" s="71">
        <v>39.197799429277318</v>
      </c>
      <c r="O138" s="71">
        <v>35.14006957168516</v>
      </c>
      <c r="P138" s="71">
        <v>35.219540227444547</v>
      </c>
      <c r="Q138" s="71">
        <v>2.1168515840380402</v>
      </c>
      <c r="R138" s="71">
        <v>5.9053457589418663E-2</v>
      </c>
      <c r="S138" s="71">
        <v>2.7261063136574082</v>
      </c>
      <c r="T138" s="72"/>
      <c r="U138" s="71">
        <v>7698626</v>
      </c>
      <c r="V138" s="71">
        <v>668</v>
      </c>
      <c r="W138" s="71">
        <v>62</v>
      </c>
      <c r="X138" s="71">
        <v>8195</v>
      </c>
      <c r="Y138" s="71">
        <v>13688</v>
      </c>
      <c r="Z138" s="71">
        <v>17387</v>
      </c>
      <c r="AA138" s="71">
        <v>6897</v>
      </c>
      <c r="AB138" s="71">
        <v>34031</v>
      </c>
      <c r="AC138" s="71">
        <v>10742</v>
      </c>
      <c r="AD138" s="71">
        <v>2.7261063136574082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1814</v>
      </c>
      <c r="B139" s="70">
        <v>5</v>
      </c>
      <c r="C139" s="70">
        <v>5</v>
      </c>
      <c r="D139" s="70">
        <v>1</v>
      </c>
      <c r="E139" s="70">
        <v>2008</v>
      </c>
      <c r="F139" s="70" t="s">
        <v>792</v>
      </c>
      <c r="G139" s="70" t="s">
        <v>1809</v>
      </c>
      <c r="H139" s="70" t="s">
        <v>1810</v>
      </c>
      <c r="I139" s="148"/>
      <c r="J139" s="71">
        <v>279.18968272729808</v>
      </c>
      <c r="K139" s="71">
        <v>1.4846779946703881</v>
      </c>
      <c r="L139" s="71">
        <v>5.4343347100100594</v>
      </c>
      <c r="M139" s="71">
        <v>34.118789234827112</v>
      </c>
      <c r="N139" s="71">
        <v>35.173510790163867</v>
      </c>
      <c r="O139" s="71">
        <v>34.241414076763313</v>
      </c>
      <c r="P139" s="71">
        <v>34.592823941567943</v>
      </c>
      <c r="Q139" s="71">
        <v>2.0764163961905702</v>
      </c>
      <c r="R139" s="71">
        <v>5.697079864692612E-2</v>
      </c>
      <c r="S139" s="71">
        <v>2.219963693288741</v>
      </c>
      <c r="T139" s="72"/>
      <c r="U139" s="71">
        <v>7438472</v>
      </c>
      <c r="V139" s="71">
        <v>668</v>
      </c>
      <c r="W139" s="71">
        <v>62</v>
      </c>
      <c r="X139" s="71">
        <v>8195</v>
      </c>
      <c r="Y139" s="71">
        <v>13802</v>
      </c>
      <c r="Z139" s="71">
        <v>17537</v>
      </c>
      <c r="AA139" s="71">
        <v>6782</v>
      </c>
      <c r="AB139" s="71">
        <v>33930</v>
      </c>
      <c r="AC139" s="71">
        <v>10761</v>
      </c>
      <c r="AD139" s="71">
        <v>2.219963693288741</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1815</v>
      </c>
      <c r="B140" s="70">
        <v>6</v>
      </c>
      <c r="C140" s="70">
        <v>6</v>
      </c>
      <c r="D140" s="70">
        <v>1</v>
      </c>
      <c r="E140" s="70">
        <v>2009</v>
      </c>
      <c r="F140" s="70" t="s">
        <v>176</v>
      </c>
      <c r="G140" s="1064" t="s">
        <v>1809</v>
      </c>
      <c r="H140" s="70" t="s">
        <v>1810</v>
      </c>
      <c r="I140" s="148"/>
      <c r="J140" s="71">
        <v>185.1041004125648</v>
      </c>
      <c r="K140" s="71">
        <v>1.963413066802896</v>
      </c>
      <c r="L140" s="71">
        <v>8.3703433953067972</v>
      </c>
      <c r="M140" s="71">
        <v>36.958556606716613</v>
      </c>
      <c r="N140" s="71">
        <v>35.452736167831951</v>
      </c>
      <c r="O140" s="71">
        <v>35.230740892753737</v>
      </c>
      <c r="P140" s="71">
        <v>33.114765094395857</v>
      </c>
      <c r="Q140" s="71">
        <v>2.0089269689682401</v>
      </c>
      <c r="R140" s="71">
        <v>5.8310013061737012E-2</v>
      </c>
      <c r="S140" s="71">
        <v>2.3107280129444709</v>
      </c>
      <c r="T140" s="72"/>
      <c r="U140" s="71">
        <v>4553673</v>
      </c>
      <c r="V140" s="71">
        <v>632</v>
      </c>
      <c r="W140" s="71">
        <v>147</v>
      </c>
      <c r="X140" s="71">
        <v>8539</v>
      </c>
      <c r="Y140" s="71">
        <v>14257</v>
      </c>
      <c r="Z140" s="71">
        <v>17810</v>
      </c>
      <c r="AA140" s="71">
        <v>6665</v>
      </c>
      <c r="AB140" s="71">
        <v>34460</v>
      </c>
      <c r="AC140" s="71">
        <v>10745</v>
      </c>
      <c r="AD140" s="71">
        <v>2.3107280129444709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3.66</v>
      </c>
      <c r="BK140" s="71">
        <v>0</v>
      </c>
      <c r="BL140" s="71">
        <v>0</v>
      </c>
      <c r="BM140" s="71">
        <v>0</v>
      </c>
      <c r="BN140" s="72"/>
      <c r="BO140" s="71">
        <v>0</v>
      </c>
      <c r="BP140" s="71">
        <v>0</v>
      </c>
      <c r="BQ140" s="71">
        <v>1</v>
      </c>
      <c r="BR140" s="71">
        <v>0</v>
      </c>
      <c r="BS140" s="71">
        <v>0</v>
      </c>
      <c r="BT140" s="71">
        <v>0</v>
      </c>
      <c r="BU140"/>
      <c r="BV140" s="70">
        <v>3.66</v>
      </c>
      <c r="BW140" s="70">
        <v>0</v>
      </c>
      <c r="BX140" s="70">
        <v>0</v>
      </c>
      <c r="BY140" s="70">
        <v>0</v>
      </c>
      <c r="BZ140" s="70">
        <v>0</v>
      </c>
      <c r="CA140" s="70">
        <v>0</v>
      </c>
      <c r="CB140" s="70">
        <v>0</v>
      </c>
      <c r="CC140" s="70">
        <v>0</v>
      </c>
      <c r="CD140" s="70">
        <v>0</v>
      </c>
    </row>
    <row r="141" spans="1:82">
      <c r="A141" s="70" t="s">
        <v>1816</v>
      </c>
      <c r="B141" s="70">
        <v>7</v>
      </c>
      <c r="C141" s="70">
        <v>7</v>
      </c>
      <c r="D141" s="70">
        <v>1</v>
      </c>
      <c r="E141" s="70">
        <v>2010</v>
      </c>
      <c r="F141" s="70" t="s">
        <v>177</v>
      </c>
      <c r="G141" s="1064" t="s">
        <v>1809</v>
      </c>
      <c r="H141" s="70" t="s">
        <v>1810</v>
      </c>
      <c r="I141" s="148"/>
      <c r="J141" s="71">
        <v>179.28647557986369</v>
      </c>
      <c r="K141" s="71">
        <v>1.608462714500567</v>
      </c>
      <c r="L141" s="71">
        <v>7.4443639509045054</v>
      </c>
      <c r="M141" s="71">
        <v>34.392688955463832</v>
      </c>
      <c r="N141" s="71">
        <v>34.25299038010003</v>
      </c>
      <c r="O141" s="71">
        <v>35.593509381805042</v>
      </c>
      <c r="P141" s="71">
        <v>32.816409108532334</v>
      </c>
      <c r="Q141" s="71">
        <v>2.09730168184841</v>
      </c>
      <c r="R141" s="71">
        <v>5.8638745314524253E-2</v>
      </c>
      <c r="S141" s="71">
        <v>2.5053243294354539</v>
      </c>
      <c r="T141" s="72"/>
      <c r="U141" s="71">
        <v>4794739</v>
      </c>
      <c r="V141" s="71">
        <v>632</v>
      </c>
      <c r="W141" s="71">
        <v>147</v>
      </c>
      <c r="X141" s="71">
        <v>8539</v>
      </c>
      <c r="Y141" s="71">
        <v>14297</v>
      </c>
      <c r="Z141" s="71">
        <v>18077</v>
      </c>
      <c r="AA141" s="71">
        <v>6440</v>
      </c>
      <c r="AB141" s="71">
        <v>34473</v>
      </c>
      <c r="AC141" s="71">
        <v>10240</v>
      </c>
      <c r="AD141" s="71">
        <v>2.5053243294354539</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90.888999999999996</v>
      </c>
      <c r="BK141" s="71">
        <v>0</v>
      </c>
      <c r="BL141" s="71">
        <v>0</v>
      </c>
      <c r="BM141" s="71">
        <v>0</v>
      </c>
      <c r="BN141" s="72"/>
      <c r="BO141" s="71">
        <v>0</v>
      </c>
      <c r="BP141" s="71">
        <v>0</v>
      </c>
      <c r="BQ141" s="71">
        <v>2</v>
      </c>
      <c r="BR141" s="71">
        <v>0</v>
      </c>
      <c r="BS141" s="71">
        <v>0</v>
      </c>
      <c r="BT141" s="71">
        <v>0</v>
      </c>
      <c r="BU141"/>
      <c r="BV141" s="70">
        <v>68.594999999999999</v>
      </c>
      <c r="BW141" s="70">
        <v>0</v>
      </c>
      <c r="BX141" s="70">
        <v>0</v>
      </c>
      <c r="BY141" s="70">
        <v>0</v>
      </c>
      <c r="BZ141" s="70">
        <v>0</v>
      </c>
      <c r="CA141" s="70">
        <v>0</v>
      </c>
      <c r="CB141" s="70">
        <v>15.678000000000001</v>
      </c>
      <c r="CC141" s="70">
        <v>6.6159999999999997</v>
      </c>
      <c r="CD141" s="70">
        <v>0</v>
      </c>
    </row>
    <row r="142" spans="1:82">
      <c r="A142" s="70" t="s">
        <v>1817</v>
      </c>
      <c r="B142" s="70">
        <v>8</v>
      </c>
      <c r="C142" s="70">
        <v>8</v>
      </c>
      <c r="D142" s="70">
        <v>1</v>
      </c>
      <c r="E142" s="70">
        <v>2011</v>
      </c>
      <c r="F142" s="70" t="s">
        <v>178</v>
      </c>
      <c r="G142" s="70" t="s">
        <v>1809</v>
      </c>
      <c r="H142" s="70" t="s">
        <v>1810</v>
      </c>
      <c r="I142" s="148"/>
      <c r="J142" s="71">
        <v>199.28934324360191</v>
      </c>
      <c r="K142" s="71">
        <v>2.342394749307219</v>
      </c>
      <c r="L142" s="71">
        <v>7.1679559182588664</v>
      </c>
      <c r="M142" s="71">
        <v>48.229570480251262</v>
      </c>
      <c r="N142" s="71">
        <v>46.686945479383908</v>
      </c>
      <c r="O142" s="71">
        <v>35.347371276178983</v>
      </c>
      <c r="P142" s="71">
        <v>31.437552010741324</v>
      </c>
      <c r="Q142" s="71">
        <v>2.4088971369519201</v>
      </c>
      <c r="R142" s="71">
        <v>6.6662937575071884E-2</v>
      </c>
      <c r="S142" s="71">
        <v>2.557983975595941</v>
      </c>
      <c r="T142" s="72"/>
      <c r="U142" s="71">
        <v>5028522</v>
      </c>
      <c r="V142" s="71">
        <v>632</v>
      </c>
      <c r="W142" s="71">
        <v>147</v>
      </c>
      <c r="X142" s="71">
        <v>8539</v>
      </c>
      <c r="Y142" s="71">
        <v>14343</v>
      </c>
      <c r="Z142" s="71">
        <v>18342</v>
      </c>
      <c r="AA142" s="71">
        <v>6353</v>
      </c>
      <c r="AB142" s="71">
        <v>34326</v>
      </c>
      <c r="AC142" s="71">
        <v>11622</v>
      </c>
      <c r="AD142" s="71">
        <v>2.557983975595941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74.944000000000003</v>
      </c>
      <c r="BK142" s="71">
        <v>0</v>
      </c>
      <c r="BL142" s="71">
        <v>0</v>
      </c>
      <c r="BM142" s="71">
        <v>0</v>
      </c>
      <c r="BN142" s="72"/>
      <c r="BO142" s="71">
        <v>0</v>
      </c>
      <c r="BP142" s="71">
        <v>0</v>
      </c>
      <c r="BQ142" s="71">
        <v>2</v>
      </c>
      <c r="BR142" s="71">
        <v>0</v>
      </c>
      <c r="BS142" s="71">
        <v>0</v>
      </c>
      <c r="BT142" s="71">
        <v>0</v>
      </c>
      <c r="BU142"/>
      <c r="BV142" s="70">
        <v>51.198999999999998</v>
      </c>
      <c r="BW142" s="70">
        <v>0</v>
      </c>
      <c r="BX142" s="70">
        <v>0</v>
      </c>
      <c r="BY142" s="70">
        <v>0</v>
      </c>
      <c r="BZ142" s="70">
        <v>0</v>
      </c>
      <c r="CA142" s="70">
        <v>0</v>
      </c>
      <c r="CB142" s="70">
        <v>18.992000000000001</v>
      </c>
      <c r="CC142" s="70">
        <v>4.7530000000000001</v>
      </c>
      <c r="CD142" s="70">
        <v>0</v>
      </c>
    </row>
    <row r="143" spans="1:82">
      <c r="A143" s="70" t="s">
        <v>1818</v>
      </c>
      <c r="B143" s="70">
        <v>9</v>
      </c>
      <c r="C143" s="70">
        <v>9</v>
      </c>
      <c r="D143" s="70">
        <v>1</v>
      </c>
      <c r="E143" s="70">
        <v>2012</v>
      </c>
      <c r="F143" s="70" t="s">
        <v>179</v>
      </c>
      <c r="G143" s="70" t="s">
        <v>1809</v>
      </c>
      <c r="H143" s="70" t="s">
        <v>1810</v>
      </c>
      <c r="I143" s="148"/>
      <c r="J143" s="71">
        <v>169.87047456120089</v>
      </c>
      <c r="K143" s="71">
        <v>2.8285117505067841</v>
      </c>
      <c r="L143" s="71">
        <v>7.0082771111134292</v>
      </c>
      <c r="M143" s="71">
        <v>49.251082658133903</v>
      </c>
      <c r="N143" s="71">
        <v>58.410928634472647</v>
      </c>
      <c r="O143" s="71">
        <v>35.285269166637427</v>
      </c>
      <c r="P143" s="71">
        <v>30.80025172830732</v>
      </c>
      <c r="Q143" s="71">
        <v>2.61706570816269</v>
      </c>
      <c r="R143" s="71">
        <v>5.7712618968554438E-2</v>
      </c>
      <c r="S143" s="71">
        <v>3.2468820065769002</v>
      </c>
      <c r="T143" s="72"/>
      <c r="U143" s="71">
        <v>4154728</v>
      </c>
      <c r="V143" s="71">
        <v>632</v>
      </c>
      <c r="W143" s="71">
        <v>147</v>
      </c>
      <c r="X143" s="71">
        <v>8539</v>
      </c>
      <c r="Y143" s="71">
        <v>14523</v>
      </c>
      <c r="Z143" s="71">
        <v>18455</v>
      </c>
      <c r="AA143" s="71">
        <v>6189</v>
      </c>
      <c r="AB143" s="71">
        <v>34324</v>
      </c>
      <c r="AC143" s="71">
        <v>9801</v>
      </c>
      <c r="AD143" s="71">
        <v>3.2468820065769002</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82.68</v>
      </c>
      <c r="BK143" s="71">
        <v>0</v>
      </c>
      <c r="BL143" s="71">
        <v>0</v>
      </c>
      <c r="BM143" s="71">
        <v>0</v>
      </c>
      <c r="BN143" s="72"/>
      <c r="BO143" s="71">
        <v>0</v>
      </c>
      <c r="BP143" s="71">
        <v>0</v>
      </c>
      <c r="BQ143" s="71">
        <v>2</v>
      </c>
      <c r="BR143" s="71">
        <v>0</v>
      </c>
      <c r="BS143" s="71">
        <v>0</v>
      </c>
      <c r="BT143" s="71">
        <v>0</v>
      </c>
      <c r="BU143"/>
      <c r="BV143" s="70">
        <v>72.025999999999996</v>
      </c>
      <c r="BW143" s="70">
        <v>0</v>
      </c>
      <c r="BX143" s="70">
        <v>0</v>
      </c>
      <c r="BY143" s="70">
        <v>0</v>
      </c>
      <c r="BZ143" s="70">
        <v>0</v>
      </c>
      <c r="CA143" s="70">
        <v>0</v>
      </c>
      <c r="CB143" s="70">
        <v>10.654</v>
      </c>
      <c r="CC143" s="70">
        <v>0</v>
      </c>
      <c r="CD143" s="70">
        <v>0</v>
      </c>
    </row>
    <row r="144" spans="1:82">
      <c r="A144" s="70" t="s">
        <v>1819</v>
      </c>
      <c r="B144" s="70">
        <v>10</v>
      </c>
      <c r="C144" s="70">
        <v>10</v>
      </c>
      <c r="D144" s="70">
        <v>1</v>
      </c>
      <c r="E144" s="70">
        <v>2013</v>
      </c>
      <c r="F144" s="70" t="s">
        <v>180</v>
      </c>
      <c r="G144" s="70" t="s">
        <v>1809</v>
      </c>
      <c r="H144" s="70" t="s">
        <v>1810</v>
      </c>
      <c r="I144" s="148"/>
      <c r="J144" s="71">
        <v>173.3717449188641</v>
      </c>
      <c r="K144" s="71">
        <v>2.84916259571883</v>
      </c>
      <c r="L144" s="71">
        <v>7.2191843414447687</v>
      </c>
      <c r="M144" s="71">
        <v>51.047519675341263</v>
      </c>
      <c r="N144" s="71">
        <v>59.775871262135617</v>
      </c>
      <c r="O144" s="71">
        <v>34.630074710993114</v>
      </c>
      <c r="P144" s="71">
        <v>30.886335116663368</v>
      </c>
      <c r="Q144" s="71">
        <v>2.6526540181210598</v>
      </c>
      <c r="R144" s="71">
        <v>4.9628462242892732E-2</v>
      </c>
      <c r="S144" s="71">
        <v>3.0939710597465679</v>
      </c>
      <c r="T144" s="72"/>
      <c r="U144" s="71">
        <v>4498220</v>
      </c>
      <c r="V144" s="71">
        <v>632</v>
      </c>
      <c r="W144" s="71">
        <v>147</v>
      </c>
      <c r="X144" s="71">
        <v>8539</v>
      </c>
      <c r="Y144" s="71">
        <v>14540</v>
      </c>
      <c r="Z144" s="71">
        <v>18921</v>
      </c>
      <c r="AA144" s="71">
        <v>6183</v>
      </c>
      <c r="AB144" s="71">
        <v>34292</v>
      </c>
      <c r="AC144" s="71">
        <v>8227</v>
      </c>
      <c r="AD144" s="71">
        <v>3.0939710597465679</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84.236000000000004</v>
      </c>
      <c r="BK144" s="71">
        <v>0</v>
      </c>
      <c r="BL144" s="71">
        <v>0</v>
      </c>
      <c r="BM144" s="71">
        <v>0</v>
      </c>
      <c r="BN144" s="72"/>
      <c r="BO144" s="71">
        <v>0</v>
      </c>
      <c r="BP144" s="71">
        <v>0</v>
      </c>
      <c r="BQ144" s="71">
        <v>2</v>
      </c>
      <c r="BR144" s="71">
        <v>0</v>
      </c>
      <c r="BS144" s="71">
        <v>0</v>
      </c>
      <c r="BT144" s="71">
        <v>0</v>
      </c>
      <c r="BU144"/>
      <c r="BV144" s="70">
        <v>79.244</v>
      </c>
      <c r="BW144" s="70">
        <v>0</v>
      </c>
      <c r="BX144" s="70">
        <v>0</v>
      </c>
      <c r="BY144" s="70">
        <v>0</v>
      </c>
      <c r="BZ144" s="70">
        <v>0</v>
      </c>
      <c r="CA144" s="70">
        <v>0</v>
      </c>
      <c r="CB144" s="70">
        <v>4.992</v>
      </c>
      <c r="CC144" s="70">
        <v>0</v>
      </c>
      <c r="CD144" s="70">
        <v>0</v>
      </c>
    </row>
    <row r="145" spans="1:82">
      <c r="A145" s="70" t="s">
        <v>1820</v>
      </c>
      <c r="B145" s="70">
        <v>11</v>
      </c>
      <c r="C145" s="70">
        <v>11</v>
      </c>
      <c r="D145" s="70">
        <v>1</v>
      </c>
      <c r="E145" s="70">
        <v>2014</v>
      </c>
      <c r="F145" s="70" t="s">
        <v>181</v>
      </c>
      <c r="G145" s="70" t="s">
        <v>1809</v>
      </c>
      <c r="H145" s="70" t="s">
        <v>1810</v>
      </c>
      <c r="I145" s="148"/>
      <c r="J145" s="71">
        <v>149.80932922357621</v>
      </c>
      <c r="K145" s="71">
        <v>1.987433013169031</v>
      </c>
      <c r="L145" s="71">
        <v>15.17712088997953</v>
      </c>
      <c r="M145" s="71">
        <v>49.790621389203238</v>
      </c>
      <c r="N145" s="71">
        <v>59.767659345828228</v>
      </c>
      <c r="O145" s="71">
        <v>33.264155844388512</v>
      </c>
      <c r="P145" s="71">
        <v>30.444318082326426</v>
      </c>
      <c r="Q145" s="71">
        <v>2.5353410484338599</v>
      </c>
      <c r="R145" s="71">
        <v>4.5840758907738192E-2</v>
      </c>
      <c r="S145" s="71">
        <v>2.8187028696352279</v>
      </c>
      <c r="T145" s="72"/>
      <c r="U145" s="71">
        <v>4190726</v>
      </c>
      <c r="V145" s="71">
        <v>501</v>
      </c>
      <c r="W145" s="71">
        <v>283</v>
      </c>
      <c r="X145" s="71">
        <v>8504</v>
      </c>
      <c r="Y145" s="71">
        <v>14576</v>
      </c>
      <c r="Z145" s="71">
        <v>19142</v>
      </c>
      <c r="AA145" s="71">
        <v>6063</v>
      </c>
      <c r="AB145" s="71">
        <v>34161</v>
      </c>
      <c r="AC145" s="71">
        <v>7623</v>
      </c>
      <c r="AD145" s="71">
        <v>2.8187028696352279</v>
      </c>
      <c r="AE145" s="72"/>
      <c r="AF145" s="71"/>
      <c r="AG145" s="71"/>
      <c r="AH145" s="71"/>
      <c r="AI145" s="71"/>
      <c r="AJ145" s="71"/>
      <c r="AK145" s="71"/>
      <c r="AL145" s="71"/>
      <c r="AM145" s="71"/>
      <c r="AN145" s="71"/>
      <c r="AO145" s="71"/>
      <c r="AP145" s="71"/>
      <c r="AQ145" s="72"/>
      <c r="AR145" s="71">
        <v>1145</v>
      </c>
      <c r="AS145" s="71">
        <v>163</v>
      </c>
      <c r="AT145" s="71">
        <v>0</v>
      </c>
      <c r="AU145" s="71">
        <v>0</v>
      </c>
      <c r="AV145" s="71">
        <v>0</v>
      </c>
      <c r="AW145" s="71">
        <v>0</v>
      </c>
      <c r="AX145" s="71"/>
      <c r="AY145" s="72"/>
      <c r="AZ145" s="71">
        <v>5195.7430000000004</v>
      </c>
      <c r="BA145" s="71">
        <v>8442.8719999999994</v>
      </c>
      <c r="BB145" s="71">
        <v>0</v>
      </c>
      <c r="BC145" s="71">
        <v>0</v>
      </c>
      <c r="BD145" s="71">
        <v>0</v>
      </c>
      <c r="BE145" s="71">
        <v>0</v>
      </c>
      <c r="BF145" s="71"/>
      <c r="BG145" s="72"/>
      <c r="BH145" s="71">
        <v>0</v>
      </c>
      <c r="BI145" s="71">
        <v>0</v>
      </c>
      <c r="BJ145" s="71">
        <v>10.019</v>
      </c>
      <c r="BK145" s="71">
        <v>0</v>
      </c>
      <c r="BL145" s="71">
        <v>0</v>
      </c>
      <c r="BM145" s="71">
        <v>0</v>
      </c>
      <c r="BN145" s="72"/>
      <c r="BO145" s="71">
        <v>0</v>
      </c>
      <c r="BP145" s="71">
        <v>0</v>
      </c>
      <c r="BQ145" s="71">
        <v>2</v>
      </c>
      <c r="BR145" s="71">
        <v>0</v>
      </c>
      <c r="BS145" s="71">
        <v>0</v>
      </c>
      <c r="BT145" s="71">
        <v>0</v>
      </c>
      <c r="BU145"/>
      <c r="BV145" s="70">
        <v>4.7960000000000003</v>
      </c>
      <c r="BW145" s="70">
        <v>0</v>
      </c>
      <c r="BX145" s="70">
        <v>0</v>
      </c>
      <c r="BY145" s="70">
        <v>0</v>
      </c>
      <c r="BZ145" s="70">
        <v>0</v>
      </c>
      <c r="CA145" s="70">
        <v>0</v>
      </c>
      <c r="CB145" s="70">
        <v>5.2229999999999999</v>
      </c>
      <c r="CC145" s="70">
        <v>0</v>
      </c>
      <c r="CD145" s="70">
        <v>0</v>
      </c>
    </row>
    <row r="146" spans="1:82">
      <c r="A146" s="70" t="s">
        <v>1821</v>
      </c>
      <c r="B146" s="70">
        <v>12</v>
      </c>
      <c r="C146" s="70">
        <v>12</v>
      </c>
      <c r="D146" s="70">
        <v>1</v>
      </c>
      <c r="E146" s="70">
        <v>2015</v>
      </c>
      <c r="F146" s="70" t="s">
        <v>182</v>
      </c>
      <c r="G146" s="70" t="s">
        <v>1809</v>
      </c>
      <c r="H146" s="70" t="s">
        <v>1810</v>
      </c>
      <c r="I146" s="148"/>
      <c r="J146" s="71">
        <v>136.55654178806509</v>
      </c>
      <c r="K146" s="71">
        <v>2.206319379128681</v>
      </c>
      <c r="L146" s="71">
        <v>18.085631152328951</v>
      </c>
      <c r="M146" s="71">
        <v>47.609487803567639</v>
      </c>
      <c r="N146" s="71">
        <v>50.653623638786762</v>
      </c>
      <c r="O146" s="71">
        <v>33.29992049824601</v>
      </c>
      <c r="P146" s="71">
        <v>30.101524249915869</v>
      </c>
      <c r="Q146" s="71">
        <v>2.4729263827052099</v>
      </c>
      <c r="R146" s="71">
        <v>3.3749930931355122E-2</v>
      </c>
      <c r="S146" s="71">
        <v>3.1546391190076379</v>
      </c>
      <c r="T146" s="72"/>
      <c r="U146" s="71">
        <v>3943724</v>
      </c>
      <c r="V146" s="71">
        <v>501</v>
      </c>
      <c r="W146" s="71">
        <v>283</v>
      </c>
      <c r="X146" s="71">
        <v>8504</v>
      </c>
      <c r="Y146" s="71">
        <v>14614</v>
      </c>
      <c r="Z146" s="71">
        <v>19347</v>
      </c>
      <c r="AA146" s="71">
        <v>5990</v>
      </c>
      <c r="AB146" s="71">
        <v>34037</v>
      </c>
      <c r="AC146" s="71">
        <v>5769</v>
      </c>
      <c r="AD146" s="71">
        <v>3.1546391190076379</v>
      </c>
      <c r="AE146" s="72"/>
      <c r="AF146" s="71">
        <v>44782564.365573697</v>
      </c>
      <c r="AG146" s="71">
        <v>1751610.5410220891</v>
      </c>
      <c r="AH146" s="71">
        <v>2216754.403722004</v>
      </c>
      <c r="AI146" s="71">
        <v>52815531.042402498</v>
      </c>
      <c r="AJ146" s="71">
        <v>71942651.876395509</v>
      </c>
      <c r="AK146" s="71">
        <v>0</v>
      </c>
      <c r="AL146" s="71">
        <v>0</v>
      </c>
      <c r="AM146" s="71">
        <v>4664628.0701550515</v>
      </c>
      <c r="AN146" s="71">
        <v>0</v>
      </c>
      <c r="AO146" s="71">
        <v>0</v>
      </c>
      <c r="AP146" s="71">
        <v>178173740.29927084</v>
      </c>
      <c r="AQ146" s="72"/>
      <c r="AR146" s="71">
        <v>1210</v>
      </c>
      <c r="AS146" s="71">
        <v>216</v>
      </c>
      <c r="AT146" s="71">
        <v>0</v>
      </c>
      <c r="AU146" s="71">
        <v>0</v>
      </c>
      <c r="AV146" s="71">
        <v>0</v>
      </c>
      <c r="AW146" s="71">
        <v>0</v>
      </c>
      <c r="AX146" s="71"/>
      <c r="AY146" s="72"/>
      <c r="AZ146" s="71">
        <v>5546.4930000000004</v>
      </c>
      <c r="BA146" s="71">
        <v>11107.772000000001</v>
      </c>
      <c r="BB146" s="71">
        <v>0</v>
      </c>
      <c r="BC146" s="71">
        <v>0</v>
      </c>
      <c r="BD146" s="71">
        <v>0</v>
      </c>
      <c r="BE146" s="71">
        <v>0</v>
      </c>
      <c r="BF146" s="71"/>
      <c r="BG146" s="72"/>
      <c r="BH146" s="71">
        <v>0</v>
      </c>
      <c r="BI146" s="71">
        <v>0</v>
      </c>
      <c r="BJ146" s="71">
        <v>62.689</v>
      </c>
      <c r="BK146" s="71">
        <v>0</v>
      </c>
      <c r="BL146" s="71">
        <v>0</v>
      </c>
      <c r="BM146" s="71">
        <v>0</v>
      </c>
      <c r="BN146" s="72"/>
      <c r="BO146" s="71">
        <v>0</v>
      </c>
      <c r="BP146" s="71">
        <v>0</v>
      </c>
      <c r="BQ146" s="71">
        <v>2</v>
      </c>
      <c r="BR146" s="71">
        <v>0</v>
      </c>
      <c r="BS146" s="71">
        <v>0</v>
      </c>
      <c r="BT146" s="71">
        <v>0</v>
      </c>
      <c r="BU146"/>
      <c r="BV146" s="70">
        <v>59.561999999999998</v>
      </c>
      <c r="BW146" s="70">
        <v>0</v>
      </c>
      <c r="BX146" s="70">
        <v>0</v>
      </c>
      <c r="BY146" s="70">
        <v>0</v>
      </c>
      <c r="BZ146" s="70">
        <v>0</v>
      </c>
      <c r="CA146" s="70">
        <v>0</v>
      </c>
      <c r="CB146" s="70">
        <v>3.1269999999999998</v>
      </c>
      <c r="CC146" s="70">
        <v>0</v>
      </c>
      <c r="CD146" s="70">
        <v>0</v>
      </c>
    </row>
    <row r="147" spans="1:82">
      <c r="A147" s="70" t="s">
        <v>1822</v>
      </c>
      <c r="B147" s="70">
        <v>13</v>
      </c>
      <c r="C147" s="70">
        <v>13</v>
      </c>
      <c r="D147" s="70">
        <v>1</v>
      </c>
      <c r="E147" s="70">
        <v>2016</v>
      </c>
      <c r="F147" s="70" t="s">
        <v>155</v>
      </c>
      <c r="G147" s="70" t="s">
        <v>1809</v>
      </c>
      <c r="H147" s="70" t="s">
        <v>1810</v>
      </c>
      <c r="I147" s="148"/>
      <c r="J147" s="71">
        <v>121.48493862789496</v>
      </c>
      <c r="K147" s="71">
        <v>1.8971067015467213</v>
      </c>
      <c r="L147" s="71">
        <v>17.356282405473817</v>
      </c>
      <c r="M147" s="71">
        <v>34.647705859243082</v>
      </c>
      <c r="N147" s="71">
        <v>37.474939273464827</v>
      </c>
      <c r="O147" s="71">
        <v>33.325717341914505</v>
      </c>
      <c r="P147" s="71">
        <v>28.919112951529396</v>
      </c>
      <c r="Q147" s="71">
        <v>2.386585589067781</v>
      </c>
      <c r="R147" s="71">
        <v>5.4745435598152474E-2</v>
      </c>
      <c r="S147" s="71">
        <v>3.2948755724442789</v>
      </c>
      <c r="T147" s="72"/>
      <c r="U147" s="71">
        <v>3711450</v>
      </c>
      <c r="V147" s="71">
        <v>501</v>
      </c>
      <c r="W147" s="71">
        <v>283</v>
      </c>
      <c r="X147" s="71">
        <v>8504</v>
      </c>
      <c r="Y147" s="71">
        <v>14632</v>
      </c>
      <c r="Z147" s="71">
        <v>19600</v>
      </c>
      <c r="AA147" s="71">
        <v>5952</v>
      </c>
      <c r="AB147" s="71">
        <v>33789</v>
      </c>
      <c r="AC147" s="71">
        <v>9349.9815145614448</v>
      </c>
      <c r="AD147" s="71">
        <v>3.2948755724442789</v>
      </c>
      <c r="AE147" s="72"/>
      <c r="AF147" s="71">
        <v>44236248.154848747</v>
      </c>
      <c r="AG147" s="71">
        <v>1723085.439760427</v>
      </c>
      <c r="AH147" s="71">
        <v>1911705.924164304</v>
      </c>
      <c r="AI147" s="71">
        <v>49837329.060258351</v>
      </c>
      <c r="AJ147" s="71">
        <v>66699972.979172841</v>
      </c>
      <c r="AK147" s="71">
        <v>0</v>
      </c>
      <c r="AL147" s="71">
        <v>0</v>
      </c>
      <c r="AM147" s="71">
        <v>4634238.2639535721</v>
      </c>
      <c r="AN147" s="71">
        <v>0</v>
      </c>
      <c r="AO147" s="71">
        <v>0</v>
      </c>
      <c r="AP147" s="71">
        <v>169042579.82215822</v>
      </c>
      <c r="AQ147" s="72"/>
      <c r="AR147" s="71">
        <v>1262</v>
      </c>
      <c r="AS147" s="71">
        <v>251</v>
      </c>
      <c r="AT147" s="71">
        <v>0</v>
      </c>
      <c r="AU147" s="71">
        <v>0</v>
      </c>
      <c r="AV147" s="71">
        <v>0</v>
      </c>
      <c r="AW147" s="71">
        <v>0</v>
      </c>
      <c r="AX147" s="71"/>
      <c r="AY147" s="72"/>
      <c r="AZ147" s="71">
        <v>5817.6239999999998</v>
      </c>
      <c r="BA147" s="71">
        <v>12118.972</v>
      </c>
      <c r="BB147" s="71">
        <v>0</v>
      </c>
      <c r="BC147" s="71">
        <v>0</v>
      </c>
      <c r="BD147" s="71">
        <v>0</v>
      </c>
      <c r="BE147" s="71">
        <v>0</v>
      </c>
      <c r="BF147" s="71"/>
      <c r="BG147" s="72"/>
      <c r="BH147" s="71">
        <v>0</v>
      </c>
      <c r="BI147" s="71">
        <v>0</v>
      </c>
      <c r="BJ147" s="71">
        <v>53.530999999999999</v>
      </c>
      <c r="BK147" s="71">
        <v>0</v>
      </c>
      <c r="BL147" s="71">
        <v>0</v>
      </c>
      <c r="BM147" s="71">
        <v>0</v>
      </c>
      <c r="BN147" s="72"/>
      <c r="BO147" s="71">
        <v>0</v>
      </c>
      <c r="BP147" s="71">
        <v>0</v>
      </c>
      <c r="BQ147" s="71">
        <v>2</v>
      </c>
      <c r="BR147" s="71">
        <v>0</v>
      </c>
      <c r="BS147" s="71">
        <v>0</v>
      </c>
      <c r="BT147" s="71">
        <v>0</v>
      </c>
      <c r="BU147"/>
      <c r="BV147" s="70">
        <v>53.530999999999999</v>
      </c>
      <c r="BW147" s="70">
        <v>0</v>
      </c>
      <c r="BX147" s="70">
        <v>0</v>
      </c>
      <c r="BY147" s="70">
        <v>0</v>
      </c>
      <c r="BZ147" s="70">
        <v>0</v>
      </c>
      <c r="CA147" s="70">
        <v>0</v>
      </c>
      <c r="CB147" s="70">
        <v>0</v>
      </c>
      <c r="CC147" s="70">
        <v>0</v>
      </c>
      <c r="CD147" s="70">
        <v>0</v>
      </c>
    </row>
    <row r="148" spans="1:82">
      <c r="A148" s="70" t="s">
        <v>1823</v>
      </c>
      <c r="B148" s="70">
        <v>14</v>
      </c>
      <c r="C148" s="70">
        <v>14</v>
      </c>
      <c r="D148" s="70">
        <v>1</v>
      </c>
      <c r="E148" s="70">
        <v>2017</v>
      </c>
      <c r="F148" s="70" t="s">
        <v>156</v>
      </c>
      <c r="G148" s="70" t="s">
        <v>1809</v>
      </c>
      <c r="H148" s="70" t="s">
        <v>1810</v>
      </c>
      <c r="I148" s="148"/>
      <c r="J148" s="71">
        <v>127.54944637567586</v>
      </c>
      <c r="K148" s="71">
        <v>1.980449900128781</v>
      </c>
      <c r="L148" s="71">
        <v>16.475312747421132</v>
      </c>
      <c r="M148" s="71">
        <v>33.014341109392838</v>
      </c>
      <c r="N148" s="71">
        <v>45.966635975385167</v>
      </c>
      <c r="O148" s="71">
        <v>33.1515539267549</v>
      </c>
      <c r="P148" s="71">
        <v>28.441416134022184</v>
      </c>
      <c r="Q148" s="71">
        <v>2.2903958853857902</v>
      </c>
      <c r="R148" s="71">
        <v>6.1431060493687906E-2</v>
      </c>
      <c r="S148" s="71">
        <v>3.2698965994031206</v>
      </c>
      <c r="T148" s="72"/>
      <c r="U148" s="71">
        <v>4014220</v>
      </c>
      <c r="V148" s="71">
        <v>501</v>
      </c>
      <c r="W148" s="71">
        <v>283</v>
      </c>
      <c r="X148" s="71">
        <v>8504</v>
      </c>
      <c r="Y148" s="71">
        <v>14693</v>
      </c>
      <c r="Z148" s="71">
        <v>19821</v>
      </c>
      <c r="AA148" s="71">
        <v>5891</v>
      </c>
      <c r="AB148" s="71">
        <v>33533</v>
      </c>
      <c r="AC148" s="71">
        <v>10700</v>
      </c>
      <c r="AD148" s="71">
        <v>3.2698965994031211</v>
      </c>
      <c r="AE148" s="72"/>
      <c r="AF148" s="71">
        <v>47741372.04106766</v>
      </c>
      <c r="AG148" s="71">
        <v>1758668.4117931621</v>
      </c>
      <c r="AH148" s="71">
        <v>2353830.9459341122</v>
      </c>
      <c r="AI148" s="71">
        <v>48743195.385415651</v>
      </c>
      <c r="AJ148" s="71">
        <v>72037144.211909592</v>
      </c>
      <c r="AK148" s="71">
        <v>0</v>
      </c>
      <c r="AL148" s="71">
        <v>0</v>
      </c>
      <c r="AM148" s="71">
        <v>4606323.6599886632</v>
      </c>
      <c r="AN148" s="71">
        <v>0</v>
      </c>
      <c r="AO148" s="71">
        <v>0</v>
      </c>
      <c r="AP148" s="71">
        <v>177240534.65610886</v>
      </c>
      <c r="AQ148" s="72"/>
      <c r="AR148" s="71">
        <v>1310</v>
      </c>
      <c r="AS148" s="71">
        <v>266</v>
      </c>
      <c r="AT148" s="71">
        <v>0</v>
      </c>
      <c r="AU148" s="71">
        <v>0</v>
      </c>
      <c r="AV148" s="71">
        <v>0</v>
      </c>
      <c r="AW148" s="71">
        <v>0</v>
      </c>
      <c r="AX148" s="71"/>
      <c r="AY148" s="72"/>
      <c r="AZ148" s="71">
        <v>6067.2240000000002</v>
      </c>
      <c r="BA148" s="71">
        <v>12641.772000000001</v>
      </c>
      <c r="BB148" s="71">
        <v>0</v>
      </c>
      <c r="BC148" s="71">
        <v>0</v>
      </c>
      <c r="BD148" s="71">
        <v>0</v>
      </c>
      <c r="BE148" s="71">
        <v>0</v>
      </c>
      <c r="BF148" s="71"/>
      <c r="BG148" s="72"/>
      <c r="BH148" s="71">
        <v>0</v>
      </c>
      <c r="BI148" s="71">
        <v>0</v>
      </c>
      <c r="BJ148" s="71">
        <v>47.061999999999998</v>
      </c>
      <c r="BK148" s="71">
        <v>0</v>
      </c>
      <c r="BL148" s="71">
        <v>0</v>
      </c>
      <c r="BM148" s="71">
        <v>0</v>
      </c>
      <c r="BN148" s="72"/>
      <c r="BO148" s="71">
        <v>0</v>
      </c>
      <c r="BP148" s="71">
        <v>0</v>
      </c>
      <c r="BQ148" s="71">
        <v>2</v>
      </c>
      <c r="BR148" s="71">
        <v>0</v>
      </c>
      <c r="BS148" s="71">
        <v>0</v>
      </c>
      <c r="BT148" s="71">
        <v>0</v>
      </c>
      <c r="BU148"/>
      <c r="BV148" s="70">
        <v>43.405000000000001</v>
      </c>
      <c r="BW148" s="70">
        <v>0</v>
      </c>
      <c r="BX148" s="70">
        <v>0</v>
      </c>
      <c r="BY148" s="70">
        <v>0</v>
      </c>
      <c r="BZ148" s="70">
        <v>0</v>
      </c>
      <c r="CA148" s="70">
        <v>0</v>
      </c>
      <c r="CB148" s="70">
        <v>3.657</v>
      </c>
      <c r="CC148" s="70">
        <v>0</v>
      </c>
      <c r="CD148" s="70">
        <v>0</v>
      </c>
    </row>
    <row r="149" spans="1:82">
      <c r="A149" s="70" t="s">
        <v>1824</v>
      </c>
      <c r="B149" s="70">
        <v>15</v>
      </c>
      <c r="C149" s="70">
        <v>15</v>
      </c>
      <c r="D149" s="70">
        <v>1</v>
      </c>
      <c r="E149" s="70">
        <v>2018</v>
      </c>
      <c r="F149" s="70" t="s">
        <v>183</v>
      </c>
      <c r="G149" s="70" t="s">
        <v>1809</v>
      </c>
      <c r="H149" s="70" t="s">
        <v>1810</v>
      </c>
      <c r="I149" s="148"/>
      <c r="J149" s="71">
        <v>107.82126380634782</v>
      </c>
      <c r="K149" s="71">
        <v>1.9876422848685362</v>
      </c>
      <c r="L149" s="71">
        <v>14.699071141171393</v>
      </c>
      <c r="M149" s="71">
        <v>31.782689214494628</v>
      </c>
      <c r="N149" s="71">
        <v>35.592778331261826</v>
      </c>
      <c r="O149" s="71">
        <v>32.75846586764812</v>
      </c>
      <c r="P149" s="71">
        <v>28.091385134700207</v>
      </c>
      <c r="Q149" s="71">
        <v>2.11489164823048</v>
      </c>
      <c r="R149" s="71">
        <v>3.5049727254114267E-2</v>
      </c>
      <c r="S149" s="71">
        <v>3.1466672906672932</v>
      </c>
      <c r="T149" s="72"/>
      <c r="U149" s="71">
        <v>3440836</v>
      </c>
      <c r="V149" s="71">
        <v>501</v>
      </c>
      <c r="W149" s="71">
        <v>283</v>
      </c>
      <c r="X149" s="71">
        <v>8504</v>
      </c>
      <c r="Y149" s="71">
        <v>14891</v>
      </c>
      <c r="Z149" s="71">
        <v>19961</v>
      </c>
      <c r="AA149" s="71">
        <v>5877</v>
      </c>
      <c r="AB149" s="71">
        <v>33368</v>
      </c>
      <c r="AC149" s="71">
        <v>6081</v>
      </c>
      <c r="AD149" s="71">
        <v>3.1466672906672928</v>
      </c>
      <c r="AE149" s="72"/>
      <c r="AF149" s="71">
        <v>40591586.512519494</v>
      </c>
      <c r="AG149" s="71">
        <v>1781181.793678012</v>
      </c>
      <c r="AH149" s="71">
        <v>2130073.2518863068</v>
      </c>
      <c r="AI149" s="71">
        <v>45993974.580723718</v>
      </c>
      <c r="AJ149" s="71">
        <v>59824262.619245969</v>
      </c>
      <c r="AK149" s="71">
        <v>0</v>
      </c>
      <c r="AL149" s="71">
        <v>0</v>
      </c>
      <c r="AM149" s="71">
        <v>4593142.2622262985</v>
      </c>
      <c r="AN149" s="71">
        <v>0</v>
      </c>
      <c r="AO149" s="71">
        <v>0</v>
      </c>
      <c r="AP149" s="71">
        <v>154914221.02027982</v>
      </c>
      <c r="AQ149" s="72"/>
      <c r="AR149" s="71">
        <v>1383</v>
      </c>
      <c r="AS149" s="71">
        <v>288</v>
      </c>
      <c r="AT149" s="71">
        <v>0</v>
      </c>
      <c r="AU149" s="71">
        <v>0</v>
      </c>
      <c r="AV149" s="71">
        <v>0</v>
      </c>
      <c r="AW149" s="71">
        <v>0</v>
      </c>
      <c r="AX149" s="71"/>
      <c r="AY149" s="72"/>
      <c r="AZ149" s="71">
        <v>6462.4159999999974</v>
      </c>
      <c r="BA149" s="71">
        <v>13732.672</v>
      </c>
      <c r="BB149" s="71">
        <v>0</v>
      </c>
      <c r="BC149" s="71">
        <v>0</v>
      </c>
      <c r="BD149" s="71">
        <v>0</v>
      </c>
      <c r="BE149" s="71">
        <v>0</v>
      </c>
      <c r="BF149" s="71"/>
      <c r="BG149" s="72"/>
      <c r="BH149" s="71">
        <v>0</v>
      </c>
      <c r="BI149" s="71">
        <v>0</v>
      </c>
      <c r="BJ149" s="71">
        <v>5.6790000000000003</v>
      </c>
      <c r="BK149" s="71">
        <v>0</v>
      </c>
      <c r="BL149" s="71">
        <v>0</v>
      </c>
      <c r="BM149" s="71">
        <v>0</v>
      </c>
      <c r="BN149" s="72"/>
      <c r="BO149" s="71">
        <v>0</v>
      </c>
      <c r="BP149" s="71">
        <v>0</v>
      </c>
      <c r="BQ149" s="71">
        <v>1</v>
      </c>
      <c r="BR149" s="71">
        <v>0</v>
      </c>
      <c r="BS149" s="71">
        <v>0</v>
      </c>
      <c r="BT149" s="71">
        <v>0</v>
      </c>
      <c r="BU149"/>
      <c r="BV149" s="70">
        <v>5.6790000000000003</v>
      </c>
      <c r="BW149" s="70">
        <v>0</v>
      </c>
      <c r="BX149" s="70">
        <v>0</v>
      </c>
      <c r="BY149" s="70">
        <v>0</v>
      </c>
      <c r="BZ149" s="70">
        <v>0</v>
      </c>
      <c r="CA149" s="70">
        <v>0</v>
      </c>
      <c r="CB149" s="70">
        <v>0</v>
      </c>
      <c r="CC149" s="70">
        <v>0</v>
      </c>
      <c r="CD149" s="70">
        <v>0</v>
      </c>
    </row>
    <row r="150" spans="1:82">
      <c r="A150" s="70" t="s">
        <v>1825</v>
      </c>
      <c r="B150" s="70">
        <v>16</v>
      </c>
      <c r="C150" s="70">
        <v>16</v>
      </c>
      <c r="D150" s="70">
        <v>1</v>
      </c>
      <c r="E150" s="70">
        <v>2019</v>
      </c>
      <c r="F150" s="70" t="s">
        <v>158</v>
      </c>
      <c r="G150" s="70" t="s">
        <v>1809</v>
      </c>
      <c r="H150" s="70" t="s">
        <v>1810</v>
      </c>
      <c r="I150" s="148"/>
      <c r="J150" s="71">
        <v>100.8718607029458</v>
      </c>
      <c r="K150" s="71">
        <v>1.510068280828603</v>
      </c>
      <c r="L150" s="71">
        <v>14.59239357617267</v>
      </c>
      <c r="M150" s="71">
        <v>26.475565969014198</v>
      </c>
      <c r="N150" s="71">
        <v>25.725565899524991</v>
      </c>
      <c r="O150" s="71">
        <v>32.162691111527984</v>
      </c>
      <c r="P150" s="71">
        <v>27.706061183512951</v>
      </c>
      <c r="Q150" s="71">
        <v>2.0574187195960998</v>
      </c>
      <c r="R150" s="71">
        <v>1.9751837917934383E-2</v>
      </c>
      <c r="S150" s="71">
        <v>3.5971084584887083</v>
      </c>
      <c r="T150" s="72"/>
      <c r="U150" s="71">
        <v>3442855</v>
      </c>
      <c r="V150" s="71">
        <v>501</v>
      </c>
      <c r="W150" s="71">
        <v>283</v>
      </c>
      <c r="X150" s="71">
        <v>8504</v>
      </c>
      <c r="Y150" s="71">
        <v>15019</v>
      </c>
      <c r="Z150" s="71">
        <v>20136</v>
      </c>
      <c r="AA150" s="71">
        <v>5753</v>
      </c>
      <c r="AB150" s="71">
        <v>33340</v>
      </c>
      <c r="AC150" s="71">
        <v>3483</v>
      </c>
      <c r="AD150" s="71">
        <v>3.5971084584887079</v>
      </c>
      <c r="AE150" s="72"/>
      <c r="AF150" s="71">
        <v>37573887.166849181</v>
      </c>
      <c r="AG150" s="71">
        <v>1226665.057973288</v>
      </c>
      <c r="AH150" s="71">
        <v>2362117.1990197292</v>
      </c>
      <c r="AI150" s="71">
        <v>47832788.638043717</v>
      </c>
      <c r="AJ150" s="71">
        <v>51554978.592318729</v>
      </c>
      <c r="AK150" s="71">
        <v>0</v>
      </c>
      <c r="AL150" s="71">
        <v>0</v>
      </c>
      <c r="AM150" s="71">
        <v>4540657.0166143756</v>
      </c>
      <c r="AN150" s="71">
        <v>0</v>
      </c>
      <c r="AO150" s="71">
        <v>0</v>
      </c>
      <c r="AP150" s="71">
        <v>145091093.67081904</v>
      </c>
      <c r="AQ150" s="72"/>
      <c r="AR150" s="71">
        <v>1459</v>
      </c>
      <c r="AS150" s="71">
        <v>292</v>
      </c>
      <c r="AT150" s="71">
        <v>0</v>
      </c>
      <c r="AU150" s="71">
        <v>0</v>
      </c>
      <c r="AV150" s="71">
        <v>0</v>
      </c>
      <c r="AW150" s="71">
        <v>0</v>
      </c>
      <c r="AX150" s="71"/>
      <c r="AY150" s="72"/>
      <c r="AZ150" s="71">
        <v>6882.9549999999972</v>
      </c>
      <c r="BA150" s="71">
        <v>13881.371999999999</v>
      </c>
      <c r="BB150" s="71">
        <v>0</v>
      </c>
      <c r="BC150" s="71">
        <v>0</v>
      </c>
      <c r="BD150" s="71">
        <v>0</v>
      </c>
      <c r="BE150" s="71">
        <v>0</v>
      </c>
      <c r="BF150" s="71"/>
      <c r="BG150" s="72"/>
      <c r="BH150" s="71">
        <v>0</v>
      </c>
      <c r="BI150" s="71">
        <v>0</v>
      </c>
      <c r="BJ150" s="71">
        <v>4.1749999999999998</v>
      </c>
      <c r="BK150" s="71">
        <v>0</v>
      </c>
      <c r="BL150" s="71">
        <v>0</v>
      </c>
      <c r="BM150" s="71">
        <v>0</v>
      </c>
      <c r="BN150" s="72"/>
      <c r="BO150" s="71">
        <v>0</v>
      </c>
      <c r="BP150" s="71">
        <v>0</v>
      </c>
      <c r="BQ150" s="71">
        <v>1</v>
      </c>
      <c r="BR150" s="71">
        <v>0</v>
      </c>
      <c r="BS150" s="71">
        <v>0</v>
      </c>
      <c r="BT150" s="71">
        <v>0</v>
      </c>
      <c r="BU150"/>
      <c r="BV150" s="70">
        <v>4.1749999999999998</v>
      </c>
      <c r="BW150" s="70">
        <v>0</v>
      </c>
      <c r="BX150" s="70">
        <v>0</v>
      </c>
      <c r="BY150" s="70">
        <v>0</v>
      </c>
      <c r="BZ150" s="70">
        <v>0</v>
      </c>
      <c r="CA150" s="70">
        <v>0</v>
      </c>
      <c r="CB150" s="70">
        <v>0</v>
      </c>
      <c r="CC150" s="70">
        <v>0</v>
      </c>
      <c r="CD150" s="70">
        <v>0</v>
      </c>
    </row>
    <row r="151" spans="1:82">
      <c r="A151" s="70" t="s">
        <v>1826</v>
      </c>
      <c r="B151" s="70">
        <v>17</v>
      </c>
      <c r="C151" s="70">
        <v>17</v>
      </c>
      <c r="D151" s="70">
        <v>1</v>
      </c>
      <c r="E151" s="70">
        <v>2020</v>
      </c>
      <c r="F151" s="70" t="s">
        <v>159</v>
      </c>
      <c r="G151" s="70" t="s">
        <v>1809</v>
      </c>
      <c r="H151" s="70" t="s">
        <v>1810</v>
      </c>
      <c r="I151" s="148"/>
      <c r="J151" s="71">
        <v>118.7968400374474</v>
      </c>
      <c r="K151" s="71">
        <v>2.0871767266466938</v>
      </c>
      <c r="L151" s="71">
        <v>8.8549004689486726</v>
      </c>
      <c r="M151" s="71">
        <v>35.586375248651969</v>
      </c>
      <c r="N151" s="71">
        <v>46.367564283505381</v>
      </c>
      <c r="O151" s="71">
        <v>28.291019635936266</v>
      </c>
      <c r="P151" s="71">
        <v>26.220662976225952</v>
      </c>
      <c r="Q151" s="71">
        <v>1.95708329178034</v>
      </c>
      <c r="R151" s="71">
        <v>0.12302154178524743</v>
      </c>
      <c r="S151" s="71">
        <v>4.4136090137445319</v>
      </c>
      <c r="T151" s="72"/>
      <c r="U151" s="71">
        <v>3809403</v>
      </c>
      <c r="V151" s="71">
        <v>511</v>
      </c>
      <c r="W151" s="71">
        <v>150</v>
      </c>
      <c r="X151" s="71">
        <v>8370</v>
      </c>
      <c r="Y151" s="71">
        <v>15144</v>
      </c>
      <c r="Z151" s="71">
        <v>20216</v>
      </c>
      <c r="AA151" s="71">
        <v>5787</v>
      </c>
      <c r="AB151" s="71">
        <v>33193</v>
      </c>
      <c r="AC151" s="71">
        <v>21807.999999999996</v>
      </c>
      <c r="AD151" s="71">
        <v>4.4136090137445319</v>
      </c>
      <c r="AE151" s="72"/>
      <c r="AF151" s="71">
        <v>39816123.393386133</v>
      </c>
      <c r="AG151" s="71">
        <v>1754359.8341599375</v>
      </c>
      <c r="AH151" s="71">
        <v>1521674.979449403</v>
      </c>
      <c r="AI151" s="71">
        <v>49873969.028249972</v>
      </c>
      <c r="AJ151" s="71">
        <v>71900315.970652491</v>
      </c>
      <c r="AK151" s="71"/>
      <c r="AL151" s="71"/>
      <c r="AM151" s="71">
        <v>4332055.2819217015</v>
      </c>
      <c r="AN151" s="71"/>
      <c r="AO151" s="71"/>
      <c r="AP151" s="71">
        <v>169198498.48781964</v>
      </c>
      <c r="AQ151" s="72"/>
      <c r="AR151" s="71">
        <v>1512</v>
      </c>
      <c r="AS151" s="71">
        <v>296</v>
      </c>
      <c r="AT151" s="71">
        <v>0</v>
      </c>
      <c r="AU151" s="71">
        <v>0</v>
      </c>
      <c r="AV151" s="71">
        <v>0</v>
      </c>
      <c r="AW151" s="71">
        <v>0</v>
      </c>
      <c r="AX151" s="71"/>
      <c r="AY151" s="72"/>
      <c r="AZ151" s="71">
        <v>7156.4879999999939</v>
      </c>
      <c r="BA151" s="71">
        <v>14019.272000000001</v>
      </c>
      <c r="BB151" s="71">
        <v>0</v>
      </c>
      <c r="BC151" s="71">
        <v>0</v>
      </c>
      <c r="BD151" s="71">
        <v>0</v>
      </c>
      <c r="BE151" s="71">
        <v>0</v>
      </c>
      <c r="BF151" s="71"/>
      <c r="BG151" s="72"/>
      <c r="BH151" s="71">
        <v>0</v>
      </c>
      <c r="BI151" s="71">
        <v>0</v>
      </c>
      <c r="BJ151" s="71">
        <v>9.0340000000000007</v>
      </c>
      <c r="BK151" s="71">
        <v>0</v>
      </c>
      <c r="BL151" s="71">
        <v>0</v>
      </c>
      <c r="BM151" s="71">
        <v>0</v>
      </c>
      <c r="BN151" s="72"/>
      <c r="BO151" s="71">
        <v>0</v>
      </c>
      <c r="BP151" s="71">
        <v>0</v>
      </c>
      <c r="BQ151" s="71">
        <v>1</v>
      </c>
      <c r="BR151" s="71">
        <v>0</v>
      </c>
      <c r="BS151" s="71">
        <v>0</v>
      </c>
      <c r="BT151" s="71">
        <v>0</v>
      </c>
      <c r="BU151"/>
      <c r="BV151" s="70">
        <v>9.0340000000000007</v>
      </c>
      <c r="BW151" s="70">
        <v>0</v>
      </c>
      <c r="BX151" s="70">
        <v>0</v>
      </c>
      <c r="BY151" s="70">
        <v>0</v>
      </c>
      <c r="BZ151" s="70">
        <v>0</v>
      </c>
      <c r="CA151" s="70">
        <v>0</v>
      </c>
      <c r="CB151" s="70">
        <v>0</v>
      </c>
      <c r="CC151" s="70">
        <v>0</v>
      </c>
      <c r="CD151" s="70">
        <v>0</v>
      </c>
    </row>
    <row r="152" spans="1:82">
      <c r="A152" s="70" t="s">
        <v>1827</v>
      </c>
      <c r="B152" s="70">
        <v>17</v>
      </c>
      <c r="C152" s="70">
        <v>18</v>
      </c>
      <c r="D152" s="70">
        <v>1</v>
      </c>
      <c r="E152" s="70">
        <v>2021</v>
      </c>
      <c r="F152" s="70" t="s">
        <v>160</v>
      </c>
      <c r="G152" s="70" t="s">
        <v>1809</v>
      </c>
      <c r="H152" s="70" t="s">
        <v>1810</v>
      </c>
      <c r="I152" s="148"/>
      <c r="J152" s="71">
        <v>83.58960978119147</v>
      </c>
      <c r="K152" s="71">
        <v>2.1317283531688487</v>
      </c>
      <c r="L152" s="71">
        <v>8.6156735831224633</v>
      </c>
      <c r="M152" s="71">
        <v>34.422754364655432</v>
      </c>
      <c r="N152" s="71">
        <v>37.334427411467324</v>
      </c>
      <c r="O152" s="71">
        <v>27.617636758472209</v>
      </c>
      <c r="P152" s="71">
        <v>26.913164550229062</v>
      </c>
      <c r="Q152" s="71">
        <v>1.9376929331987101</v>
      </c>
      <c r="R152" s="71">
        <v>0.33708303270573953</v>
      </c>
      <c r="S152" s="71">
        <v>3.5945976753833251</v>
      </c>
      <c r="T152" s="72"/>
      <c r="U152" s="71">
        <v>2969488</v>
      </c>
      <c r="V152" s="71">
        <v>511</v>
      </c>
      <c r="W152" s="71">
        <v>150</v>
      </c>
      <c r="X152" s="71">
        <v>8370</v>
      </c>
      <c r="Y152" s="71">
        <v>15269</v>
      </c>
      <c r="Z152" s="71">
        <v>20320</v>
      </c>
      <c r="AA152" s="71">
        <v>5792</v>
      </c>
      <c r="AB152" s="71">
        <v>33187</v>
      </c>
      <c r="AC152" s="71">
        <v>57968.999999999993</v>
      </c>
      <c r="AD152" s="71">
        <v>3.5945976753833251</v>
      </c>
      <c r="AE152" s="72"/>
      <c r="AF152" s="71">
        <v>27451824.659461766</v>
      </c>
      <c r="AG152" s="71">
        <v>1874931.3582931254</v>
      </c>
      <c r="AH152" s="71">
        <v>1464833.3869639118</v>
      </c>
      <c r="AI152" s="71">
        <v>53277966.143355191</v>
      </c>
      <c r="AJ152" s="71">
        <v>59290023.429638728</v>
      </c>
      <c r="AK152" s="71">
        <v>0</v>
      </c>
      <c r="AL152" s="71">
        <v>0</v>
      </c>
      <c r="AM152" s="71">
        <v>4356254.6446775552</v>
      </c>
      <c r="AN152" s="71">
        <v>0</v>
      </c>
      <c r="AO152" s="71">
        <v>0</v>
      </c>
      <c r="AP152" s="71">
        <v>147715833.62239027</v>
      </c>
      <c r="AQ152" s="72"/>
      <c r="AR152" s="71">
        <v>1574</v>
      </c>
      <c r="AS152" s="71">
        <v>300</v>
      </c>
      <c r="AT152" s="71">
        <v>0</v>
      </c>
      <c r="AU152" s="71">
        <v>0</v>
      </c>
      <c r="AV152" s="71">
        <v>0</v>
      </c>
      <c r="AW152" s="71">
        <v>0</v>
      </c>
      <c r="AX152" s="71"/>
      <c r="AY152" s="72"/>
      <c r="AZ152" s="71">
        <v>7496.9629999999943</v>
      </c>
      <c r="BA152" s="71">
        <v>14240.272000000001</v>
      </c>
      <c r="BB152" s="71">
        <v>0</v>
      </c>
      <c r="BC152" s="71">
        <v>0</v>
      </c>
      <c r="BD152" s="71">
        <v>0</v>
      </c>
      <c r="BE152" s="71">
        <v>0</v>
      </c>
      <c r="BF152" s="71"/>
      <c r="BG152" s="72"/>
      <c r="BH152" s="71">
        <v>0</v>
      </c>
      <c r="BI152" s="71">
        <v>0</v>
      </c>
      <c r="BJ152" s="71">
        <v>9.0310000000000006</v>
      </c>
      <c r="BK152" s="71">
        <v>0</v>
      </c>
      <c r="BL152" s="71">
        <v>0</v>
      </c>
      <c r="BM152" s="71">
        <v>0</v>
      </c>
      <c r="BN152" s="72"/>
      <c r="BO152" s="71">
        <v>0</v>
      </c>
      <c r="BP152" s="71">
        <v>0</v>
      </c>
      <c r="BQ152" s="71">
        <v>1</v>
      </c>
      <c r="BR152" s="71">
        <v>0</v>
      </c>
      <c r="BS152" s="71">
        <v>0</v>
      </c>
      <c r="BT152" s="71">
        <v>0</v>
      </c>
      <c r="BU152"/>
      <c r="BV152" s="70">
        <v>9.0310000000000006</v>
      </c>
      <c r="BW152" s="70">
        <v>0</v>
      </c>
      <c r="BX152" s="70">
        <v>0</v>
      </c>
      <c r="BY152" s="70">
        <v>0</v>
      </c>
      <c r="BZ152" s="70">
        <v>0</v>
      </c>
      <c r="CA152" s="70">
        <v>0</v>
      </c>
      <c r="CB152" s="70">
        <v>0</v>
      </c>
      <c r="CC152" s="70">
        <v>0</v>
      </c>
      <c r="CD152" s="70">
        <v>0</v>
      </c>
    </row>
    <row r="153" spans="1:82">
      <c r="A153" s="70" t="s">
        <v>1828</v>
      </c>
      <c r="B153" s="70">
        <v>17</v>
      </c>
      <c r="C153" s="70">
        <v>19</v>
      </c>
      <c r="D153" s="70">
        <v>1</v>
      </c>
      <c r="E153" s="70">
        <v>2022</v>
      </c>
      <c r="F153" s="70" t="s">
        <v>161</v>
      </c>
      <c r="G153" s="70" t="s">
        <v>1809</v>
      </c>
      <c r="H153" s="70" t="s">
        <v>1810</v>
      </c>
      <c r="I153" s="148"/>
      <c r="J153" s="71">
        <v>93.914739414974093</v>
      </c>
      <c r="K153" s="71">
        <v>1.5573155108458328</v>
      </c>
      <c r="L153" s="71">
        <v>6.7915201087417003</v>
      </c>
      <c r="M153" s="71">
        <v>26.278005669420253</v>
      </c>
      <c r="N153" s="71">
        <v>34.581726452280343</v>
      </c>
      <c r="O153" s="71">
        <v>29.222390984732321</v>
      </c>
      <c r="P153" s="71">
        <v>26.605163045634406</v>
      </c>
      <c r="Q153" s="71">
        <v>1.9432346313163444</v>
      </c>
      <c r="R153" s="71">
        <v>0.17931189212369572</v>
      </c>
      <c r="S153" s="71">
        <v>3.2949267655936931</v>
      </c>
      <c r="T153" s="72"/>
      <c r="U153" s="71">
        <v>3877643</v>
      </c>
      <c r="V153" s="71">
        <v>511</v>
      </c>
      <c r="W153" s="71">
        <v>150</v>
      </c>
      <c r="X153" s="71">
        <v>8370</v>
      </c>
      <c r="Y153" s="71">
        <v>15386</v>
      </c>
      <c r="Z153" s="71">
        <v>20428</v>
      </c>
      <c r="AA153" s="71">
        <v>5813</v>
      </c>
      <c r="AB153" s="71">
        <v>33009</v>
      </c>
      <c r="AC153" s="71">
        <v>31223.999999999996</v>
      </c>
      <c r="AD153" s="71">
        <v>3.2949267655936931</v>
      </c>
      <c r="AE153" s="72"/>
      <c r="AF153" s="71">
        <v>36060062.842737086</v>
      </c>
      <c r="AG153" s="71">
        <v>1089005.0176656488</v>
      </c>
      <c r="AH153" s="71">
        <v>1300053.435898161</v>
      </c>
      <c r="AI153" s="71">
        <v>46542874.320870526</v>
      </c>
      <c r="AJ153" s="71">
        <v>72537655.064763889</v>
      </c>
      <c r="AK153" s="71">
        <v>0</v>
      </c>
      <c r="AL153" s="71">
        <v>0</v>
      </c>
      <c r="AM153" s="71">
        <v>4262362.861084478</v>
      </c>
      <c r="AN153" s="71">
        <v>0</v>
      </c>
      <c r="AO153" s="71">
        <v>0</v>
      </c>
      <c r="AP153" s="71">
        <v>161792013.5430198</v>
      </c>
      <c r="AQ153" s="72"/>
      <c r="AR153" s="71">
        <v>1671</v>
      </c>
      <c r="AS153" s="71">
        <v>301</v>
      </c>
      <c r="AT153" s="71">
        <v>0</v>
      </c>
      <c r="AU153" s="71">
        <v>0</v>
      </c>
      <c r="AV153" s="71">
        <v>0</v>
      </c>
      <c r="AW153" s="71">
        <v>0</v>
      </c>
      <c r="AX153" s="71"/>
      <c r="AY153" s="72"/>
      <c r="AZ153" s="71">
        <v>8075.763999999991</v>
      </c>
      <c r="BA153" s="71">
        <v>14289.772000000004</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1829</v>
      </c>
      <c r="B154" s="70">
        <v>17</v>
      </c>
      <c r="C154" s="70">
        <v>20</v>
      </c>
      <c r="D154" s="70">
        <v>1</v>
      </c>
      <c r="E154" s="70">
        <v>2023</v>
      </c>
      <c r="F154" s="70" t="s">
        <v>1539</v>
      </c>
      <c r="G154" s="70" t="s">
        <v>1809</v>
      </c>
      <c r="H154" s="70" t="s">
        <v>1810</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1748</v>
      </c>
      <c r="AS154" s="71">
        <v>301</v>
      </c>
      <c r="AT154" s="71">
        <v>0</v>
      </c>
      <c r="AU154" s="71">
        <v>0</v>
      </c>
      <c r="AV154" s="71">
        <v>0</v>
      </c>
      <c r="AW154" s="71">
        <v>0</v>
      </c>
      <c r="AX154" s="71"/>
      <c r="AY154" s="72"/>
      <c r="AZ154" s="71">
        <v>8496.7939999999853</v>
      </c>
      <c r="BA154" s="71">
        <v>14280.372000000005</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1830</v>
      </c>
      <c r="B155" s="70">
        <v>17</v>
      </c>
      <c r="C155" s="70">
        <v>21</v>
      </c>
      <c r="D155" s="70">
        <v>1</v>
      </c>
      <c r="E155" s="70">
        <v>2024</v>
      </c>
      <c r="F155" s="70" t="s">
        <v>1554</v>
      </c>
      <c r="G155" s="70" t="s">
        <v>1809</v>
      </c>
      <c r="H155" s="70" t="s">
        <v>1810</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1831</v>
      </c>
      <c r="B156" s="70">
        <v>69</v>
      </c>
      <c r="C156" s="70">
        <v>1</v>
      </c>
      <c r="D156" s="70">
        <v>5</v>
      </c>
      <c r="E156" s="70">
        <v>1990</v>
      </c>
      <c r="F156" s="70" t="s">
        <v>787</v>
      </c>
      <c r="G156" s="70" t="s">
        <v>1832</v>
      </c>
      <c r="H156" s="70" t="s">
        <v>1833</v>
      </c>
      <c r="I156" s="148"/>
      <c r="J156" s="71">
        <v>3.6408736490928999</v>
      </c>
      <c r="K156" s="71">
        <v>2.269773856519361</v>
      </c>
      <c r="L156" s="71">
        <v>11.586589734878221</v>
      </c>
      <c r="M156" s="71">
        <v>18.633674986042319</v>
      </c>
      <c r="N156" s="71">
        <v>22.47587892448702</v>
      </c>
      <c r="O156" s="71">
        <v>18.949133026327878</v>
      </c>
      <c r="P156" s="71">
        <v>18.339359776986349</v>
      </c>
      <c r="Q156" s="71">
        <v>1.27600543015493</v>
      </c>
      <c r="R156" s="71">
        <v>0</v>
      </c>
      <c r="S156" s="71">
        <v>1.304988685190912</v>
      </c>
      <c r="T156" s="72"/>
      <c r="U156" s="71">
        <v>172017</v>
      </c>
      <c r="V156" s="71">
        <v>530</v>
      </c>
      <c r="W156" s="71">
        <v>122</v>
      </c>
      <c r="X156" s="71">
        <v>4040</v>
      </c>
      <c r="Y156" s="71">
        <v>5167</v>
      </c>
      <c r="Z156" s="71">
        <v>7794</v>
      </c>
      <c r="AA156" s="71">
        <v>4453</v>
      </c>
      <c r="AB156" s="71">
        <v>20718</v>
      </c>
      <c r="AC156" s="71">
        <v>0</v>
      </c>
      <c r="AD156" s="71">
        <v>1.304988685190912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1834</v>
      </c>
      <c r="B157" s="70">
        <v>70</v>
      </c>
      <c r="C157" s="70">
        <v>2</v>
      </c>
      <c r="D157" s="70">
        <v>5</v>
      </c>
      <c r="E157" s="70">
        <v>2005</v>
      </c>
      <c r="F157" s="70" t="s">
        <v>789</v>
      </c>
      <c r="G157" s="70" t="s">
        <v>1832</v>
      </c>
      <c r="H157" s="70" t="s">
        <v>1833</v>
      </c>
      <c r="I157" s="148"/>
      <c r="J157" s="71">
        <v>4.8826817308624273</v>
      </c>
      <c r="K157" s="71">
        <v>1.794871922423084</v>
      </c>
      <c r="L157" s="71">
        <v>16.008422353057441</v>
      </c>
      <c r="M157" s="71">
        <v>32.517278571992208</v>
      </c>
      <c r="N157" s="71">
        <v>43.149694382942997</v>
      </c>
      <c r="O157" s="71">
        <v>29.57984054873241</v>
      </c>
      <c r="P157" s="71">
        <v>26.44071272524393</v>
      </c>
      <c r="Q157" s="71">
        <v>1.5621720279936799</v>
      </c>
      <c r="R157" s="71">
        <v>0</v>
      </c>
      <c r="S157" s="71">
        <v>2.522460979863165</v>
      </c>
      <c r="T157" s="72"/>
      <c r="U157" s="71">
        <v>199187</v>
      </c>
      <c r="V157" s="71">
        <v>476</v>
      </c>
      <c r="W157" s="71">
        <v>174</v>
      </c>
      <c r="X157" s="71">
        <v>3031</v>
      </c>
      <c r="Y157" s="71">
        <v>8703</v>
      </c>
      <c r="Z157" s="71">
        <v>14079</v>
      </c>
      <c r="AA157" s="71">
        <v>5258</v>
      </c>
      <c r="AB157" s="71">
        <v>26516</v>
      </c>
      <c r="AC157" s="71">
        <v>0</v>
      </c>
      <c r="AD157" s="71">
        <v>2.522460979863165</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1835</v>
      </c>
      <c r="B158" s="70">
        <v>71</v>
      </c>
      <c r="C158" s="70">
        <v>3</v>
      </c>
      <c r="D158" s="70">
        <v>5</v>
      </c>
      <c r="E158" s="70">
        <v>2006</v>
      </c>
      <c r="F158" s="70" t="s">
        <v>790</v>
      </c>
      <c r="G158" s="1064" t="s">
        <v>1832</v>
      </c>
      <c r="H158" s="70" t="s">
        <v>1833</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1836</v>
      </c>
      <c r="B159" s="70">
        <v>72</v>
      </c>
      <c r="C159" s="70">
        <v>4</v>
      </c>
      <c r="D159" s="70">
        <v>5</v>
      </c>
      <c r="E159" s="70">
        <v>2007</v>
      </c>
      <c r="F159" s="70" t="s">
        <v>791</v>
      </c>
      <c r="G159" s="1064" t="s">
        <v>1832</v>
      </c>
      <c r="H159" s="70" t="s">
        <v>1833</v>
      </c>
      <c r="I159" s="148"/>
      <c r="J159" s="71">
        <v>4.8238165605646746</v>
      </c>
      <c r="K159" s="71">
        <v>1.919520121876936</v>
      </c>
      <c r="L159" s="71">
        <v>14.310923475693651</v>
      </c>
      <c r="M159" s="71">
        <v>34.061743298735458</v>
      </c>
      <c r="N159" s="71">
        <v>40.023453613487668</v>
      </c>
      <c r="O159" s="71">
        <v>28.31496950016156</v>
      </c>
      <c r="P159" s="71">
        <v>26.65593736222424</v>
      </c>
      <c r="Q159" s="71">
        <v>1.66195646975782</v>
      </c>
      <c r="R159" s="71">
        <v>0</v>
      </c>
      <c r="S159" s="71">
        <v>2.7637590075974399</v>
      </c>
      <c r="T159" s="72"/>
      <c r="U159" s="71">
        <v>216318</v>
      </c>
      <c r="V159" s="71">
        <v>516</v>
      </c>
      <c r="W159" s="71">
        <v>190</v>
      </c>
      <c r="X159" s="71">
        <v>4409</v>
      </c>
      <c r="Y159" s="71">
        <v>9091</v>
      </c>
      <c r="Z159" s="71">
        <v>14010</v>
      </c>
      <c r="AA159" s="71">
        <v>5220</v>
      </c>
      <c r="AB159" s="71">
        <v>26718</v>
      </c>
      <c r="AC159" s="71">
        <v>0</v>
      </c>
      <c r="AD159" s="71">
        <v>2.7637590075974399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1837</v>
      </c>
      <c r="B160" s="70">
        <v>73</v>
      </c>
      <c r="C160" s="70">
        <v>5</v>
      </c>
      <c r="D160" s="70">
        <v>5</v>
      </c>
      <c r="E160" s="70">
        <v>2008</v>
      </c>
      <c r="F160" s="70" t="s">
        <v>792</v>
      </c>
      <c r="G160" s="70" t="s">
        <v>1832</v>
      </c>
      <c r="H160" s="70" t="s">
        <v>1833</v>
      </c>
      <c r="I160" s="148"/>
      <c r="J160" s="71">
        <v>4.7430181894306642</v>
      </c>
      <c r="K160" s="71">
        <v>1.4860078960061309</v>
      </c>
      <c r="L160" s="71">
        <v>13.00118695196924</v>
      </c>
      <c r="M160" s="71">
        <v>38.073182003828123</v>
      </c>
      <c r="N160" s="71">
        <v>43.295340361433027</v>
      </c>
      <c r="O160" s="71">
        <v>27.981622006848092</v>
      </c>
      <c r="P160" s="71">
        <v>26.110390114551201</v>
      </c>
      <c r="Q160" s="71">
        <v>1.65311630151182</v>
      </c>
      <c r="R160" s="71">
        <v>0</v>
      </c>
      <c r="S160" s="71">
        <v>3.4183376483651942</v>
      </c>
      <c r="T160" s="72"/>
      <c r="U160" s="71">
        <v>246269</v>
      </c>
      <c r="V160" s="71">
        <v>516</v>
      </c>
      <c r="W160" s="71">
        <v>190</v>
      </c>
      <c r="X160" s="71">
        <v>4409</v>
      </c>
      <c r="Y160" s="71">
        <v>9305</v>
      </c>
      <c r="Z160" s="71">
        <v>14331</v>
      </c>
      <c r="AA160" s="71">
        <v>5119</v>
      </c>
      <c r="AB160" s="71">
        <v>27013</v>
      </c>
      <c r="AC160" s="71">
        <v>0</v>
      </c>
      <c r="AD160" s="71">
        <v>3.4183376483651942</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1838</v>
      </c>
      <c r="B161" s="70">
        <v>74</v>
      </c>
      <c r="C161" s="70">
        <v>6</v>
      </c>
      <c r="D161" s="70">
        <v>5</v>
      </c>
      <c r="E161" s="70">
        <v>2009</v>
      </c>
      <c r="F161" s="70" t="s">
        <v>176</v>
      </c>
      <c r="G161" s="70" t="s">
        <v>1832</v>
      </c>
      <c r="H161" s="70" t="s">
        <v>1833</v>
      </c>
      <c r="I161" s="148"/>
      <c r="J161" s="71">
        <v>5.3113405809199579</v>
      </c>
      <c r="K161" s="71">
        <v>1.3590773373562091</v>
      </c>
      <c r="L161" s="71">
        <v>10.23274418697995</v>
      </c>
      <c r="M161" s="71">
        <v>39.728055832409403</v>
      </c>
      <c r="N161" s="71">
        <v>39.424727628722742</v>
      </c>
      <c r="O161" s="71">
        <v>29.088604426049621</v>
      </c>
      <c r="P161" s="71">
        <v>25.776354285030109</v>
      </c>
      <c r="Q161" s="71">
        <v>1.5925672355854401</v>
      </c>
      <c r="R161" s="71">
        <v>0</v>
      </c>
      <c r="S161" s="71">
        <v>2.838932206989544</v>
      </c>
      <c r="T161" s="72"/>
      <c r="U161" s="71">
        <v>246860</v>
      </c>
      <c r="V161" s="71">
        <v>471</v>
      </c>
      <c r="W161" s="71">
        <v>227</v>
      </c>
      <c r="X161" s="71">
        <v>5134</v>
      </c>
      <c r="Y161" s="71">
        <v>9504</v>
      </c>
      <c r="Z161" s="71">
        <v>14705</v>
      </c>
      <c r="AA161" s="71">
        <v>5188</v>
      </c>
      <c r="AB161" s="71">
        <v>27318</v>
      </c>
      <c r="AC161" s="71">
        <v>0</v>
      </c>
      <c r="AD161" s="71">
        <v>2.838932206989544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5.25</v>
      </c>
      <c r="BM161" s="71">
        <v>0</v>
      </c>
      <c r="BN161" s="72"/>
      <c r="BO161" s="71">
        <v>0</v>
      </c>
      <c r="BP161" s="71">
        <v>0</v>
      </c>
      <c r="BQ161" s="71">
        <v>0</v>
      </c>
      <c r="BR161" s="71">
        <v>0</v>
      </c>
      <c r="BS161" s="71">
        <v>1</v>
      </c>
      <c r="BT161" s="71">
        <v>0</v>
      </c>
      <c r="BU161"/>
      <c r="BV161" s="70">
        <v>5.25</v>
      </c>
      <c r="BW161" s="70">
        <v>0</v>
      </c>
      <c r="BX161" s="70">
        <v>0</v>
      </c>
      <c r="BY161" s="70">
        <v>0</v>
      </c>
      <c r="BZ161" s="70">
        <v>0</v>
      </c>
      <c r="CA161" s="70">
        <v>0</v>
      </c>
      <c r="CB161" s="70">
        <v>0</v>
      </c>
      <c r="CC161" s="70">
        <v>0</v>
      </c>
      <c r="CD161" s="70">
        <v>0</v>
      </c>
    </row>
    <row r="162" spans="1:82">
      <c r="A162" s="70" t="s">
        <v>1839</v>
      </c>
      <c r="B162" s="70">
        <v>75</v>
      </c>
      <c r="C162" s="70">
        <v>7</v>
      </c>
      <c r="D162" s="70">
        <v>5</v>
      </c>
      <c r="E162" s="70">
        <v>2010</v>
      </c>
      <c r="F162" s="70" t="s">
        <v>177</v>
      </c>
      <c r="G162" s="70" t="s">
        <v>1832</v>
      </c>
      <c r="H162" s="70" t="s">
        <v>1833</v>
      </c>
      <c r="I162" s="148"/>
      <c r="J162" s="71">
        <v>4.1592393810374668</v>
      </c>
      <c r="K162" s="71">
        <v>1.4408713406822959</v>
      </c>
      <c r="L162" s="71">
        <v>9.9765713905950211</v>
      </c>
      <c r="M162" s="71">
        <v>41.186855366431068</v>
      </c>
      <c r="N162" s="71">
        <v>42.732571798042578</v>
      </c>
      <c r="O162" s="71">
        <v>29.698340543550671</v>
      </c>
      <c r="P162" s="71">
        <v>26.28370158102636</v>
      </c>
      <c r="Q162" s="71">
        <v>1.68396174547855</v>
      </c>
      <c r="R162" s="71">
        <v>0</v>
      </c>
      <c r="S162" s="71">
        <v>2.3194765468049261</v>
      </c>
      <c r="T162" s="72"/>
      <c r="U162" s="71">
        <v>219198</v>
      </c>
      <c r="V162" s="71">
        <v>471</v>
      </c>
      <c r="W162" s="71">
        <v>227</v>
      </c>
      <c r="X162" s="71">
        <v>5134</v>
      </c>
      <c r="Y162" s="71">
        <v>9760</v>
      </c>
      <c r="Z162" s="71">
        <v>15083</v>
      </c>
      <c r="AA162" s="71">
        <v>5158</v>
      </c>
      <c r="AB162" s="71">
        <v>27679</v>
      </c>
      <c r="AC162" s="71">
        <v>0</v>
      </c>
      <c r="AD162" s="71">
        <v>2.3194765468049261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5.17</v>
      </c>
      <c r="BM162" s="71">
        <v>0</v>
      </c>
      <c r="BN162" s="72"/>
      <c r="BO162" s="71">
        <v>0</v>
      </c>
      <c r="BP162" s="71">
        <v>0</v>
      </c>
      <c r="BQ162" s="71">
        <v>0</v>
      </c>
      <c r="BR162" s="71">
        <v>0</v>
      </c>
      <c r="BS162" s="71">
        <v>1</v>
      </c>
      <c r="BT162" s="71">
        <v>0</v>
      </c>
      <c r="BU162"/>
      <c r="BV162" s="70">
        <v>5.17</v>
      </c>
      <c r="BW162" s="70">
        <v>0</v>
      </c>
      <c r="BX162" s="70">
        <v>0</v>
      </c>
      <c r="BY162" s="70">
        <v>0</v>
      </c>
      <c r="BZ162" s="70">
        <v>0</v>
      </c>
      <c r="CA162" s="70">
        <v>0</v>
      </c>
      <c r="CB162" s="70">
        <v>0</v>
      </c>
      <c r="CC162" s="70">
        <v>0</v>
      </c>
      <c r="CD162" s="70">
        <v>0</v>
      </c>
    </row>
    <row r="163" spans="1:82">
      <c r="A163" s="70" t="s">
        <v>1840</v>
      </c>
      <c r="B163" s="70">
        <v>76</v>
      </c>
      <c r="C163" s="70">
        <v>8</v>
      </c>
      <c r="D163" s="70">
        <v>5</v>
      </c>
      <c r="E163" s="70">
        <v>2011</v>
      </c>
      <c r="F163" s="70" t="s">
        <v>178</v>
      </c>
      <c r="G163" s="70" t="s">
        <v>1832</v>
      </c>
      <c r="H163" s="70" t="s">
        <v>1833</v>
      </c>
      <c r="I163" s="148"/>
      <c r="J163" s="71">
        <v>3.9493037121075778</v>
      </c>
      <c r="K163" s="71">
        <v>1.6279181954779369</v>
      </c>
      <c r="L163" s="71">
        <v>11.20026585611012</v>
      </c>
      <c r="M163" s="71">
        <v>40.092083444011948</v>
      </c>
      <c r="N163" s="71">
        <v>45.170844289745041</v>
      </c>
      <c r="O163" s="71">
        <v>29.866620872217968</v>
      </c>
      <c r="P163" s="71">
        <v>25.573629590982399</v>
      </c>
      <c r="Q163" s="71">
        <v>1.9660098261291199</v>
      </c>
      <c r="R163" s="71">
        <v>0</v>
      </c>
      <c r="S163" s="71">
        <v>2.8129677126824708</v>
      </c>
      <c r="T163" s="72"/>
      <c r="U163" s="71">
        <v>220851</v>
      </c>
      <c r="V163" s="71">
        <v>471</v>
      </c>
      <c r="W163" s="71">
        <v>227</v>
      </c>
      <c r="X163" s="71">
        <v>5134</v>
      </c>
      <c r="Y163" s="71">
        <v>10005</v>
      </c>
      <c r="Z163" s="71">
        <v>15498</v>
      </c>
      <c r="AA163" s="71">
        <v>5168</v>
      </c>
      <c r="AB163" s="71">
        <v>28015</v>
      </c>
      <c r="AC163" s="71">
        <v>0</v>
      </c>
      <c r="AD163" s="71">
        <v>2.8129677126824708</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5.141</v>
      </c>
      <c r="BM163" s="71">
        <v>0</v>
      </c>
      <c r="BN163" s="72"/>
      <c r="BO163" s="71">
        <v>0</v>
      </c>
      <c r="BP163" s="71">
        <v>0</v>
      </c>
      <c r="BQ163" s="71">
        <v>0</v>
      </c>
      <c r="BR163" s="71">
        <v>0</v>
      </c>
      <c r="BS163" s="71">
        <v>1</v>
      </c>
      <c r="BT163" s="71">
        <v>0</v>
      </c>
      <c r="BU163"/>
      <c r="BV163" s="70">
        <v>5.141</v>
      </c>
      <c r="BW163" s="70">
        <v>0</v>
      </c>
      <c r="BX163" s="70">
        <v>0</v>
      </c>
      <c r="BY163" s="70">
        <v>0</v>
      </c>
      <c r="BZ163" s="70">
        <v>0</v>
      </c>
      <c r="CA163" s="70">
        <v>0</v>
      </c>
      <c r="CB163" s="70">
        <v>0</v>
      </c>
      <c r="CC163" s="70">
        <v>0</v>
      </c>
      <c r="CD163" s="70">
        <v>0</v>
      </c>
    </row>
    <row r="164" spans="1:82">
      <c r="A164" s="70" t="s">
        <v>1841</v>
      </c>
      <c r="B164" s="70">
        <v>77</v>
      </c>
      <c r="C164" s="70">
        <v>9</v>
      </c>
      <c r="D164" s="70">
        <v>5</v>
      </c>
      <c r="E164" s="70">
        <v>2012</v>
      </c>
      <c r="F164" s="70" t="s">
        <v>179</v>
      </c>
      <c r="G164" s="70" t="s">
        <v>1832</v>
      </c>
      <c r="H164" s="70" t="s">
        <v>1833</v>
      </c>
      <c r="I164" s="148"/>
      <c r="J164" s="71">
        <v>4.2827751001832421</v>
      </c>
      <c r="K164" s="71">
        <v>1.440755067887348</v>
      </c>
      <c r="L164" s="71">
        <v>10.80630850508987</v>
      </c>
      <c r="M164" s="71">
        <v>41.556619171456269</v>
      </c>
      <c r="N164" s="71">
        <v>40.724107697633677</v>
      </c>
      <c r="O164" s="71">
        <v>30.748181996091201</v>
      </c>
      <c r="P164" s="71">
        <v>25.813686494543557</v>
      </c>
      <c r="Q164" s="71">
        <v>2.1752967210663599</v>
      </c>
      <c r="R164" s="71">
        <v>0</v>
      </c>
      <c r="S164" s="71">
        <v>2.5979490190639529</v>
      </c>
      <c r="T164" s="72"/>
      <c r="U164" s="71">
        <v>269684</v>
      </c>
      <c r="V164" s="71">
        <v>471</v>
      </c>
      <c r="W164" s="71">
        <v>227</v>
      </c>
      <c r="X164" s="71">
        <v>5134</v>
      </c>
      <c r="Y164" s="71">
        <v>10363</v>
      </c>
      <c r="Z164" s="71">
        <v>16082</v>
      </c>
      <c r="AA164" s="71">
        <v>5187</v>
      </c>
      <c r="AB164" s="71">
        <v>28530</v>
      </c>
      <c r="AC164" s="71">
        <v>0</v>
      </c>
      <c r="AD164" s="71">
        <v>2.5979490190639529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1842</v>
      </c>
      <c r="B165" s="70">
        <v>78</v>
      </c>
      <c r="C165" s="70">
        <v>10</v>
      </c>
      <c r="D165" s="70">
        <v>5</v>
      </c>
      <c r="E165" s="70">
        <v>2013</v>
      </c>
      <c r="F165" s="70" t="s">
        <v>180</v>
      </c>
      <c r="G165" s="70" t="s">
        <v>1832</v>
      </c>
      <c r="H165" s="70" t="s">
        <v>1833</v>
      </c>
      <c r="I165" s="148"/>
      <c r="J165" s="71">
        <v>4.9151402868476461</v>
      </c>
      <c r="K165" s="71">
        <v>1.338545279318917</v>
      </c>
      <c r="L165" s="71">
        <v>9.6857634852065555</v>
      </c>
      <c r="M165" s="71">
        <v>42.895118342651067</v>
      </c>
      <c r="N165" s="71">
        <v>41.567404018978067</v>
      </c>
      <c r="O165" s="71">
        <v>30.468096491406499</v>
      </c>
      <c r="P165" s="71">
        <v>25.865994377176598</v>
      </c>
      <c r="Q165" s="71">
        <v>2.2420542418412701</v>
      </c>
      <c r="R165" s="71">
        <v>0</v>
      </c>
      <c r="S165" s="71">
        <v>4.0466386175594433</v>
      </c>
      <c r="T165" s="72"/>
      <c r="U165" s="71">
        <v>298800</v>
      </c>
      <c r="V165" s="71">
        <v>471</v>
      </c>
      <c r="W165" s="71">
        <v>227</v>
      </c>
      <c r="X165" s="71">
        <v>5134</v>
      </c>
      <c r="Y165" s="71">
        <v>10573</v>
      </c>
      <c r="Z165" s="71">
        <v>16647</v>
      </c>
      <c r="AA165" s="71">
        <v>5178</v>
      </c>
      <c r="AB165" s="71">
        <v>28984</v>
      </c>
      <c r="AC165" s="71">
        <v>0</v>
      </c>
      <c r="AD165" s="71">
        <v>4.0466386175594433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5.2039999999999997</v>
      </c>
      <c r="BM165" s="71">
        <v>0</v>
      </c>
      <c r="BN165" s="72"/>
      <c r="BO165" s="71">
        <v>0</v>
      </c>
      <c r="BP165" s="71">
        <v>0</v>
      </c>
      <c r="BQ165" s="71">
        <v>0</v>
      </c>
      <c r="BR165" s="71">
        <v>0</v>
      </c>
      <c r="BS165" s="71">
        <v>1</v>
      </c>
      <c r="BT165" s="71">
        <v>0</v>
      </c>
      <c r="BU165"/>
      <c r="BV165" s="70">
        <v>5.2039999999999997</v>
      </c>
      <c r="BW165" s="70">
        <v>0</v>
      </c>
      <c r="BX165" s="70">
        <v>0</v>
      </c>
      <c r="BY165" s="70">
        <v>0</v>
      </c>
      <c r="BZ165" s="70">
        <v>0</v>
      </c>
      <c r="CA165" s="70">
        <v>0</v>
      </c>
      <c r="CB165" s="70">
        <v>0</v>
      </c>
      <c r="CC165" s="70">
        <v>0</v>
      </c>
      <c r="CD165" s="70">
        <v>0</v>
      </c>
    </row>
    <row r="166" spans="1:82">
      <c r="A166" s="70" t="s">
        <v>1843</v>
      </c>
      <c r="B166" s="70">
        <v>79</v>
      </c>
      <c r="C166" s="70">
        <v>11</v>
      </c>
      <c r="D166" s="70">
        <v>5</v>
      </c>
      <c r="E166" s="70">
        <v>2014</v>
      </c>
      <c r="F166" s="70" t="s">
        <v>181</v>
      </c>
      <c r="G166" s="70" t="s">
        <v>1832</v>
      </c>
      <c r="H166" s="70" t="s">
        <v>1833</v>
      </c>
      <c r="I166" s="148"/>
      <c r="J166" s="71">
        <v>6.0246223299109074</v>
      </c>
      <c r="K166" s="71">
        <v>1.044327798607064</v>
      </c>
      <c r="L166" s="71">
        <v>10.79441445863657</v>
      </c>
      <c r="M166" s="71">
        <v>45.636153729786209</v>
      </c>
      <c r="N166" s="71">
        <v>42.950702439701352</v>
      </c>
      <c r="O166" s="71">
        <v>29.915496962759811</v>
      </c>
      <c r="P166" s="71">
        <v>26.151081737218544</v>
      </c>
      <c r="Q166" s="71">
        <v>2.1891168163872599</v>
      </c>
      <c r="R166" s="71">
        <v>0</v>
      </c>
      <c r="S166" s="71">
        <v>2.271858248178483</v>
      </c>
      <c r="T166" s="72"/>
      <c r="U166" s="71">
        <v>361229</v>
      </c>
      <c r="V166" s="71">
        <v>337</v>
      </c>
      <c r="W166" s="71">
        <v>225</v>
      </c>
      <c r="X166" s="71">
        <v>6182</v>
      </c>
      <c r="Y166" s="71">
        <v>10896</v>
      </c>
      <c r="Z166" s="71">
        <v>17215</v>
      </c>
      <c r="AA166" s="71">
        <v>5208</v>
      </c>
      <c r="AB166" s="71">
        <v>29496</v>
      </c>
      <c r="AC166" s="71">
        <v>0</v>
      </c>
      <c r="AD166" s="71">
        <v>2.271858248178483</v>
      </c>
      <c r="AE166" s="72"/>
      <c r="AF166" s="71"/>
      <c r="AG166" s="71"/>
      <c r="AH166" s="71"/>
      <c r="AI166" s="71"/>
      <c r="AJ166" s="71"/>
      <c r="AK166" s="71"/>
      <c r="AL166" s="71"/>
      <c r="AM166" s="71"/>
      <c r="AN166" s="71"/>
      <c r="AO166" s="71"/>
      <c r="AP166" s="71"/>
      <c r="AQ166" s="72"/>
      <c r="AR166" s="71">
        <v>168</v>
      </c>
      <c r="AS166" s="71">
        <v>252</v>
      </c>
      <c r="AT166" s="71">
        <v>0</v>
      </c>
      <c r="AU166" s="71">
        <v>0</v>
      </c>
      <c r="AV166" s="71">
        <v>0</v>
      </c>
      <c r="AW166" s="71">
        <v>0</v>
      </c>
      <c r="AX166" s="71"/>
      <c r="AY166" s="72"/>
      <c r="AZ166" s="71">
        <v>951.1</v>
      </c>
      <c r="BA166" s="71">
        <v>5707.6</v>
      </c>
      <c r="BB166" s="71">
        <v>0</v>
      </c>
      <c r="BC166" s="71">
        <v>0</v>
      </c>
      <c r="BD166" s="71">
        <v>0</v>
      </c>
      <c r="BE166" s="71">
        <v>0</v>
      </c>
      <c r="BF166" s="71"/>
      <c r="BG166" s="72"/>
      <c r="BH166" s="71">
        <v>0</v>
      </c>
      <c r="BI166" s="71">
        <v>0</v>
      </c>
      <c r="BJ166" s="71">
        <v>0</v>
      </c>
      <c r="BK166" s="71">
        <v>0</v>
      </c>
      <c r="BL166" s="71">
        <v>5.165</v>
      </c>
      <c r="BM166" s="71">
        <v>0</v>
      </c>
      <c r="BN166" s="72"/>
      <c r="BO166" s="71">
        <v>0</v>
      </c>
      <c r="BP166" s="71">
        <v>0</v>
      </c>
      <c r="BQ166" s="71">
        <v>0</v>
      </c>
      <c r="BR166" s="71">
        <v>0</v>
      </c>
      <c r="BS166" s="71">
        <v>1</v>
      </c>
      <c r="BT166" s="71">
        <v>0</v>
      </c>
      <c r="BU166"/>
      <c r="BV166" s="70">
        <v>5.165</v>
      </c>
      <c r="BW166" s="70">
        <v>0</v>
      </c>
      <c r="BX166" s="70">
        <v>0</v>
      </c>
      <c r="BY166" s="70">
        <v>0</v>
      </c>
      <c r="BZ166" s="70">
        <v>0</v>
      </c>
      <c r="CA166" s="70">
        <v>0</v>
      </c>
      <c r="CB166" s="70">
        <v>0</v>
      </c>
      <c r="CC166" s="70">
        <v>0</v>
      </c>
      <c r="CD166" s="70">
        <v>0</v>
      </c>
    </row>
    <row r="167" spans="1:82">
      <c r="A167" s="70" t="s">
        <v>1844</v>
      </c>
      <c r="B167" s="70">
        <v>80</v>
      </c>
      <c r="C167" s="70">
        <v>12</v>
      </c>
      <c r="D167" s="70">
        <v>5</v>
      </c>
      <c r="E167" s="70">
        <v>2015</v>
      </c>
      <c r="F167" s="70" t="s">
        <v>182</v>
      </c>
      <c r="G167" s="70" t="s">
        <v>1832</v>
      </c>
      <c r="H167" s="70" t="s">
        <v>1833</v>
      </c>
      <c r="I167" s="148"/>
      <c r="J167" s="71">
        <v>5.2840089378683244</v>
      </c>
      <c r="K167" s="71">
        <v>1.038623731903443</v>
      </c>
      <c r="L167" s="71">
        <v>12.39787355631243</v>
      </c>
      <c r="M167" s="71">
        <v>41.315840652362638</v>
      </c>
      <c r="N167" s="71">
        <v>42.06229582149475</v>
      </c>
      <c r="O167" s="71">
        <v>30.633792579096628</v>
      </c>
      <c r="P167" s="71">
        <v>26.548639835109434</v>
      </c>
      <c r="Q167" s="71">
        <v>2.18637875355489</v>
      </c>
      <c r="R167" s="71">
        <v>0</v>
      </c>
      <c r="S167" s="71">
        <v>2.1773450506565371</v>
      </c>
      <c r="T167" s="72"/>
      <c r="U167" s="71">
        <v>307461</v>
      </c>
      <c r="V167" s="71">
        <v>337</v>
      </c>
      <c r="W167" s="71">
        <v>225</v>
      </c>
      <c r="X167" s="71">
        <v>6182</v>
      </c>
      <c r="Y167" s="71">
        <v>11268</v>
      </c>
      <c r="Z167" s="71">
        <v>17798</v>
      </c>
      <c r="AA167" s="71">
        <v>5283</v>
      </c>
      <c r="AB167" s="71">
        <v>30093</v>
      </c>
      <c r="AC167" s="71">
        <v>0</v>
      </c>
      <c r="AD167" s="71">
        <v>2.1773450506565371</v>
      </c>
      <c r="AE167" s="72"/>
      <c r="AF167" s="71">
        <v>3990050.4074467709</v>
      </c>
      <c r="AG167" s="71">
        <v>665174.16564590833</v>
      </c>
      <c r="AH167" s="71">
        <v>2492958.671052481</v>
      </c>
      <c r="AI167" s="71">
        <v>41641016.174976043</v>
      </c>
      <c r="AJ167" s="71">
        <v>45965873.643325917</v>
      </c>
      <c r="AK167" s="71">
        <v>0</v>
      </c>
      <c r="AL167" s="71">
        <v>0</v>
      </c>
      <c r="AM167" s="71">
        <v>4124119.4146128041</v>
      </c>
      <c r="AN167" s="71">
        <v>0</v>
      </c>
      <c r="AO167" s="71">
        <v>0</v>
      </c>
      <c r="AP167" s="71">
        <v>98879192.477059931</v>
      </c>
      <c r="AQ167" s="72"/>
      <c r="AR167" s="71">
        <v>194</v>
      </c>
      <c r="AS167" s="71">
        <v>292</v>
      </c>
      <c r="AT167" s="71">
        <v>0</v>
      </c>
      <c r="AU167" s="71">
        <v>0</v>
      </c>
      <c r="AV167" s="71">
        <v>0</v>
      </c>
      <c r="AW167" s="71">
        <v>0</v>
      </c>
      <c r="AX167" s="71"/>
      <c r="AY167" s="72"/>
      <c r="AZ167" s="71">
        <v>1106.2</v>
      </c>
      <c r="BA167" s="71">
        <v>8508.9</v>
      </c>
      <c r="BB167" s="71">
        <v>0</v>
      </c>
      <c r="BC167" s="71">
        <v>0</v>
      </c>
      <c r="BD167" s="71">
        <v>0</v>
      </c>
      <c r="BE167" s="71">
        <v>0</v>
      </c>
      <c r="BF167" s="71"/>
      <c r="BG167" s="72"/>
      <c r="BH167" s="71">
        <v>0</v>
      </c>
      <c r="BI167" s="71">
        <v>0</v>
      </c>
      <c r="BJ167" s="71">
        <v>0</v>
      </c>
      <c r="BK167" s="71">
        <v>0</v>
      </c>
      <c r="BL167" s="71">
        <v>5.2880000000000003</v>
      </c>
      <c r="BM167" s="71">
        <v>0</v>
      </c>
      <c r="BN167" s="72"/>
      <c r="BO167" s="71">
        <v>0</v>
      </c>
      <c r="BP167" s="71">
        <v>0</v>
      </c>
      <c r="BQ167" s="71">
        <v>0</v>
      </c>
      <c r="BR167" s="71">
        <v>0</v>
      </c>
      <c r="BS167" s="71">
        <v>1</v>
      </c>
      <c r="BT167" s="71">
        <v>0</v>
      </c>
      <c r="BU167"/>
      <c r="BV167" s="70">
        <v>5.2880000000000003</v>
      </c>
      <c r="BW167" s="70">
        <v>0</v>
      </c>
      <c r="BX167" s="70">
        <v>0</v>
      </c>
      <c r="BY167" s="70">
        <v>0</v>
      </c>
      <c r="BZ167" s="70">
        <v>0</v>
      </c>
      <c r="CA167" s="70">
        <v>0</v>
      </c>
      <c r="CB167" s="70">
        <v>0</v>
      </c>
      <c r="CC167" s="70">
        <v>0</v>
      </c>
      <c r="CD167" s="70">
        <v>0</v>
      </c>
    </row>
    <row r="168" spans="1:82">
      <c r="A168" s="70" t="s">
        <v>1845</v>
      </c>
      <c r="B168" s="70">
        <v>81</v>
      </c>
      <c r="C168" s="70">
        <v>13</v>
      </c>
      <c r="D168" s="70">
        <v>5</v>
      </c>
      <c r="E168" s="70">
        <v>2016</v>
      </c>
      <c r="F168" s="70" t="s">
        <v>155</v>
      </c>
      <c r="G168" s="70" t="s">
        <v>1832</v>
      </c>
      <c r="H168" s="70" t="s">
        <v>1833</v>
      </c>
      <c r="I168" s="148"/>
      <c r="J168" s="71">
        <v>7.240947497252904</v>
      </c>
      <c r="K168" s="71">
        <v>0.99040704867887586</v>
      </c>
      <c r="L168" s="71">
        <v>11.832129261202713</v>
      </c>
      <c r="M168" s="71">
        <v>42.821062618554336</v>
      </c>
      <c r="N168" s="71">
        <v>43.029827288254722</v>
      </c>
      <c r="O168" s="71">
        <v>30.972513627567071</v>
      </c>
      <c r="P168" s="71">
        <v>26.047608288499507</v>
      </c>
      <c r="Q168" s="71">
        <v>2.1538530572977277</v>
      </c>
      <c r="R168" s="71">
        <v>0</v>
      </c>
      <c r="S168" s="71">
        <v>2.10813456754678</v>
      </c>
      <c r="T168" s="72"/>
      <c r="U168" s="71">
        <v>348122</v>
      </c>
      <c r="V168" s="71">
        <v>337</v>
      </c>
      <c r="W168" s="71">
        <v>225</v>
      </c>
      <c r="X168" s="71">
        <v>6182</v>
      </c>
      <c r="Y168" s="71">
        <v>11580</v>
      </c>
      <c r="Z168" s="71">
        <v>18216</v>
      </c>
      <c r="AA168" s="71">
        <v>5361</v>
      </c>
      <c r="AB168" s="71">
        <v>30494</v>
      </c>
      <c r="AC168" s="71">
        <v>0</v>
      </c>
      <c r="AD168" s="71">
        <v>2.10813456754678</v>
      </c>
      <c r="AE168" s="72"/>
      <c r="AF168" s="71">
        <v>6011369.7811187385</v>
      </c>
      <c r="AG168" s="71">
        <v>579893.69314051291</v>
      </c>
      <c r="AH168" s="71">
        <v>1873711.5270988031</v>
      </c>
      <c r="AI168" s="71">
        <v>44700950.446668103</v>
      </c>
      <c r="AJ168" s="71">
        <v>47800385.993123293</v>
      </c>
      <c r="AK168" s="71">
        <v>0</v>
      </c>
      <c r="AL168" s="71">
        <v>0</v>
      </c>
      <c r="AM168" s="71">
        <v>4182321.513539915</v>
      </c>
      <c r="AN168" s="71">
        <v>0</v>
      </c>
      <c r="AO168" s="71">
        <v>0</v>
      </c>
      <c r="AP168" s="71">
        <v>105148632.95468935</v>
      </c>
      <c r="AQ168" s="72"/>
      <c r="AR168" s="71">
        <v>235</v>
      </c>
      <c r="AS168" s="71">
        <v>325</v>
      </c>
      <c r="AT168" s="71">
        <v>0</v>
      </c>
      <c r="AU168" s="71">
        <v>0</v>
      </c>
      <c r="AV168" s="71">
        <v>0</v>
      </c>
      <c r="AW168" s="71">
        <v>0</v>
      </c>
      <c r="AX168" s="71"/>
      <c r="AY168" s="72"/>
      <c r="AZ168" s="71">
        <v>1363.8</v>
      </c>
      <c r="BA168" s="71">
        <v>9582.2999999999993</v>
      </c>
      <c r="BB168" s="71">
        <v>0</v>
      </c>
      <c r="BC168" s="71">
        <v>0</v>
      </c>
      <c r="BD168" s="71">
        <v>0</v>
      </c>
      <c r="BE168" s="71">
        <v>0</v>
      </c>
      <c r="BF168" s="71"/>
      <c r="BG168" s="72"/>
      <c r="BH168" s="71">
        <v>0</v>
      </c>
      <c r="BI168" s="71">
        <v>0</v>
      </c>
      <c r="BJ168" s="71">
        <v>0</v>
      </c>
      <c r="BK168" s="71">
        <v>0</v>
      </c>
      <c r="BL168" s="71">
        <v>5.1520000000000001</v>
      </c>
      <c r="BM168" s="71">
        <v>0</v>
      </c>
      <c r="BN168" s="72"/>
      <c r="BO168" s="71">
        <v>0</v>
      </c>
      <c r="BP168" s="71">
        <v>0</v>
      </c>
      <c r="BQ168" s="71">
        <v>0</v>
      </c>
      <c r="BR168" s="71">
        <v>0</v>
      </c>
      <c r="BS168" s="71">
        <v>1</v>
      </c>
      <c r="BT168" s="71">
        <v>0</v>
      </c>
      <c r="BU168"/>
      <c r="BV168" s="70">
        <v>5.1520000000000001</v>
      </c>
      <c r="BW168" s="70">
        <v>0</v>
      </c>
      <c r="BX168" s="70">
        <v>0</v>
      </c>
      <c r="BY168" s="70">
        <v>0</v>
      </c>
      <c r="BZ168" s="70">
        <v>0</v>
      </c>
      <c r="CA168" s="70">
        <v>0</v>
      </c>
      <c r="CB168" s="70">
        <v>0</v>
      </c>
      <c r="CC168" s="70">
        <v>0</v>
      </c>
      <c r="CD168" s="70">
        <v>0</v>
      </c>
    </row>
    <row r="169" spans="1:82">
      <c r="A169" s="70" t="s">
        <v>1846</v>
      </c>
      <c r="B169" s="70">
        <v>82</v>
      </c>
      <c r="C169" s="70">
        <v>14</v>
      </c>
      <c r="D169" s="70">
        <v>5</v>
      </c>
      <c r="E169" s="70">
        <v>2017</v>
      </c>
      <c r="F169" s="70" t="s">
        <v>156</v>
      </c>
      <c r="G169" s="70" t="s">
        <v>1832</v>
      </c>
      <c r="H169" s="70" t="s">
        <v>1833</v>
      </c>
      <c r="I169" s="148"/>
      <c r="J169" s="71">
        <v>6.1975607866538063</v>
      </c>
      <c r="K169" s="71">
        <v>1.0662019919236851</v>
      </c>
      <c r="L169" s="71">
        <v>9.1863585896723077</v>
      </c>
      <c r="M169" s="71">
        <v>42.997730158942332</v>
      </c>
      <c r="N169" s="71">
        <v>45.370230146798448</v>
      </c>
      <c r="O169" s="71">
        <v>31.169585741335162</v>
      </c>
      <c r="P169" s="71">
        <v>26.292981202832259</v>
      </c>
      <c r="Q169" s="71">
        <v>2.1139015971372901</v>
      </c>
      <c r="R169" s="71">
        <v>0</v>
      </c>
      <c r="S169" s="71">
        <v>2.1035976044978559</v>
      </c>
      <c r="T169" s="72"/>
      <c r="U169" s="71">
        <v>327953</v>
      </c>
      <c r="V169" s="71">
        <v>337</v>
      </c>
      <c r="W169" s="71">
        <v>225</v>
      </c>
      <c r="X169" s="71">
        <v>6182</v>
      </c>
      <c r="Y169" s="71">
        <v>11872</v>
      </c>
      <c r="Z169" s="71">
        <v>18636</v>
      </c>
      <c r="AA169" s="71">
        <v>5446</v>
      </c>
      <c r="AB169" s="71">
        <v>30949</v>
      </c>
      <c r="AC169" s="71">
        <v>0</v>
      </c>
      <c r="AD169" s="71">
        <v>2.1035976044978559</v>
      </c>
      <c r="AE169" s="72"/>
      <c r="AF169" s="71">
        <v>4881278.8090091404</v>
      </c>
      <c r="AG169" s="71">
        <v>627316.01519292872</v>
      </c>
      <c r="AH169" s="71">
        <v>1958908.442143331</v>
      </c>
      <c r="AI169" s="71">
        <v>45837038.437954739</v>
      </c>
      <c r="AJ169" s="71">
        <v>51717777.56452442</v>
      </c>
      <c r="AK169" s="71">
        <v>0</v>
      </c>
      <c r="AL169" s="71">
        <v>0</v>
      </c>
      <c r="AM169" s="71">
        <v>4251367.6364473542</v>
      </c>
      <c r="AN169" s="71">
        <v>0</v>
      </c>
      <c r="AO169" s="71">
        <v>0</v>
      </c>
      <c r="AP169" s="71">
        <v>109273686.9052719</v>
      </c>
      <c r="AQ169" s="72"/>
      <c r="AR169" s="71">
        <v>268</v>
      </c>
      <c r="AS169" s="71">
        <v>342</v>
      </c>
      <c r="AT169" s="71">
        <v>0</v>
      </c>
      <c r="AU169" s="71">
        <v>0</v>
      </c>
      <c r="AV169" s="71">
        <v>0</v>
      </c>
      <c r="AW169" s="71">
        <v>0</v>
      </c>
      <c r="AX169" s="71"/>
      <c r="AY169" s="72"/>
      <c r="AZ169" s="71">
        <v>1569.5</v>
      </c>
      <c r="BA169" s="71">
        <v>10318.4</v>
      </c>
      <c r="BB169" s="71">
        <v>0</v>
      </c>
      <c r="BC169" s="71">
        <v>0</v>
      </c>
      <c r="BD169" s="71">
        <v>0</v>
      </c>
      <c r="BE169" s="71">
        <v>0</v>
      </c>
      <c r="BF169" s="71"/>
      <c r="BG169" s="72"/>
      <c r="BH169" s="71">
        <v>0</v>
      </c>
      <c r="BI169" s="71">
        <v>0</v>
      </c>
      <c r="BJ169" s="71">
        <v>0</v>
      </c>
      <c r="BK169" s="71">
        <v>0</v>
      </c>
      <c r="BL169" s="71">
        <v>4.7839999999999998</v>
      </c>
      <c r="BM169" s="71">
        <v>0</v>
      </c>
      <c r="BN169" s="72"/>
      <c r="BO169" s="71">
        <v>0</v>
      </c>
      <c r="BP169" s="71">
        <v>0</v>
      </c>
      <c r="BQ169" s="71">
        <v>0</v>
      </c>
      <c r="BR169" s="71">
        <v>0</v>
      </c>
      <c r="BS169" s="71">
        <v>1</v>
      </c>
      <c r="BT169" s="71">
        <v>0</v>
      </c>
      <c r="BU169"/>
      <c r="BV169" s="70">
        <v>4.7839999999999998</v>
      </c>
      <c r="BW169" s="70">
        <v>0</v>
      </c>
      <c r="BX169" s="70">
        <v>0</v>
      </c>
      <c r="BY169" s="70">
        <v>0</v>
      </c>
      <c r="BZ169" s="70">
        <v>0</v>
      </c>
      <c r="CA169" s="70">
        <v>0</v>
      </c>
      <c r="CB169" s="70">
        <v>0</v>
      </c>
      <c r="CC169" s="70">
        <v>0</v>
      </c>
      <c r="CD169" s="70">
        <v>0</v>
      </c>
    </row>
    <row r="170" spans="1:82">
      <c r="A170" s="70" t="s">
        <v>1847</v>
      </c>
      <c r="B170" s="70">
        <v>83</v>
      </c>
      <c r="C170" s="70">
        <v>15</v>
      </c>
      <c r="D170" s="70">
        <v>5</v>
      </c>
      <c r="E170" s="70">
        <v>2018</v>
      </c>
      <c r="F170" s="70" t="s">
        <v>183</v>
      </c>
      <c r="G170" s="70" t="s">
        <v>1832</v>
      </c>
      <c r="H170" s="70" t="s">
        <v>1833</v>
      </c>
      <c r="I170" s="148"/>
      <c r="J170" s="71">
        <v>12.145743784752923</v>
      </c>
      <c r="K170" s="71">
        <v>1.0172367300625724</v>
      </c>
      <c r="L170" s="71">
        <v>8.6478158335018929</v>
      </c>
      <c r="M170" s="71">
        <v>49.749140168641496</v>
      </c>
      <c r="N170" s="71">
        <v>41.617927157586919</v>
      </c>
      <c r="O170" s="71">
        <v>31.192834063743685</v>
      </c>
      <c r="P170" s="71">
        <v>26.628740273169111</v>
      </c>
      <c r="Q170" s="71">
        <v>1.9862285564686799</v>
      </c>
      <c r="R170" s="71">
        <v>0</v>
      </c>
      <c r="S170" s="71">
        <v>3.6305903343107762</v>
      </c>
      <c r="T170" s="72"/>
      <c r="U170" s="71">
        <v>662474</v>
      </c>
      <c r="V170" s="71">
        <v>337</v>
      </c>
      <c r="W170" s="71">
        <v>225</v>
      </c>
      <c r="X170" s="71">
        <v>6182</v>
      </c>
      <c r="Y170" s="71">
        <v>12130</v>
      </c>
      <c r="Z170" s="71">
        <v>19007</v>
      </c>
      <c r="AA170" s="71">
        <v>5571</v>
      </c>
      <c r="AB170" s="71">
        <v>31338</v>
      </c>
      <c r="AC170" s="71">
        <v>0</v>
      </c>
      <c r="AD170" s="71">
        <v>3.6305903343107762</v>
      </c>
      <c r="AE170" s="72"/>
      <c r="AF170" s="71">
        <v>7777081.3924209513</v>
      </c>
      <c r="AG170" s="71">
        <v>561734.14413886704</v>
      </c>
      <c r="AH170" s="71">
        <v>1809534.4354081</v>
      </c>
      <c r="AI170" s="71">
        <v>53751929.680914208</v>
      </c>
      <c r="AJ170" s="71">
        <v>44799031.766871579</v>
      </c>
      <c r="AK170" s="71">
        <v>0</v>
      </c>
      <c r="AL170" s="71">
        <v>0</v>
      </c>
      <c r="AM170" s="71">
        <v>4313710.5074816523</v>
      </c>
      <c r="AN170" s="71">
        <v>0</v>
      </c>
      <c r="AO170" s="71">
        <v>0</v>
      </c>
      <c r="AP170" s="71">
        <v>113013021.92723535</v>
      </c>
      <c r="AQ170" s="72"/>
      <c r="AR170" s="71">
        <v>299</v>
      </c>
      <c r="AS170" s="71">
        <v>350</v>
      </c>
      <c r="AT170" s="71">
        <v>0</v>
      </c>
      <c r="AU170" s="71">
        <v>0</v>
      </c>
      <c r="AV170" s="71">
        <v>0</v>
      </c>
      <c r="AW170" s="71">
        <v>1</v>
      </c>
      <c r="AX170" s="71"/>
      <c r="AY170" s="72"/>
      <c r="AZ170" s="71">
        <v>1775.2</v>
      </c>
      <c r="BA170" s="71">
        <v>10539</v>
      </c>
      <c r="BB170" s="71">
        <v>0</v>
      </c>
      <c r="BC170" s="71">
        <v>0</v>
      </c>
      <c r="BD170" s="71">
        <v>0</v>
      </c>
      <c r="BE170" s="71">
        <v>25</v>
      </c>
      <c r="BF170" s="71"/>
      <c r="BG170" s="72"/>
      <c r="BH170" s="71">
        <v>0</v>
      </c>
      <c r="BI170" s="71">
        <v>0</v>
      </c>
      <c r="BJ170" s="71">
        <v>0</v>
      </c>
      <c r="BK170" s="71">
        <v>0</v>
      </c>
      <c r="BL170" s="71">
        <v>4.6470000000000002</v>
      </c>
      <c r="BM170" s="71">
        <v>0</v>
      </c>
      <c r="BN170" s="72"/>
      <c r="BO170" s="71">
        <v>0</v>
      </c>
      <c r="BP170" s="71">
        <v>0</v>
      </c>
      <c r="BQ170" s="71">
        <v>0</v>
      </c>
      <c r="BR170" s="71">
        <v>0</v>
      </c>
      <c r="BS170" s="71">
        <v>1</v>
      </c>
      <c r="BT170" s="71">
        <v>0</v>
      </c>
      <c r="BU170"/>
      <c r="BV170" s="70">
        <v>4.6470000000000002</v>
      </c>
      <c r="BW170" s="70">
        <v>0</v>
      </c>
      <c r="BX170" s="70">
        <v>0</v>
      </c>
      <c r="BY170" s="70">
        <v>0</v>
      </c>
      <c r="BZ170" s="70">
        <v>0</v>
      </c>
      <c r="CA170" s="70">
        <v>0</v>
      </c>
      <c r="CB170" s="70">
        <v>0</v>
      </c>
      <c r="CC170" s="70">
        <v>0</v>
      </c>
      <c r="CD170" s="70">
        <v>0</v>
      </c>
    </row>
    <row r="171" spans="1:82">
      <c r="A171" s="70" t="s">
        <v>1848</v>
      </c>
      <c r="B171" s="70">
        <v>84</v>
      </c>
      <c r="C171" s="70">
        <v>16</v>
      </c>
      <c r="D171" s="70">
        <v>5</v>
      </c>
      <c r="E171" s="70">
        <v>2019</v>
      </c>
      <c r="F171" s="70" t="s">
        <v>158</v>
      </c>
      <c r="G171" s="70" t="s">
        <v>1832</v>
      </c>
      <c r="H171" s="70" t="s">
        <v>1833</v>
      </c>
      <c r="I171" s="148"/>
      <c r="J171" s="71">
        <v>9.179432717753075</v>
      </c>
      <c r="K171" s="71">
        <v>0.95180567003935668</v>
      </c>
      <c r="L171" s="71">
        <v>8.7943399308952586</v>
      </c>
      <c r="M171" s="71">
        <v>40.944171964549497</v>
      </c>
      <c r="N171" s="71">
        <v>41.499409330847882</v>
      </c>
      <c r="O171" s="71">
        <v>30.699588953295976</v>
      </c>
      <c r="P171" s="71">
        <v>27.123333319232565</v>
      </c>
      <c r="Q171" s="71">
        <v>1.9461551937583199</v>
      </c>
      <c r="R171" s="71">
        <v>0</v>
      </c>
      <c r="S171" s="71">
        <v>3.8076224907234875</v>
      </c>
      <c r="T171" s="72"/>
      <c r="U171" s="71">
        <v>503210</v>
      </c>
      <c r="V171" s="71">
        <v>337</v>
      </c>
      <c r="W171" s="71">
        <v>225</v>
      </c>
      <c r="X171" s="71">
        <v>6182</v>
      </c>
      <c r="Y171" s="71">
        <v>12319</v>
      </c>
      <c r="Z171" s="71">
        <v>19220</v>
      </c>
      <c r="AA171" s="71">
        <v>5632</v>
      </c>
      <c r="AB171" s="71">
        <v>31537</v>
      </c>
      <c r="AC171" s="71">
        <v>0</v>
      </c>
      <c r="AD171" s="71">
        <v>3.807622490723487</v>
      </c>
      <c r="AE171" s="72"/>
      <c r="AF171" s="71">
        <v>7482531.9991228469</v>
      </c>
      <c r="AG171" s="71">
        <v>546077.83234995126</v>
      </c>
      <c r="AH171" s="71">
        <v>1999112.5001920899</v>
      </c>
      <c r="AI171" s="71">
        <v>42442375.120902531</v>
      </c>
      <c r="AJ171" s="71">
        <v>45392695.712416843</v>
      </c>
      <c r="AK171" s="71">
        <v>0</v>
      </c>
      <c r="AL171" s="71">
        <v>0</v>
      </c>
      <c r="AM171" s="71">
        <v>4295101.9895911086</v>
      </c>
      <c r="AN171" s="71">
        <v>0</v>
      </c>
      <c r="AO171" s="71">
        <v>0</v>
      </c>
      <c r="AP171" s="71">
        <v>102157895.15457536</v>
      </c>
      <c r="AQ171" s="72"/>
      <c r="AR171" s="71">
        <v>335</v>
      </c>
      <c r="AS171" s="71">
        <v>353</v>
      </c>
      <c r="AT171" s="71">
        <v>0</v>
      </c>
      <c r="AU171" s="71">
        <v>0</v>
      </c>
      <c r="AV171" s="71">
        <v>0</v>
      </c>
      <c r="AW171" s="71">
        <v>1</v>
      </c>
      <c r="AX171" s="71"/>
      <c r="AY171" s="72"/>
      <c r="AZ171" s="71">
        <v>1962.600000000002</v>
      </c>
      <c r="BA171" s="71">
        <v>10655.7</v>
      </c>
      <c r="BB171" s="71">
        <v>0</v>
      </c>
      <c r="BC171" s="71">
        <v>0</v>
      </c>
      <c r="BD171" s="71">
        <v>0</v>
      </c>
      <c r="BE171" s="71">
        <v>25</v>
      </c>
      <c r="BF171" s="71"/>
      <c r="BG171" s="72"/>
      <c r="BH171" s="71">
        <v>0</v>
      </c>
      <c r="BI171" s="71">
        <v>0</v>
      </c>
      <c r="BJ171" s="71">
        <v>0</v>
      </c>
      <c r="BK171" s="71">
        <v>0</v>
      </c>
      <c r="BL171" s="71">
        <v>4.7249999999999996</v>
      </c>
      <c r="BM171" s="71">
        <v>0</v>
      </c>
      <c r="BN171" s="72"/>
      <c r="BO171" s="71">
        <v>0</v>
      </c>
      <c r="BP171" s="71">
        <v>0</v>
      </c>
      <c r="BQ171" s="71">
        <v>0</v>
      </c>
      <c r="BR171" s="71">
        <v>0</v>
      </c>
      <c r="BS171" s="71">
        <v>1</v>
      </c>
      <c r="BT171" s="71">
        <v>0</v>
      </c>
      <c r="BU171"/>
      <c r="BV171" s="70">
        <v>4.7249999999999996</v>
      </c>
      <c r="BW171" s="70">
        <v>0</v>
      </c>
      <c r="BX171" s="70">
        <v>0</v>
      </c>
      <c r="BY171" s="70">
        <v>0</v>
      </c>
      <c r="BZ171" s="70">
        <v>0</v>
      </c>
      <c r="CA171" s="70">
        <v>0</v>
      </c>
      <c r="CB171" s="70">
        <v>0</v>
      </c>
      <c r="CC171" s="70">
        <v>0</v>
      </c>
      <c r="CD171" s="70">
        <v>0</v>
      </c>
    </row>
    <row r="172" spans="1:82">
      <c r="A172" s="70" t="s">
        <v>1849</v>
      </c>
      <c r="B172" s="70">
        <v>85</v>
      </c>
      <c r="C172" s="70">
        <v>17</v>
      </c>
      <c r="D172" s="70">
        <v>5</v>
      </c>
      <c r="E172" s="70">
        <v>2020</v>
      </c>
      <c r="F172" s="70" t="s">
        <v>159</v>
      </c>
      <c r="G172" s="70" t="s">
        <v>1832</v>
      </c>
      <c r="H172" s="70" t="s">
        <v>1833</v>
      </c>
      <c r="I172" s="148"/>
      <c r="J172" s="71">
        <v>6.966565668445404</v>
      </c>
      <c r="K172" s="71">
        <v>1.4859453982858331</v>
      </c>
      <c r="L172" s="71">
        <v>10.399119582933226</v>
      </c>
      <c r="M172" s="71">
        <v>38.146393023503833</v>
      </c>
      <c r="N172" s="71">
        <v>39.631864839229721</v>
      </c>
      <c r="O172" s="71">
        <v>27.482145014370612</v>
      </c>
      <c r="P172" s="71">
        <v>26.14816762325902</v>
      </c>
      <c r="Q172" s="71">
        <v>1.8797857834043601</v>
      </c>
      <c r="R172" s="71">
        <v>0</v>
      </c>
      <c r="S172" s="71">
        <v>3.1734166175822169</v>
      </c>
      <c r="T172" s="72"/>
      <c r="U172" s="71">
        <v>446270</v>
      </c>
      <c r="V172" s="71">
        <v>621</v>
      </c>
      <c r="W172" s="71">
        <v>262</v>
      </c>
      <c r="X172" s="71">
        <v>7453</v>
      </c>
      <c r="Y172" s="71">
        <v>12618</v>
      </c>
      <c r="Z172" s="71">
        <v>19638</v>
      </c>
      <c r="AA172" s="71">
        <v>5771</v>
      </c>
      <c r="AB172" s="71">
        <v>31882</v>
      </c>
      <c r="AC172" s="71">
        <v>0</v>
      </c>
      <c r="AD172" s="71">
        <v>3.1734166175822169</v>
      </c>
      <c r="AE172" s="72"/>
      <c r="AF172" s="71">
        <v>5943354.2864982281</v>
      </c>
      <c r="AG172" s="71">
        <v>850339.8650464454</v>
      </c>
      <c r="AH172" s="71">
        <v>2607084.7987414566</v>
      </c>
      <c r="AI172" s="71">
        <v>42844311.522091366</v>
      </c>
      <c r="AJ172" s="71">
        <v>48682170.642130934</v>
      </c>
      <c r="AK172" s="71"/>
      <c r="AL172" s="71"/>
      <c r="AM172" s="71">
        <v>4160955.2164079081</v>
      </c>
      <c r="AN172" s="71"/>
      <c r="AO172" s="71"/>
      <c r="AP172" s="71">
        <v>105088216.33091633</v>
      </c>
      <c r="AQ172" s="72"/>
      <c r="AR172" s="71">
        <v>395</v>
      </c>
      <c r="AS172" s="71">
        <v>355</v>
      </c>
      <c r="AT172" s="71">
        <v>0</v>
      </c>
      <c r="AU172" s="71">
        <v>0</v>
      </c>
      <c r="AV172" s="71">
        <v>0</v>
      </c>
      <c r="AW172" s="71">
        <v>1</v>
      </c>
      <c r="AX172" s="71"/>
      <c r="AY172" s="72"/>
      <c r="AZ172" s="71">
        <v>2309.5000000000032</v>
      </c>
      <c r="BA172" s="71">
        <v>10686.500000000009</v>
      </c>
      <c r="BB172" s="71">
        <v>0</v>
      </c>
      <c r="BC172" s="71">
        <v>0</v>
      </c>
      <c r="BD172" s="71">
        <v>0</v>
      </c>
      <c r="BE172" s="71">
        <v>100</v>
      </c>
      <c r="BF172" s="71"/>
      <c r="BG172" s="72"/>
      <c r="BH172" s="71">
        <v>0</v>
      </c>
      <c r="BI172" s="71">
        <v>0</v>
      </c>
      <c r="BJ172" s="71">
        <v>0</v>
      </c>
      <c r="BK172" s="71">
        <v>0</v>
      </c>
      <c r="BL172" s="71">
        <v>0</v>
      </c>
      <c r="BM172" s="71">
        <v>0</v>
      </c>
      <c r="BN172" s="72"/>
      <c r="BO172" s="71">
        <v>0</v>
      </c>
      <c r="BP172" s="71">
        <v>0</v>
      </c>
      <c r="BQ172" s="71">
        <v>0</v>
      </c>
      <c r="BR172" s="71">
        <v>0</v>
      </c>
      <c r="BS172" s="71">
        <v>0</v>
      </c>
      <c r="BT172" s="71">
        <v>0</v>
      </c>
      <c r="BU172"/>
      <c r="BV172" s="70">
        <v>0</v>
      </c>
      <c r="BW172" s="70">
        <v>0</v>
      </c>
      <c r="BX172" s="70">
        <v>0</v>
      </c>
      <c r="BY172" s="70">
        <v>0</v>
      </c>
      <c r="BZ172" s="70">
        <v>0</v>
      </c>
      <c r="CA172" s="70">
        <v>0</v>
      </c>
      <c r="CB172" s="70">
        <v>0</v>
      </c>
      <c r="CC172" s="70">
        <v>0</v>
      </c>
      <c r="CD172" s="70">
        <v>0</v>
      </c>
    </row>
    <row r="173" spans="1:82">
      <c r="A173" s="70" t="s">
        <v>1850</v>
      </c>
      <c r="B173" s="70">
        <v>85</v>
      </c>
      <c r="C173" s="70">
        <v>18</v>
      </c>
      <c r="D173" s="70">
        <v>5</v>
      </c>
      <c r="E173" s="70">
        <v>2021</v>
      </c>
      <c r="F173" s="70" t="s">
        <v>160</v>
      </c>
      <c r="G173" s="70" t="s">
        <v>1832</v>
      </c>
      <c r="H173" s="70" t="s">
        <v>1833</v>
      </c>
      <c r="I173" s="148"/>
      <c r="J173" s="71">
        <v>9.3029803894102816</v>
      </c>
      <c r="K173" s="71">
        <v>1.5735734555197529</v>
      </c>
      <c r="L173" s="71">
        <v>11.209963753584342</v>
      </c>
      <c r="M173" s="71">
        <v>41.291658449694935</v>
      </c>
      <c r="N173" s="71">
        <v>42.43167788452849</v>
      </c>
      <c r="O173" s="71">
        <v>27.048158913895438</v>
      </c>
      <c r="P173" s="71">
        <v>27.108322166097441</v>
      </c>
      <c r="Q173" s="71">
        <v>1.87691195439797</v>
      </c>
      <c r="R173" s="71">
        <v>0</v>
      </c>
      <c r="S173" s="71">
        <v>4.0060562952445089</v>
      </c>
      <c r="T173" s="72"/>
      <c r="U173" s="71">
        <v>631219</v>
      </c>
      <c r="V173" s="71">
        <v>621</v>
      </c>
      <c r="W173" s="71">
        <v>262</v>
      </c>
      <c r="X173" s="71">
        <v>7453</v>
      </c>
      <c r="Y173" s="71">
        <v>12807</v>
      </c>
      <c r="Z173" s="71">
        <v>19901</v>
      </c>
      <c r="AA173" s="71">
        <v>5834</v>
      </c>
      <c r="AB173" s="71">
        <v>32146</v>
      </c>
      <c r="AC173" s="71">
        <v>0</v>
      </c>
      <c r="AD173" s="71">
        <v>4.0060562952445089</v>
      </c>
      <c r="AE173" s="72"/>
      <c r="AF173" s="71">
        <v>7860556.7696528193</v>
      </c>
      <c r="AG173" s="71">
        <v>911273.48649205675</v>
      </c>
      <c r="AH173" s="71">
        <v>2756615.1425428214</v>
      </c>
      <c r="AI173" s="71">
        <v>47204632.0492303</v>
      </c>
      <c r="AJ173" s="71">
        <v>51104065.129499331</v>
      </c>
      <c r="AK173" s="71">
        <v>0</v>
      </c>
      <c r="AL173" s="71">
        <v>0</v>
      </c>
      <c r="AM173" s="71">
        <v>4219608.9374696324</v>
      </c>
      <c r="AN173" s="71">
        <v>0</v>
      </c>
      <c r="AO173" s="71">
        <v>0</v>
      </c>
      <c r="AP173" s="71">
        <v>114056751.51488696</v>
      </c>
      <c r="AQ173" s="72"/>
      <c r="AR173" s="71">
        <v>482</v>
      </c>
      <c r="AS173" s="71">
        <v>363</v>
      </c>
      <c r="AT173" s="71">
        <v>0</v>
      </c>
      <c r="AU173" s="71">
        <v>0</v>
      </c>
      <c r="AV173" s="71">
        <v>0</v>
      </c>
      <c r="AW173" s="71">
        <v>1</v>
      </c>
      <c r="AX173" s="71"/>
      <c r="AY173" s="72"/>
      <c r="AZ173" s="71">
        <v>2828.200000000003</v>
      </c>
      <c r="BA173" s="71">
        <v>11065.70000000001</v>
      </c>
      <c r="BB173" s="71">
        <v>0</v>
      </c>
      <c r="BC173" s="71">
        <v>0</v>
      </c>
      <c r="BD173" s="71">
        <v>0</v>
      </c>
      <c r="BE173" s="71">
        <v>100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1851</v>
      </c>
      <c r="B174" s="70">
        <v>85</v>
      </c>
      <c r="C174" s="70">
        <v>19</v>
      </c>
      <c r="D174" s="70">
        <v>5</v>
      </c>
      <c r="E174" s="70">
        <v>2022</v>
      </c>
      <c r="F174" s="70" t="s">
        <v>161</v>
      </c>
      <c r="G174" s="70" t="s">
        <v>1832</v>
      </c>
      <c r="H174" s="70" t="s">
        <v>1833</v>
      </c>
      <c r="I174" s="148"/>
      <c r="J174" s="71">
        <v>7.1139970157805772</v>
      </c>
      <c r="K174" s="71">
        <v>1.7133806169972734</v>
      </c>
      <c r="L174" s="71">
        <v>9.1365237181256163</v>
      </c>
      <c r="M174" s="71">
        <v>47.242254322619765</v>
      </c>
      <c r="N174" s="71">
        <v>42.963628508585138</v>
      </c>
      <c r="O174" s="71">
        <v>29.033564099575447</v>
      </c>
      <c r="P174" s="71">
        <v>27.190998392243937</v>
      </c>
      <c r="Q174" s="71">
        <v>1.9209229610061593</v>
      </c>
      <c r="R174" s="71">
        <v>0</v>
      </c>
      <c r="S174" s="71">
        <v>3.2694246811287049</v>
      </c>
      <c r="T174" s="72"/>
      <c r="U174" s="71">
        <v>488972</v>
      </c>
      <c r="V174" s="71">
        <v>621</v>
      </c>
      <c r="W174" s="71">
        <v>262</v>
      </c>
      <c r="X174" s="71">
        <v>7453</v>
      </c>
      <c r="Y174" s="71">
        <v>13053</v>
      </c>
      <c r="Z174" s="71">
        <v>20296</v>
      </c>
      <c r="AA174" s="71">
        <v>5941</v>
      </c>
      <c r="AB174" s="71">
        <v>32630</v>
      </c>
      <c r="AC174" s="71">
        <v>0</v>
      </c>
      <c r="AD174" s="71">
        <v>3.2694246811287049</v>
      </c>
      <c r="AE174" s="72"/>
      <c r="AF174" s="71">
        <v>5874795.8320217598</v>
      </c>
      <c r="AG174" s="71">
        <v>1033276.5492810651</v>
      </c>
      <c r="AH174" s="71">
        <v>2585226.4374461393</v>
      </c>
      <c r="AI174" s="71">
        <v>52791351.256336287</v>
      </c>
      <c r="AJ174" s="71">
        <v>53072179.401175208</v>
      </c>
      <c r="AK174" s="71">
        <v>0</v>
      </c>
      <c r="AL174" s="71">
        <v>0</v>
      </c>
      <c r="AM174" s="71">
        <v>4213423.6165041812</v>
      </c>
      <c r="AN174" s="71">
        <v>0</v>
      </c>
      <c r="AO174" s="71">
        <v>0</v>
      </c>
      <c r="AP174" s="71">
        <v>119570253.09276463</v>
      </c>
      <c r="AQ174" s="72"/>
      <c r="AR174" s="71">
        <v>555</v>
      </c>
      <c r="AS174" s="71">
        <v>364</v>
      </c>
      <c r="AT174" s="71">
        <v>0</v>
      </c>
      <c r="AU174" s="71">
        <v>0</v>
      </c>
      <c r="AV174" s="71">
        <v>0</v>
      </c>
      <c r="AW174" s="71">
        <v>1</v>
      </c>
      <c r="AX174" s="71"/>
      <c r="AY174" s="72"/>
      <c r="AZ174" s="71">
        <v>3292.8000000000038</v>
      </c>
      <c r="BA174" s="71">
        <v>11111.300000000007</v>
      </c>
      <c r="BB174" s="71">
        <v>0</v>
      </c>
      <c r="BC174" s="71">
        <v>0</v>
      </c>
      <c r="BD174" s="71">
        <v>0</v>
      </c>
      <c r="BE174" s="71">
        <v>100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1852</v>
      </c>
      <c r="B175" s="70">
        <v>85</v>
      </c>
      <c r="C175" s="70">
        <v>20</v>
      </c>
      <c r="D175" s="70">
        <v>5</v>
      </c>
      <c r="E175" s="70">
        <v>2023</v>
      </c>
      <c r="F175" s="70" t="s">
        <v>1539</v>
      </c>
      <c r="G175" s="70" t="s">
        <v>1832</v>
      </c>
      <c r="H175" s="70" t="s">
        <v>1833</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639</v>
      </c>
      <c r="AS175" s="71">
        <v>365</v>
      </c>
      <c r="AT175" s="71">
        <v>0</v>
      </c>
      <c r="AU175" s="71">
        <v>0</v>
      </c>
      <c r="AV175" s="71">
        <v>0</v>
      </c>
      <c r="AW175" s="71">
        <v>1</v>
      </c>
      <c r="AX175" s="71"/>
      <c r="AY175" s="72"/>
      <c r="AZ175" s="71">
        <v>3768.000000000005</v>
      </c>
      <c r="BA175" s="71">
        <v>11261.200000000006</v>
      </c>
      <c r="BB175" s="71">
        <v>0</v>
      </c>
      <c r="BC175" s="71">
        <v>0</v>
      </c>
      <c r="BD175" s="71">
        <v>0</v>
      </c>
      <c r="BE175" s="71">
        <v>100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1853</v>
      </c>
      <c r="B176" s="70">
        <v>85</v>
      </c>
      <c r="C176" s="70">
        <v>21</v>
      </c>
      <c r="D176" s="70">
        <v>5</v>
      </c>
      <c r="E176" s="70">
        <v>2024</v>
      </c>
      <c r="F176" s="70" t="s">
        <v>1554</v>
      </c>
      <c r="G176" s="70" t="s">
        <v>1832</v>
      </c>
      <c r="H176" s="70" t="s">
        <v>1833</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1854</v>
      </c>
      <c r="B177" s="70">
        <v>290</v>
      </c>
      <c r="C177" s="70">
        <v>1</v>
      </c>
      <c r="D177" s="70">
        <v>18</v>
      </c>
      <c r="E177" s="70">
        <v>1990</v>
      </c>
      <c r="F177" s="70" t="s">
        <v>787</v>
      </c>
      <c r="G177" s="70" t="s">
        <v>1855</v>
      </c>
      <c r="H177" s="70" t="s">
        <v>1856</v>
      </c>
      <c r="I177" s="148"/>
      <c r="J177" s="71">
        <v>52.655692633875532</v>
      </c>
      <c r="K177" s="71">
        <v>10.34640441876444</v>
      </c>
      <c r="L177" s="71">
        <v>10.09452157055232</v>
      </c>
      <c r="M177" s="71">
        <v>34.389086639952083</v>
      </c>
      <c r="N177" s="71">
        <v>46.844363792251627</v>
      </c>
      <c r="O177" s="71">
        <v>28.67411789998858</v>
      </c>
      <c r="P177" s="71">
        <v>44.277219169634023</v>
      </c>
      <c r="Q177" s="71">
        <v>2.6560350504600501</v>
      </c>
      <c r="R177" s="71">
        <v>0</v>
      </c>
      <c r="S177" s="71">
        <v>2.1669055648487352</v>
      </c>
      <c r="T177" s="72"/>
      <c r="U177" s="71">
        <v>8555943</v>
      </c>
      <c r="V177" s="71">
        <v>2974</v>
      </c>
      <c r="W177" s="71">
        <v>145</v>
      </c>
      <c r="X177" s="71">
        <v>14424</v>
      </c>
      <c r="Y177" s="71">
        <v>12177</v>
      </c>
      <c r="Z177" s="71">
        <v>11794</v>
      </c>
      <c r="AA177" s="71">
        <v>10751</v>
      </c>
      <c r="AB177" s="71">
        <v>43125</v>
      </c>
      <c r="AC177" s="71">
        <v>0</v>
      </c>
      <c r="AD177" s="71">
        <v>2.1669055648487352</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1857</v>
      </c>
      <c r="B178" s="70">
        <v>291</v>
      </c>
      <c r="C178" s="70">
        <v>2</v>
      </c>
      <c r="D178" s="70">
        <v>18</v>
      </c>
      <c r="E178" s="70">
        <v>2005</v>
      </c>
      <c r="F178" s="70" t="s">
        <v>789</v>
      </c>
      <c r="G178" s="1064" t="s">
        <v>1855</v>
      </c>
      <c r="H178" s="70" t="s">
        <v>1856</v>
      </c>
      <c r="I178" s="148"/>
      <c r="J178" s="71">
        <v>53.524095164585638</v>
      </c>
      <c r="K178" s="71">
        <v>6.4914273715492206</v>
      </c>
      <c r="L178" s="71">
        <v>3.835761043226158</v>
      </c>
      <c r="M178" s="71">
        <v>71.405920450903025</v>
      </c>
      <c r="N178" s="71">
        <v>71.814973280018393</v>
      </c>
      <c r="O178" s="71">
        <v>45.175490551803698</v>
      </c>
      <c r="P178" s="71">
        <v>41.164639476768137</v>
      </c>
      <c r="Q178" s="71">
        <v>2.39380652592545</v>
      </c>
      <c r="R178" s="71">
        <v>0</v>
      </c>
      <c r="S178" s="71">
        <v>5.9428234984341186</v>
      </c>
      <c r="T178" s="72"/>
      <c r="U178" s="71">
        <v>6913138</v>
      </c>
      <c r="V178" s="71">
        <v>2394</v>
      </c>
      <c r="W178" s="71">
        <v>43</v>
      </c>
      <c r="X178" s="71">
        <v>11892</v>
      </c>
      <c r="Y178" s="71">
        <v>13338</v>
      </c>
      <c r="Z178" s="71">
        <v>21502</v>
      </c>
      <c r="AA178" s="71">
        <v>8186</v>
      </c>
      <c r="AB178" s="71">
        <v>40632</v>
      </c>
      <c r="AC178" s="71">
        <v>0</v>
      </c>
      <c r="AD178" s="71">
        <v>5.9428234984341186</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1858</v>
      </c>
      <c r="B179" s="70">
        <v>292</v>
      </c>
      <c r="C179" s="70">
        <v>3</v>
      </c>
      <c r="D179" s="70">
        <v>18</v>
      </c>
      <c r="E179" s="70">
        <v>2006</v>
      </c>
      <c r="F179" s="70" t="s">
        <v>790</v>
      </c>
      <c r="G179" s="1064" t="s">
        <v>1855</v>
      </c>
      <c r="H179" s="70" t="s">
        <v>1856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1859</v>
      </c>
      <c r="B180" s="70">
        <v>293</v>
      </c>
      <c r="C180" s="70">
        <v>4</v>
      </c>
      <c r="D180" s="70">
        <v>18</v>
      </c>
      <c r="E180" s="70">
        <v>2007</v>
      </c>
      <c r="F180" s="70" t="s">
        <v>791</v>
      </c>
      <c r="G180" s="70" t="s">
        <v>1855</v>
      </c>
      <c r="H180" s="70" t="s">
        <v>1856</v>
      </c>
      <c r="I180" s="148"/>
      <c r="J180" s="71">
        <v>45.965990233901699</v>
      </c>
      <c r="K180" s="71">
        <v>5.6084389258587013</v>
      </c>
      <c r="L180" s="71">
        <v>4.7473156991215166</v>
      </c>
      <c r="M180" s="71">
        <v>72.644155953309351</v>
      </c>
      <c r="N180" s="71">
        <v>71.77660316325975</v>
      </c>
      <c r="O180" s="71">
        <v>43.315233856349927</v>
      </c>
      <c r="P180" s="71">
        <v>40.576260206941328</v>
      </c>
      <c r="Q180" s="71">
        <v>2.4765751510943099</v>
      </c>
      <c r="R180" s="71">
        <v>0</v>
      </c>
      <c r="S180" s="71">
        <v>3.1289734560408289</v>
      </c>
      <c r="T180" s="72"/>
      <c r="U180" s="71">
        <v>6607810</v>
      </c>
      <c r="V180" s="71">
        <v>2183</v>
      </c>
      <c r="W180" s="71">
        <v>55</v>
      </c>
      <c r="X180" s="71">
        <v>14906</v>
      </c>
      <c r="Y180" s="71">
        <v>13369</v>
      </c>
      <c r="Z180" s="71">
        <v>21432</v>
      </c>
      <c r="AA180" s="71">
        <v>7946</v>
      </c>
      <c r="AB180" s="71">
        <v>39814</v>
      </c>
      <c r="AC180" s="71">
        <v>0</v>
      </c>
      <c r="AD180" s="71">
        <v>3.1289734560408289</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1860</v>
      </c>
      <c r="B181" s="70">
        <v>294</v>
      </c>
      <c r="C181" s="70">
        <v>5</v>
      </c>
      <c r="D181" s="70">
        <v>18</v>
      </c>
      <c r="E181" s="70">
        <v>2008</v>
      </c>
      <c r="F181" s="70" t="s">
        <v>792</v>
      </c>
      <c r="G181" s="70" t="s">
        <v>1855</v>
      </c>
      <c r="H181" s="70" t="s">
        <v>1856</v>
      </c>
      <c r="I181" s="148"/>
      <c r="J181" s="71">
        <v>37.627897258431346</v>
      </c>
      <c r="K181" s="71">
        <v>4.194551619834475</v>
      </c>
      <c r="L181" s="71">
        <v>4.2293635015910818</v>
      </c>
      <c r="M181" s="71">
        <v>73.482192484348602</v>
      </c>
      <c r="N181" s="71">
        <v>69.847452825144899</v>
      </c>
      <c r="O181" s="71">
        <v>41.990981988645252</v>
      </c>
      <c r="P181" s="71">
        <v>39.754713919283468</v>
      </c>
      <c r="Q181" s="71">
        <v>2.4156317243392502</v>
      </c>
      <c r="R181" s="71">
        <v>0</v>
      </c>
      <c r="S181" s="71">
        <v>3.543910622446369</v>
      </c>
      <c r="T181" s="72"/>
      <c r="U181" s="71">
        <v>6188409</v>
      </c>
      <c r="V181" s="71">
        <v>2183</v>
      </c>
      <c r="W181" s="71">
        <v>55</v>
      </c>
      <c r="X181" s="71">
        <v>14906</v>
      </c>
      <c r="Y181" s="71">
        <v>13385</v>
      </c>
      <c r="Z181" s="71">
        <v>21506</v>
      </c>
      <c r="AA181" s="71">
        <v>7794</v>
      </c>
      <c r="AB181" s="71">
        <v>39473</v>
      </c>
      <c r="AC181" s="71">
        <v>0</v>
      </c>
      <c r="AD181" s="71">
        <v>3.543910622446369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1861</v>
      </c>
      <c r="B182" s="70">
        <v>295</v>
      </c>
      <c r="C182" s="70">
        <v>6</v>
      </c>
      <c r="D182" s="70">
        <v>18</v>
      </c>
      <c r="E182" s="70">
        <v>2009</v>
      </c>
      <c r="F182" s="70" t="s">
        <v>176</v>
      </c>
      <c r="G182" s="70" t="s">
        <v>1855</v>
      </c>
      <c r="H182" s="70" t="s">
        <v>1856</v>
      </c>
      <c r="I182" s="148"/>
      <c r="J182" s="71">
        <v>34.763761654808171</v>
      </c>
      <c r="K182" s="71">
        <v>4.1062618941413183</v>
      </c>
      <c r="L182" s="71">
        <v>4.1433133118896928</v>
      </c>
      <c r="M182" s="71">
        <v>72.711020095135396</v>
      </c>
      <c r="N182" s="71">
        <v>63.116592937138748</v>
      </c>
      <c r="O182" s="71">
        <v>42.648780103749047</v>
      </c>
      <c r="P182" s="71">
        <v>38.142843455315372</v>
      </c>
      <c r="Q182" s="71">
        <v>2.2798347932513399</v>
      </c>
      <c r="R182" s="71">
        <v>0</v>
      </c>
      <c r="S182" s="71">
        <v>2.8640107434853368</v>
      </c>
      <c r="T182" s="72"/>
      <c r="U182" s="71">
        <v>4524981</v>
      </c>
      <c r="V182" s="71">
        <v>1964</v>
      </c>
      <c r="W182" s="71">
        <v>77</v>
      </c>
      <c r="X182" s="71">
        <v>14857</v>
      </c>
      <c r="Y182" s="71">
        <v>13393</v>
      </c>
      <c r="Z182" s="71">
        <v>21560</v>
      </c>
      <c r="AA182" s="71">
        <v>7677</v>
      </c>
      <c r="AB182" s="71">
        <v>39107</v>
      </c>
      <c r="AC182" s="71">
        <v>0</v>
      </c>
      <c r="AD182" s="71">
        <v>2.8640107434853368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12.401999999999999</v>
      </c>
      <c r="BK182" s="71">
        <v>0</v>
      </c>
      <c r="BL182" s="71">
        <v>3.9769999999999999</v>
      </c>
      <c r="BM182" s="71">
        <v>0</v>
      </c>
      <c r="BN182" s="72"/>
      <c r="BO182" s="71">
        <v>0</v>
      </c>
      <c r="BP182" s="71">
        <v>0</v>
      </c>
      <c r="BQ182" s="71">
        <v>3</v>
      </c>
      <c r="BR182" s="71">
        <v>0</v>
      </c>
      <c r="BS182" s="71">
        <v>1</v>
      </c>
      <c r="BT182" s="71">
        <v>0</v>
      </c>
      <c r="BU182"/>
      <c r="BV182" s="70">
        <v>16.379000000000001</v>
      </c>
      <c r="BW182" s="70">
        <v>0</v>
      </c>
      <c r="BX182" s="70">
        <v>0</v>
      </c>
      <c r="BY182" s="70">
        <v>0</v>
      </c>
      <c r="BZ182" s="70">
        <v>0</v>
      </c>
      <c r="CA182" s="70">
        <v>0</v>
      </c>
      <c r="CB182" s="70">
        <v>0</v>
      </c>
      <c r="CC182" s="70">
        <v>0</v>
      </c>
      <c r="CD182" s="70">
        <v>0</v>
      </c>
    </row>
    <row r="183" spans="1:82">
      <c r="A183" s="70" t="s">
        <v>1862</v>
      </c>
      <c r="B183" s="70">
        <v>296</v>
      </c>
      <c r="C183" s="70">
        <v>7</v>
      </c>
      <c r="D183" s="70">
        <v>18</v>
      </c>
      <c r="E183" s="70">
        <v>2010</v>
      </c>
      <c r="F183" s="70" t="s">
        <v>177</v>
      </c>
      <c r="G183" s="70" t="s">
        <v>1855</v>
      </c>
      <c r="H183" s="70" t="s">
        <v>1856</v>
      </c>
      <c r="I183" s="148"/>
      <c r="J183" s="71">
        <v>30.87336011122126</v>
      </c>
      <c r="K183" s="71">
        <v>4.2064779695116208</v>
      </c>
      <c r="L183" s="71">
        <v>3.9287318763163368</v>
      </c>
      <c r="M183" s="71">
        <v>69.821809812374966</v>
      </c>
      <c r="N183" s="71">
        <v>64.872541579217142</v>
      </c>
      <c r="O183" s="71">
        <v>42.293996875652617</v>
      </c>
      <c r="P183" s="71">
        <v>38.47265353562409</v>
      </c>
      <c r="Q183" s="71">
        <v>2.3597609820396901</v>
      </c>
      <c r="R183" s="71">
        <v>0</v>
      </c>
      <c r="S183" s="71">
        <v>3.17416484622174</v>
      </c>
      <c r="T183" s="72"/>
      <c r="U183" s="71">
        <v>4604494</v>
      </c>
      <c r="V183" s="71">
        <v>1964</v>
      </c>
      <c r="W183" s="71">
        <v>77</v>
      </c>
      <c r="X183" s="71">
        <v>14857</v>
      </c>
      <c r="Y183" s="71">
        <v>13374</v>
      </c>
      <c r="Z183" s="71">
        <v>21480</v>
      </c>
      <c r="AA183" s="71">
        <v>7550</v>
      </c>
      <c r="AB183" s="71">
        <v>38787</v>
      </c>
      <c r="AC183" s="71">
        <v>0</v>
      </c>
      <c r="AD183" s="71">
        <v>3.17416484622174</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12.555</v>
      </c>
      <c r="BK183" s="71">
        <v>0</v>
      </c>
      <c r="BL183" s="71">
        <v>3.85</v>
      </c>
      <c r="BM183" s="71">
        <v>0</v>
      </c>
      <c r="BN183" s="72"/>
      <c r="BO183" s="71">
        <v>0</v>
      </c>
      <c r="BP183" s="71">
        <v>0</v>
      </c>
      <c r="BQ183" s="71">
        <v>3</v>
      </c>
      <c r="BR183" s="71">
        <v>0</v>
      </c>
      <c r="BS183" s="71">
        <v>1</v>
      </c>
      <c r="BT183" s="71">
        <v>0</v>
      </c>
      <c r="BU183"/>
      <c r="BV183" s="70">
        <v>16.405000000000001</v>
      </c>
      <c r="BW183" s="70">
        <v>0</v>
      </c>
      <c r="BX183" s="70">
        <v>0</v>
      </c>
      <c r="BY183" s="70">
        <v>0</v>
      </c>
      <c r="BZ183" s="70">
        <v>0</v>
      </c>
      <c r="CA183" s="70">
        <v>0</v>
      </c>
      <c r="CB183" s="70">
        <v>0</v>
      </c>
      <c r="CC183" s="70">
        <v>0</v>
      </c>
      <c r="CD183" s="70">
        <v>0</v>
      </c>
    </row>
    <row r="184" spans="1:82">
      <c r="A184" s="70" t="s">
        <v>1863</v>
      </c>
      <c r="B184" s="70">
        <v>297</v>
      </c>
      <c r="C184" s="70">
        <v>8</v>
      </c>
      <c r="D184" s="70">
        <v>18</v>
      </c>
      <c r="E184" s="70">
        <v>2011</v>
      </c>
      <c r="F184" s="70" t="s">
        <v>178</v>
      </c>
      <c r="G184" s="70" t="s">
        <v>1855</v>
      </c>
      <c r="H184" s="70" t="s">
        <v>1856</v>
      </c>
      <c r="I184" s="148"/>
      <c r="J184" s="71">
        <v>33.486644850950157</v>
      </c>
      <c r="K184" s="71">
        <v>5.4037849052381093</v>
      </c>
      <c r="L184" s="71">
        <v>3.1045425581715431</v>
      </c>
      <c r="M184" s="71">
        <v>78.665157654598104</v>
      </c>
      <c r="N184" s="71">
        <v>75.012271625578819</v>
      </c>
      <c r="O184" s="71">
        <v>41.928511441272832</v>
      </c>
      <c r="P184" s="71">
        <v>36.94518547335035</v>
      </c>
      <c r="Q184" s="71">
        <v>2.6851139734910698</v>
      </c>
      <c r="R184" s="71">
        <v>0</v>
      </c>
      <c r="S184" s="71">
        <v>3.2294255466547388</v>
      </c>
      <c r="T184" s="72"/>
      <c r="U184" s="71">
        <v>4608860</v>
      </c>
      <c r="V184" s="71">
        <v>1964</v>
      </c>
      <c r="W184" s="71">
        <v>77</v>
      </c>
      <c r="X184" s="71">
        <v>14857</v>
      </c>
      <c r="Y184" s="71">
        <v>13361</v>
      </c>
      <c r="Z184" s="71">
        <v>21757</v>
      </c>
      <c r="AA184" s="71">
        <v>7466</v>
      </c>
      <c r="AB184" s="71">
        <v>38262</v>
      </c>
      <c r="AC184" s="71">
        <v>0</v>
      </c>
      <c r="AD184" s="71">
        <v>3.2294255466547388</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12.423</v>
      </c>
      <c r="BK184" s="71">
        <v>0</v>
      </c>
      <c r="BL184" s="71">
        <v>3.45</v>
      </c>
      <c r="BM184" s="71">
        <v>0</v>
      </c>
      <c r="BN184" s="72"/>
      <c r="BO184" s="71">
        <v>0</v>
      </c>
      <c r="BP184" s="71">
        <v>0</v>
      </c>
      <c r="BQ184" s="71">
        <v>3</v>
      </c>
      <c r="BR184" s="71">
        <v>0</v>
      </c>
      <c r="BS184" s="71">
        <v>1</v>
      </c>
      <c r="BT184" s="71">
        <v>0</v>
      </c>
      <c r="BU184"/>
      <c r="BV184" s="70">
        <v>15.872999999999999</v>
      </c>
      <c r="BW184" s="70">
        <v>0</v>
      </c>
      <c r="BX184" s="70">
        <v>0</v>
      </c>
      <c r="BY184" s="70">
        <v>0</v>
      </c>
      <c r="BZ184" s="70">
        <v>0</v>
      </c>
      <c r="CA184" s="70">
        <v>0</v>
      </c>
      <c r="CB184" s="70">
        <v>0</v>
      </c>
      <c r="CC184" s="70">
        <v>0</v>
      </c>
      <c r="CD184" s="70">
        <v>0</v>
      </c>
    </row>
    <row r="185" spans="1:82">
      <c r="A185" s="70" t="s">
        <v>1864</v>
      </c>
      <c r="B185" s="70">
        <v>298</v>
      </c>
      <c r="C185" s="70">
        <v>9</v>
      </c>
      <c r="D185" s="70">
        <v>18</v>
      </c>
      <c r="E185" s="70">
        <v>2012</v>
      </c>
      <c r="F185" s="70" t="s">
        <v>179</v>
      </c>
      <c r="G185" s="70" t="s">
        <v>1855</v>
      </c>
      <c r="H185" s="70" t="s">
        <v>1856</v>
      </c>
      <c r="I185" s="148"/>
      <c r="J185" s="71">
        <v>42.874692297471803</v>
      </c>
      <c r="K185" s="71">
        <v>5.0720820618012912</v>
      </c>
      <c r="L185" s="71">
        <v>3.057841703672096</v>
      </c>
      <c r="M185" s="71">
        <v>78.375960266364771</v>
      </c>
      <c r="N185" s="71">
        <v>76.436526150035931</v>
      </c>
      <c r="O185" s="71">
        <v>42.034497026742017</v>
      </c>
      <c r="P185" s="71">
        <v>36.861765156175849</v>
      </c>
      <c r="Q185" s="71">
        <v>2.9208295405050801</v>
      </c>
      <c r="R185" s="71">
        <v>0</v>
      </c>
      <c r="S185" s="71">
        <v>2.4955277886115939</v>
      </c>
      <c r="T185" s="72"/>
      <c r="U185" s="71">
        <v>5203259</v>
      </c>
      <c r="V185" s="71">
        <v>1964</v>
      </c>
      <c r="W185" s="71">
        <v>77</v>
      </c>
      <c r="X185" s="71">
        <v>14857</v>
      </c>
      <c r="Y185" s="71">
        <v>13656</v>
      </c>
      <c r="Z185" s="71">
        <v>21985</v>
      </c>
      <c r="AA185" s="71">
        <v>7407</v>
      </c>
      <c r="AB185" s="71">
        <v>38308</v>
      </c>
      <c r="AC185" s="71">
        <v>0</v>
      </c>
      <c r="AD185" s="71">
        <v>2.4955277886115939</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15.098000000000001</v>
      </c>
      <c r="BK185" s="71">
        <v>0</v>
      </c>
      <c r="BL185" s="71">
        <v>4.0279999999999996</v>
      </c>
      <c r="BM185" s="71">
        <v>0</v>
      </c>
      <c r="BN185" s="72"/>
      <c r="BO185" s="71">
        <v>0</v>
      </c>
      <c r="BP185" s="71">
        <v>0</v>
      </c>
      <c r="BQ185" s="71">
        <v>3</v>
      </c>
      <c r="BR185" s="71">
        <v>0</v>
      </c>
      <c r="BS185" s="71">
        <v>1</v>
      </c>
      <c r="BT185" s="71">
        <v>0</v>
      </c>
      <c r="BU185"/>
      <c r="BV185" s="70">
        <v>19.126000000000001</v>
      </c>
      <c r="BW185" s="70">
        <v>0</v>
      </c>
      <c r="BX185" s="70">
        <v>0</v>
      </c>
      <c r="BY185" s="70">
        <v>0</v>
      </c>
      <c r="BZ185" s="70">
        <v>0</v>
      </c>
      <c r="CA185" s="70">
        <v>0</v>
      </c>
      <c r="CB185" s="70">
        <v>0</v>
      </c>
      <c r="CC185" s="70">
        <v>0</v>
      </c>
      <c r="CD185" s="70">
        <v>0</v>
      </c>
    </row>
    <row r="186" spans="1:82">
      <c r="A186" s="70" t="s">
        <v>1865</v>
      </c>
      <c r="B186" s="70">
        <v>299</v>
      </c>
      <c r="C186" s="70">
        <v>10</v>
      </c>
      <c r="D186" s="70">
        <v>18</v>
      </c>
      <c r="E186" s="70">
        <v>2013</v>
      </c>
      <c r="F186" s="70" t="s">
        <v>180</v>
      </c>
      <c r="G186" s="70" t="s">
        <v>1855</v>
      </c>
      <c r="H186" s="70" t="s">
        <v>1856</v>
      </c>
      <c r="I186" s="148"/>
      <c r="J186" s="71">
        <v>40.189232957338398</v>
      </c>
      <c r="K186" s="71">
        <v>4.3749661604645169</v>
      </c>
      <c r="L186" s="71">
        <v>2.793377065008054</v>
      </c>
      <c r="M186" s="71">
        <v>75.182341069416026</v>
      </c>
      <c r="N186" s="71">
        <v>80.685025891359302</v>
      </c>
      <c r="O186" s="71">
        <v>40.585693500146526</v>
      </c>
      <c r="P186" s="71">
        <v>37.425266487795881</v>
      </c>
      <c r="Q186" s="71">
        <v>2.94575171072169</v>
      </c>
      <c r="R186" s="71">
        <v>0</v>
      </c>
      <c r="S186" s="71">
        <v>2.9550561689214452</v>
      </c>
      <c r="T186" s="72"/>
      <c r="U186" s="71">
        <v>4782714</v>
      </c>
      <c r="V186" s="71">
        <v>1964</v>
      </c>
      <c r="W186" s="71">
        <v>77</v>
      </c>
      <c r="X186" s="71">
        <v>14857</v>
      </c>
      <c r="Y186" s="71">
        <v>13684</v>
      </c>
      <c r="Z186" s="71">
        <v>22175</v>
      </c>
      <c r="AA186" s="71">
        <v>7492</v>
      </c>
      <c r="AB186" s="71">
        <v>38081</v>
      </c>
      <c r="AC186" s="71">
        <v>0</v>
      </c>
      <c r="AD186" s="71">
        <v>2.9550561689214452</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15.595000000000001</v>
      </c>
      <c r="BK186" s="71">
        <v>0</v>
      </c>
      <c r="BL186" s="71">
        <v>4.282</v>
      </c>
      <c r="BM186" s="71">
        <v>0</v>
      </c>
      <c r="BN186" s="72"/>
      <c r="BO186" s="71">
        <v>0</v>
      </c>
      <c r="BP186" s="71">
        <v>0</v>
      </c>
      <c r="BQ186" s="71">
        <v>3</v>
      </c>
      <c r="BR186" s="71">
        <v>0</v>
      </c>
      <c r="BS186" s="71">
        <v>1</v>
      </c>
      <c r="BT186" s="71">
        <v>0</v>
      </c>
      <c r="BU186"/>
      <c r="BV186" s="70">
        <v>19.876999999999999</v>
      </c>
      <c r="BW186" s="70">
        <v>0</v>
      </c>
      <c r="BX186" s="70">
        <v>0</v>
      </c>
      <c r="BY186" s="70">
        <v>0</v>
      </c>
      <c r="BZ186" s="70">
        <v>0</v>
      </c>
      <c r="CA186" s="70">
        <v>0</v>
      </c>
      <c r="CB186" s="70">
        <v>0</v>
      </c>
      <c r="CC186" s="70">
        <v>0</v>
      </c>
      <c r="CD186" s="70">
        <v>0</v>
      </c>
    </row>
    <row r="187" spans="1:82">
      <c r="A187" s="70" t="s">
        <v>1866</v>
      </c>
      <c r="B187" s="70">
        <v>300</v>
      </c>
      <c r="C187" s="70">
        <v>11</v>
      </c>
      <c r="D187" s="70">
        <v>18</v>
      </c>
      <c r="E187" s="70">
        <v>2014</v>
      </c>
      <c r="F187" s="70" t="s">
        <v>181</v>
      </c>
      <c r="G187" s="70" t="s">
        <v>1855</v>
      </c>
      <c r="H187" s="70" t="s">
        <v>1856</v>
      </c>
      <c r="I187" s="148"/>
      <c r="J187" s="71">
        <v>37.284728460313097</v>
      </c>
      <c r="K187" s="71">
        <v>4.5590223593378134</v>
      </c>
      <c r="L187" s="71">
        <v>5.7604275557830071</v>
      </c>
      <c r="M187" s="71">
        <v>73.733434827115616</v>
      </c>
      <c r="N187" s="71">
        <v>70.709162678460942</v>
      </c>
      <c r="O187" s="71">
        <v>38.816291353887074</v>
      </c>
      <c r="P187" s="71">
        <v>37.147792375565047</v>
      </c>
      <c r="Q187" s="71">
        <v>2.7998519086726801</v>
      </c>
      <c r="R187" s="71">
        <v>0</v>
      </c>
      <c r="S187" s="71">
        <v>2.983928184225793</v>
      </c>
      <c r="T187" s="72"/>
      <c r="U187" s="71">
        <v>5312726</v>
      </c>
      <c r="V187" s="71">
        <v>1870</v>
      </c>
      <c r="W187" s="71">
        <v>131</v>
      </c>
      <c r="X187" s="71">
        <v>14483</v>
      </c>
      <c r="Y187" s="71">
        <v>13739</v>
      </c>
      <c r="Z187" s="71">
        <v>22337</v>
      </c>
      <c r="AA187" s="71">
        <v>7398</v>
      </c>
      <c r="AB187" s="71">
        <v>37725</v>
      </c>
      <c r="AC187" s="71">
        <v>0</v>
      </c>
      <c r="AD187" s="71">
        <v>2.983928184225793</v>
      </c>
      <c r="AE187" s="72"/>
      <c r="AF187" s="71"/>
      <c r="AG187" s="71"/>
      <c r="AH187" s="71"/>
      <c r="AI187" s="71"/>
      <c r="AJ187" s="71"/>
      <c r="AK187" s="71"/>
      <c r="AL187" s="71"/>
      <c r="AM187" s="71"/>
      <c r="AN187" s="71"/>
      <c r="AO187" s="71"/>
      <c r="AP187" s="71"/>
      <c r="AQ187" s="72"/>
      <c r="AR187" s="71">
        <v>91</v>
      </c>
      <c r="AS187" s="71">
        <v>5</v>
      </c>
      <c r="AT187" s="71">
        <v>0</v>
      </c>
      <c r="AU187" s="71">
        <v>0</v>
      </c>
      <c r="AV187" s="71">
        <v>0</v>
      </c>
      <c r="AW187" s="71">
        <v>0</v>
      </c>
      <c r="AX187" s="71"/>
      <c r="AY187" s="72"/>
      <c r="AZ187" s="71">
        <v>382.3</v>
      </c>
      <c r="BA187" s="71">
        <v>53.1</v>
      </c>
      <c r="BB187" s="71">
        <v>0</v>
      </c>
      <c r="BC187" s="71">
        <v>0</v>
      </c>
      <c r="BD187" s="71">
        <v>0</v>
      </c>
      <c r="BE187" s="71">
        <v>0</v>
      </c>
      <c r="BF187" s="71"/>
      <c r="BG187" s="72"/>
      <c r="BH187" s="71">
        <v>0</v>
      </c>
      <c r="BI187" s="71">
        <v>0</v>
      </c>
      <c r="BJ187" s="71">
        <v>20.77</v>
      </c>
      <c r="BK187" s="71">
        <v>0</v>
      </c>
      <c r="BL187" s="71">
        <v>4.319</v>
      </c>
      <c r="BM187" s="71">
        <v>0</v>
      </c>
      <c r="BN187" s="72"/>
      <c r="BO187" s="71">
        <v>0</v>
      </c>
      <c r="BP187" s="71">
        <v>0</v>
      </c>
      <c r="BQ187" s="71">
        <v>4</v>
      </c>
      <c r="BR187" s="71">
        <v>0</v>
      </c>
      <c r="BS187" s="71">
        <v>1</v>
      </c>
      <c r="BT187" s="71">
        <v>0</v>
      </c>
      <c r="BU187"/>
      <c r="BV187" s="70">
        <v>25.088999999999999</v>
      </c>
      <c r="BW187" s="70">
        <v>0</v>
      </c>
      <c r="BX187" s="70">
        <v>0</v>
      </c>
      <c r="BY187" s="70">
        <v>0</v>
      </c>
      <c r="BZ187" s="70">
        <v>0</v>
      </c>
      <c r="CA187" s="70">
        <v>0</v>
      </c>
      <c r="CB187" s="70">
        <v>0</v>
      </c>
      <c r="CC187" s="70">
        <v>0</v>
      </c>
      <c r="CD187" s="70">
        <v>0</v>
      </c>
    </row>
    <row r="188" spans="1:82">
      <c r="A188" s="70" t="s">
        <v>1867</v>
      </c>
      <c r="B188" s="70">
        <v>301</v>
      </c>
      <c r="C188" s="70">
        <v>12</v>
      </c>
      <c r="D188" s="70">
        <v>18</v>
      </c>
      <c r="E188" s="70">
        <v>2015</v>
      </c>
      <c r="F188" s="70" t="s">
        <v>182</v>
      </c>
      <c r="G188" s="70" t="s">
        <v>1855</v>
      </c>
      <c r="H188" s="70" t="s">
        <v>1856</v>
      </c>
      <c r="I188" s="148"/>
      <c r="J188" s="71">
        <v>35.489886102693617</v>
      </c>
      <c r="K188" s="71">
        <v>4.6156448185340828</v>
      </c>
      <c r="L188" s="71">
        <v>5.8579892296545601</v>
      </c>
      <c r="M188" s="71">
        <v>75.45661777733811</v>
      </c>
      <c r="N188" s="71">
        <v>63.626306978150211</v>
      </c>
      <c r="O188" s="71">
        <v>38.427354372452598</v>
      </c>
      <c r="P188" s="71">
        <v>36.956028269429261</v>
      </c>
      <c r="Q188" s="71">
        <v>2.70302180398286</v>
      </c>
      <c r="R188" s="71">
        <v>0</v>
      </c>
      <c r="S188" s="71">
        <v>3.571830504792763</v>
      </c>
      <c r="T188" s="72"/>
      <c r="U188" s="71">
        <v>4970211</v>
      </c>
      <c r="V188" s="71">
        <v>1870</v>
      </c>
      <c r="W188" s="71">
        <v>131</v>
      </c>
      <c r="X188" s="71">
        <v>14483</v>
      </c>
      <c r="Y188" s="71">
        <v>13762</v>
      </c>
      <c r="Z188" s="71">
        <v>22326</v>
      </c>
      <c r="AA188" s="71">
        <v>7354</v>
      </c>
      <c r="AB188" s="71">
        <v>37204</v>
      </c>
      <c r="AC188" s="71">
        <v>0</v>
      </c>
      <c r="AD188" s="71">
        <v>3.571830504792763</v>
      </c>
      <c r="AE188" s="72"/>
      <c r="AF188" s="71">
        <v>49471147.310635567</v>
      </c>
      <c r="AG188" s="71">
        <v>3330909.9628510089</v>
      </c>
      <c r="AH188" s="71">
        <v>1157827.0163646</v>
      </c>
      <c r="AI188" s="71">
        <v>97076024.754906565</v>
      </c>
      <c r="AJ188" s="71">
        <v>77209735.242566749</v>
      </c>
      <c r="AK188" s="71">
        <v>0</v>
      </c>
      <c r="AL188" s="71">
        <v>0</v>
      </c>
      <c r="AM188" s="71">
        <v>5098652.1350897141</v>
      </c>
      <c r="AN188" s="71">
        <v>0</v>
      </c>
      <c r="AO188" s="71">
        <v>0</v>
      </c>
      <c r="AP188" s="71">
        <v>233344296.42241421</v>
      </c>
      <c r="AQ188" s="72"/>
      <c r="AR188" s="71">
        <v>101</v>
      </c>
      <c r="AS188" s="71">
        <v>8</v>
      </c>
      <c r="AT188" s="71">
        <v>0</v>
      </c>
      <c r="AU188" s="71">
        <v>0</v>
      </c>
      <c r="AV188" s="71">
        <v>0</v>
      </c>
      <c r="AW188" s="71">
        <v>0</v>
      </c>
      <c r="AX188" s="71"/>
      <c r="AY188" s="72"/>
      <c r="AZ188" s="71">
        <v>435</v>
      </c>
      <c r="BA188" s="71">
        <v>331.2</v>
      </c>
      <c r="BB188" s="71">
        <v>0</v>
      </c>
      <c r="BC188" s="71">
        <v>0</v>
      </c>
      <c r="BD188" s="71">
        <v>0</v>
      </c>
      <c r="BE188" s="71">
        <v>0</v>
      </c>
      <c r="BF188" s="71"/>
      <c r="BG188" s="72"/>
      <c r="BH188" s="71">
        <v>0</v>
      </c>
      <c r="BI188" s="71">
        <v>0</v>
      </c>
      <c r="BJ188" s="71">
        <v>20.079999999999998</v>
      </c>
      <c r="BK188" s="71">
        <v>0</v>
      </c>
      <c r="BL188" s="71">
        <v>4.9300000000000006</v>
      </c>
      <c r="BM188" s="71">
        <v>0</v>
      </c>
      <c r="BN188" s="72"/>
      <c r="BO188" s="71">
        <v>0</v>
      </c>
      <c r="BP188" s="71">
        <v>0</v>
      </c>
      <c r="BQ188" s="71">
        <v>4</v>
      </c>
      <c r="BR188" s="71">
        <v>0</v>
      </c>
      <c r="BS188" s="71">
        <v>2</v>
      </c>
      <c r="BT188" s="71">
        <v>0</v>
      </c>
      <c r="BU188"/>
      <c r="BV188" s="70">
        <v>25.01</v>
      </c>
      <c r="BW188" s="70">
        <v>0</v>
      </c>
      <c r="BX188" s="70">
        <v>0</v>
      </c>
      <c r="BY188" s="70">
        <v>0</v>
      </c>
      <c r="BZ188" s="70">
        <v>0</v>
      </c>
      <c r="CA188" s="70">
        <v>0</v>
      </c>
      <c r="CB188" s="70">
        <v>0</v>
      </c>
      <c r="CC188" s="70">
        <v>0</v>
      </c>
      <c r="CD188" s="70">
        <v>0</v>
      </c>
    </row>
    <row r="189" spans="1:82">
      <c r="A189" s="70" t="s">
        <v>1868</v>
      </c>
      <c r="B189" s="70">
        <v>302</v>
      </c>
      <c r="C189" s="70">
        <v>13</v>
      </c>
      <c r="D189" s="70">
        <v>18</v>
      </c>
      <c r="E189" s="70">
        <v>2016</v>
      </c>
      <c r="F189" s="70" t="s">
        <v>155</v>
      </c>
      <c r="G189" s="70" t="s">
        <v>1855</v>
      </c>
      <c r="H189" s="70" t="s">
        <v>1856</v>
      </c>
      <c r="I189" s="148"/>
      <c r="J189" s="71">
        <v>37.122171349539002</v>
      </c>
      <c r="K189" s="71">
        <v>4.6094547148061178</v>
      </c>
      <c r="L189" s="71">
        <v>6.8390307142261078</v>
      </c>
      <c r="M189" s="71">
        <v>64.242546903022145</v>
      </c>
      <c r="N189" s="71">
        <v>63.555695575059801</v>
      </c>
      <c r="O189" s="71">
        <v>38.181750440307766</v>
      </c>
      <c r="P189" s="71">
        <v>37.970911914684514</v>
      </c>
      <c r="Q189" s="71">
        <v>2.5967158719254164</v>
      </c>
      <c r="R189" s="71">
        <v>0</v>
      </c>
      <c r="S189" s="71">
        <v>3.5441803837822321</v>
      </c>
      <c r="T189" s="72"/>
      <c r="U189" s="71">
        <v>5524134</v>
      </c>
      <c r="V189" s="71">
        <v>1870</v>
      </c>
      <c r="W189" s="71">
        <v>131</v>
      </c>
      <c r="X189" s="71">
        <v>14483</v>
      </c>
      <c r="Y189" s="71">
        <v>13819</v>
      </c>
      <c r="Z189" s="71">
        <v>22456</v>
      </c>
      <c r="AA189" s="71">
        <v>7815</v>
      </c>
      <c r="AB189" s="71">
        <v>36764</v>
      </c>
      <c r="AC189" s="71">
        <v>0</v>
      </c>
      <c r="AD189" s="71">
        <v>3.5441803837822321</v>
      </c>
      <c r="AE189" s="72"/>
      <c r="AF189" s="71">
        <v>51738493.420012757</v>
      </c>
      <c r="AG189" s="71">
        <v>3225663.626222474</v>
      </c>
      <c r="AH189" s="71">
        <v>1029290.225532658</v>
      </c>
      <c r="AI189" s="71">
        <v>90027511.216042772</v>
      </c>
      <c r="AJ189" s="71">
        <v>68441591.983166993</v>
      </c>
      <c r="AK189" s="71">
        <v>0</v>
      </c>
      <c r="AL189" s="71">
        <v>0</v>
      </c>
      <c r="AM189" s="71">
        <v>5042266.2859507268</v>
      </c>
      <c r="AN189" s="71">
        <v>0</v>
      </c>
      <c r="AO189" s="71">
        <v>0</v>
      </c>
      <c r="AP189" s="71">
        <v>219504816.75692838</v>
      </c>
      <c r="AQ189" s="72"/>
      <c r="AR189" s="71">
        <v>109</v>
      </c>
      <c r="AS189" s="71">
        <v>11</v>
      </c>
      <c r="AT189" s="71">
        <v>0</v>
      </c>
      <c r="AU189" s="71">
        <v>0</v>
      </c>
      <c r="AV189" s="71">
        <v>0</v>
      </c>
      <c r="AW189" s="71">
        <v>0</v>
      </c>
      <c r="AX189" s="71"/>
      <c r="AY189" s="72"/>
      <c r="AZ189" s="71">
        <v>476.7</v>
      </c>
      <c r="BA189" s="71">
        <v>440.2</v>
      </c>
      <c r="BB189" s="71">
        <v>0</v>
      </c>
      <c r="BC189" s="71">
        <v>0</v>
      </c>
      <c r="BD189" s="71">
        <v>0</v>
      </c>
      <c r="BE189" s="71">
        <v>0</v>
      </c>
      <c r="BF189" s="71"/>
      <c r="BG189" s="72"/>
      <c r="BH189" s="71">
        <v>0</v>
      </c>
      <c r="BI189" s="71">
        <v>0</v>
      </c>
      <c r="BJ189" s="71">
        <v>22.853000000000002</v>
      </c>
      <c r="BK189" s="71">
        <v>0</v>
      </c>
      <c r="BL189" s="71">
        <v>4.1180000000000003</v>
      </c>
      <c r="BM189" s="71">
        <v>0</v>
      </c>
      <c r="BN189" s="72"/>
      <c r="BO189" s="71">
        <v>0</v>
      </c>
      <c r="BP189" s="71">
        <v>0</v>
      </c>
      <c r="BQ189" s="71">
        <v>4</v>
      </c>
      <c r="BR189" s="71">
        <v>0</v>
      </c>
      <c r="BS189" s="71">
        <v>1</v>
      </c>
      <c r="BT189" s="71">
        <v>0</v>
      </c>
      <c r="BU189"/>
      <c r="BV189" s="70">
        <v>26.971</v>
      </c>
      <c r="BW189" s="70">
        <v>0</v>
      </c>
      <c r="BX189" s="70">
        <v>0</v>
      </c>
      <c r="BY189" s="70">
        <v>0</v>
      </c>
      <c r="BZ189" s="70">
        <v>0</v>
      </c>
      <c r="CA189" s="70">
        <v>0</v>
      </c>
      <c r="CB189" s="70">
        <v>0</v>
      </c>
      <c r="CC189" s="70">
        <v>0</v>
      </c>
      <c r="CD189" s="70">
        <v>0</v>
      </c>
    </row>
    <row r="190" spans="1:82">
      <c r="A190" s="70" t="s">
        <v>1869</v>
      </c>
      <c r="B190" s="70">
        <v>303</v>
      </c>
      <c r="C190" s="70">
        <v>14</v>
      </c>
      <c r="D190" s="70">
        <v>18</v>
      </c>
      <c r="E190" s="70">
        <v>2017</v>
      </c>
      <c r="F190" s="70" t="s">
        <v>156</v>
      </c>
      <c r="G190" s="70" t="s">
        <v>1855</v>
      </c>
      <c r="H190" s="70" t="s">
        <v>1856</v>
      </c>
      <c r="I190" s="148"/>
      <c r="J190" s="71">
        <v>34.951869065779235</v>
      </c>
      <c r="K190" s="71">
        <v>4.4300242569813735</v>
      </c>
      <c r="L190" s="71">
        <v>6.0741789146742589</v>
      </c>
      <c r="M190" s="71">
        <v>55.478991793740178</v>
      </c>
      <c r="N190" s="71">
        <v>67.758222267115343</v>
      </c>
      <c r="O190" s="71">
        <v>37.491813370775326</v>
      </c>
      <c r="P190" s="71">
        <v>37.667616478974892</v>
      </c>
      <c r="Q190" s="71">
        <v>2.4825998045542401</v>
      </c>
      <c r="R190" s="71">
        <v>0</v>
      </c>
      <c r="S190" s="71">
        <v>2.9634492372674313</v>
      </c>
      <c r="T190" s="72"/>
      <c r="U190" s="71">
        <v>5997979</v>
      </c>
      <c r="V190" s="71">
        <v>1870</v>
      </c>
      <c r="W190" s="71">
        <v>131</v>
      </c>
      <c r="X190" s="71">
        <v>14483</v>
      </c>
      <c r="Y190" s="71">
        <v>13918</v>
      </c>
      <c r="Z190" s="71">
        <v>22416</v>
      </c>
      <c r="AA190" s="71">
        <v>7802</v>
      </c>
      <c r="AB190" s="71">
        <v>36347</v>
      </c>
      <c r="AC190" s="71">
        <v>0</v>
      </c>
      <c r="AD190" s="71">
        <v>2.9634492372674308</v>
      </c>
      <c r="AE190" s="72"/>
      <c r="AF190" s="71">
        <v>50367895.870544359</v>
      </c>
      <c r="AG190" s="71">
        <v>3160939.551034498</v>
      </c>
      <c r="AH190" s="71">
        <v>1226617.907987288</v>
      </c>
      <c r="AI190" s="71">
        <v>81413389.074515685</v>
      </c>
      <c r="AJ190" s="71">
        <v>78596223.804655075</v>
      </c>
      <c r="AK190" s="71">
        <v>0</v>
      </c>
      <c r="AL190" s="71">
        <v>0</v>
      </c>
      <c r="AM190" s="71">
        <v>4992874.0664303219</v>
      </c>
      <c r="AN190" s="71">
        <v>0</v>
      </c>
      <c r="AO190" s="71">
        <v>0</v>
      </c>
      <c r="AP190" s="71">
        <v>219757940.27516723</v>
      </c>
      <c r="AQ190" s="72"/>
      <c r="AR190" s="71">
        <v>119</v>
      </c>
      <c r="AS190" s="71">
        <v>15</v>
      </c>
      <c r="AT190" s="71">
        <v>0</v>
      </c>
      <c r="AU190" s="71">
        <v>0</v>
      </c>
      <c r="AV190" s="71">
        <v>0</v>
      </c>
      <c r="AW190" s="71">
        <v>0</v>
      </c>
      <c r="AX190" s="71"/>
      <c r="AY190" s="72"/>
      <c r="AZ190" s="71">
        <v>528.1</v>
      </c>
      <c r="BA190" s="71">
        <v>2978.6</v>
      </c>
      <c r="BB190" s="71">
        <v>0</v>
      </c>
      <c r="BC190" s="71">
        <v>0</v>
      </c>
      <c r="BD190" s="71">
        <v>0</v>
      </c>
      <c r="BE190" s="71">
        <v>0</v>
      </c>
      <c r="BF190" s="71"/>
      <c r="BG190" s="72"/>
      <c r="BH190" s="71">
        <v>0</v>
      </c>
      <c r="BI190" s="71">
        <v>0</v>
      </c>
      <c r="BJ190" s="71">
        <v>22.62</v>
      </c>
      <c r="BK190" s="71">
        <v>0</v>
      </c>
      <c r="BL190" s="71">
        <v>4.1230000000000002</v>
      </c>
      <c r="BM190" s="71">
        <v>0</v>
      </c>
      <c r="BN190" s="72"/>
      <c r="BO190" s="71">
        <v>0</v>
      </c>
      <c r="BP190" s="71">
        <v>0</v>
      </c>
      <c r="BQ190" s="71">
        <v>4</v>
      </c>
      <c r="BR190" s="71">
        <v>0</v>
      </c>
      <c r="BS190" s="71">
        <v>1</v>
      </c>
      <c r="BT190" s="71">
        <v>0</v>
      </c>
      <c r="BU190"/>
      <c r="BV190" s="70">
        <v>26.742999999999999</v>
      </c>
      <c r="BW190" s="70">
        <v>0</v>
      </c>
      <c r="BX190" s="70">
        <v>0</v>
      </c>
      <c r="BY190" s="70">
        <v>0</v>
      </c>
      <c r="BZ190" s="70">
        <v>0</v>
      </c>
      <c r="CA190" s="70">
        <v>0</v>
      </c>
      <c r="CB190" s="70">
        <v>0</v>
      </c>
      <c r="CC190" s="70">
        <v>0</v>
      </c>
      <c r="CD190" s="70">
        <v>0</v>
      </c>
    </row>
    <row r="191" spans="1:82">
      <c r="A191" s="70" t="s">
        <v>1870</v>
      </c>
      <c r="B191" s="70">
        <v>304</v>
      </c>
      <c r="C191" s="70">
        <v>15</v>
      </c>
      <c r="D191" s="70">
        <v>18</v>
      </c>
      <c r="E191" s="70">
        <v>2018</v>
      </c>
      <c r="F191" s="70" t="s">
        <v>183</v>
      </c>
      <c r="G191" s="70" t="s">
        <v>1855</v>
      </c>
      <c r="H191" s="70" t="s">
        <v>1856</v>
      </c>
      <c r="I191" s="148"/>
      <c r="J191" s="71">
        <v>38.068162405709295</v>
      </c>
      <c r="K191" s="71">
        <v>4.2061264968222547</v>
      </c>
      <c r="L191" s="71">
        <v>5.6051914132729959</v>
      </c>
      <c r="M191" s="71">
        <v>56.053615079819856</v>
      </c>
      <c r="N191" s="71">
        <v>61.153529050341859</v>
      </c>
      <c r="O191" s="71">
        <v>36.938407381845792</v>
      </c>
      <c r="P191" s="71">
        <v>37.359582476232234</v>
      </c>
      <c r="Q191" s="71">
        <v>2.2721394958467598</v>
      </c>
      <c r="R191" s="71">
        <v>0</v>
      </c>
      <c r="S191" s="71">
        <v>3.2524075892802013</v>
      </c>
      <c r="T191" s="72"/>
      <c r="U191" s="71">
        <v>6206438</v>
      </c>
      <c r="V191" s="71">
        <v>1870</v>
      </c>
      <c r="W191" s="71">
        <v>131</v>
      </c>
      <c r="X191" s="71">
        <v>14483</v>
      </c>
      <c r="Y191" s="71">
        <v>13944</v>
      </c>
      <c r="Z191" s="71">
        <v>22508</v>
      </c>
      <c r="AA191" s="71">
        <v>7816</v>
      </c>
      <c r="AB191" s="71">
        <v>35849</v>
      </c>
      <c r="AC191" s="71">
        <v>0</v>
      </c>
      <c r="AD191" s="71">
        <v>3.2524075892802009</v>
      </c>
      <c r="AE191" s="72"/>
      <c r="AF191" s="71">
        <v>54495527.467086367</v>
      </c>
      <c r="AG191" s="71">
        <v>2809320.2021721778</v>
      </c>
      <c r="AH191" s="71">
        <v>1163925.258528939</v>
      </c>
      <c r="AI191" s="71">
        <v>80542690.982003167</v>
      </c>
      <c r="AJ191" s="71">
        <v>73020786.79768908</v>
      </c>
      <c r="AK191" s="71">
        <v>0</v>
      </c>
      <c r="AL191" s="71">
        <v>0</v>
      </c>
      <c r="AM191" s="71">
        <v>4934654.6679018997</v>
      </c>
      <c r="AN191" s="71">
        <v>0</v>
      </c>
      <c r="AO191" s="71">
        <v>0</v>
      </c>
      <c r="AP191" s="71">
        <v>216966905.37538162</v>
      </c>
      <c r="AQ191" s="72"/>
      <c r="AR191" s="71">
        <v>139</v>
      </c>
      <c r="AS191" s="71">
        <v>15</v>
      </c>
      <c r="AT191" s="71">
        <v>0</v>
      </c>
      <c r="AU191" s="71">
        <v>0</v>
      </c>
      <c r="AV191" s="71">
        <v>0</v>
      </c>
      <c r="AW191" s="71">
        <v>1</v>
      </c>
      <c r="AX191" s="71"/>
      <c r="AY191" s="72"/>
      <c r="AZ191" s="71">
        <v>646.9</v>
      </c>
      <c r="BA191" s="71">
        <v>2979</v>
      </c>
      <c r="BB191" s="71">
        <v>0</v>
      </c>
      <c r="BC191" s="71">
        <v>0</v>
      </c>
      <c r="BD191" s="71">
        <v>0</v>
      </c>
      <c r="BE191" s="71">
        <v>6800</v>
      </c>
      <c r="BF191" s="71"/>
      <c r="BG191" s="72"/>
      <c r="BH191" s="71">
        <v>0</v>
      </c>
      <c r="BI191" s="71">
        <v>0</v>
      </c>
      <c r="BJ191" s="71">
        <v>17.425000000000001</v>
      </c>
      <c r="BK191" s="71">
        <v>0</v>
      </c>
      <c r="BL191" s="71">
        <v>4.0679999999999996</v>
      </c>
      <c r="BM191" s="71">
        <v>0</v>
      </c>
      <c r="BN191" s="72"/>
      <c r="BO191" s="71">
        <v>0</v>
      </c>
      <c r="BP191" s="71">
        <v>0</v>
      </c>
      <c r="BQ191" s="71">
        <v>3</v>
      </c>
      <c r="BR191" s="71">
        <v>0</v>
      </c>
      <c r="BS191" s="71">
        <v>1</v>
      </c>
      <c r="BT191" s="71">
        <v>0</v>
      </c>
      <c r="BU191"/>
      <c r="BV191" s="70">
        <v>21.492999999999999</v>
      </c>
      <c r="BW191" s="70">
        <v>0</v>
      </c>
      <c r="BX191" s="70">
        <v>0</v>
      </c>
      <c r="BY191" s="70">
        <v>0</v>
      </c>
      <c r="BZ191" s="70">
        <v>0</v>
      </c>
      <c r="CA191" s="70">
        <v>0</v>
      </c>
      <c r="CB191" s="70">
        <v>0</v>
      </c>
      <c r="CC191" s="70">
        <v>0</v>
      </c>
      <c r="CD191" s="70">
        <v>0</v>
      </c>
    </row>
    <row r="192" spans="1:82">
      <c r="A192" s="70" t="s">
        <v>1871</v>
      </c>
      <c r="B192" s="70">
        <v>305</v>
      </c>
      <c r="C192" s="70">
        <v>16</v>
      </c>
      <c r="D192" s="70">
        <v>18</v>
      </c>
      <c r="E192" s="70">
        <v>2019</v>
      </c>
      <c r="F192" s="70" t="s">
        <v>158</v>
      </c>
      <c r="G192" s="70" t="s">
        <v>1855</v>
      </c>
      <c r="H192" s="70" t="s">
        <v>1856</v>
      </c>
      <c r="I192" s="148"/>
      <c r="J192" s="71">
        <v>34.686958624914666</v>
      </c>
      <c r="K192" s="71">
        <v>3.8899013171446986</v>
      </c>
      <c r="L192" s="71">
        <v>5.6620396666248736</v>
      </c>
      <c r="M192" s="71">
        <v>54.967004985240386</v>
      </c>
      <c r="N192" s="71">
        <v>59.015577115859237</v>
      </c>
      <c r="O192" s="71">
        <v>35.9450338087915</v>
      </c>
      <c r="P192" s="71">
        <v>35.281523419157978</v>
      </c>
      <c r="Q192" s="71">
        <v>2.18151797109903</v>
      </c>
      <c r="R192" s="71">
        <v>0</v>
      </c>
      <c r="S192" s="71">
        <v>3.4237932322271822</v>
      </c>
      <c r="T192" s="72"/>
      <c r="U192" s="71">
        <v>6473078</v>
      </c>
      <c r="V192" s="71">
        <v>1870</v>
      </c>
      <c r="W192" s="71">
        <v>131</v>
      </c>
      <c r="X192" s="71">
        <v>14483</v>
      </c>
      <c r="Y192" s="71">
        <v>14002</v>
      </c>
      <c r="Z192" s="71">
        <v>22504</v>
      </c>
      <c r="AA192" s="71">
        <v>7326</v>
      </c>
      <c r="AB192" s="71">
        <v>35351</v>
      </c>
      <c r="AC192" s="71">
        <v>0</v>
      </c>
      <c r="AD192" s="71">
        <v>3.4237932322271818</v>
      </c>
      <c r="AE192" s="72"/>
      <c r="AF192" s="71">
        <v>50052160.7258147</v>
      </c>
      <c r="AG192" s="71">
        <v>2717804.0599076189</v>
      </c>
      <c r="AH192" s="71">
        <v>1236689.403005437</v>
      </c>
      <c r="AI192" s="71">
        <v>81429320.330189779</v>
      </c>
      <c r="AJ192" s="71">
        <v>72797363.106760636</v>
      </c>
      <c r="AK192" s="71">
        <v>0</v>
      </c>
      <c r="AL192" s="71">
        <v>0</v>
      </c>
      <c r="AM192" s="71">
        <v>4814540.0778144812</v>
      </c>
      <c r="AN192" s="71">
        <v>0</v>
      </c>
      <c r="AO192" s="71">
        <v>0</v>
      </c>
      <c r="AP192" s="71">
        <v>213047877.70349267</v>
      </c>
      <c r="AQ192" s="72"/>
      <c r="AR192" s="71">
        <v>156</v>
      </c>
      <c r="AS192" s="71">
        <v>15</v>
      </c>
      <c r="AT192" s="71">
        <v>0</v>
      </c>
      <c r="AU192" s="71">
        <v>0</v>
      </c>
      <c r="AV192" s="71">
        <v>0</v>
      </c>
      <c r="AW192" s="71">
        <v>1</v>
      </c>
      <c r="AX192" s="71"/>
      <c r="AY192" s="72"/>
      <c r="AZ192" s="71">
        <v>727.50000000000011</v>
      </c>
      <c r="BA192" s="71">
        <v>2978.6</v>
      </c>
      <c r="BB192" s="71">
        <v>0</v>
      </c>
      <c r="BC192" s="71">
        <v>0</v>
      </c>
      <c r="BD192" s="71">
        <v>0</v>
      </c>
      <c r="BE192" s="71">
        <v>6800</v>
      </c>
      <c r="BF192" s="71"/>
      <c r="BG192" s="72"/>
      <c r="BH192" s="71">
        <v>0</v>
      </c>
      <c r="BI192" s="71">
        <v>0</v>
      </c>
      <c r="BJ192" s="71">
        <v>20.774999999999999</v>
      </c>
      <c r="BK192" s="71">
        <v>0</v>
      </c>
      <c r="BL192" s="71">
        <v>4.1029999999999998</v>
      </c>
      <c r="BM192" s="71">
        <v>0</v>
      </c>
      <c r="BN192" s="72"/>
      <c r="BO192" s="71">
        <v>0</v>
      </c>
      <c r="BP192" s="71">
        <v>0</v>
      </c>
      <c r="BQ192" s="71">
        <v>3</v>
      </c>
      <c r="BR192" s="71">
        <v>0</v>
      </c>
      <c r="BS192" s="71">
        <v>1</v>
      </c>
      <c r="BT192" s="71">
        <v>0</v>
      </c>
      <c r="BU192"/>
      <c r="BV192" s="70">
        <v>24.878</v>
      </c>
      <c r="BW192" s="70">
        <v>0</v>
      </c>
      <c r="BX192" s="70">
        <v>0</v>
      </c>
      <c r="BY192" s="70">
        <v>0</v>
      </c>
      <c r="BZ192" s="70">
        <v>0</v>
      </c>
      <c r="CA192" s="70">
        <v>0</v>
      </c>
      <c r="CB192" s="70">
        <v>0</v>
      </c>
      <c r="CC192" s="70">
        <v>0</v>
      </c>
      <c r="CD192" s="70">
        <v>0</v>
      </c>
    </row>
    <row r="193" spans="1:82">
      <c r="A193" s="70" t="s">
        <v>1872</v>
      </c>
      <c r="B193" s="70">
        <v>306</v>
      </c>
      <c r="C193" s="70">
        <v>17</v>
      </c>
      <c r="D193" s="70">
        <v>18</v>
      </c>
      <c r="E193" s="70">
        <v>2020</v>
      </c>
      <c r="F193" s="70" t="s">
        <v>159</v>
      </c>
      <c r="G193" s="70" t="s">
        <v>1855</v>
      </c>
      <c r="H193" s="70" t="s">
        <v>1856</v>
      </c>
      <c r="I193" s="148"/>
      <c r="J193" s="71">
        <v>33.214384170490462</v>
      </c>
      <c r="K193" s="71">
        <v>4.3340553593306623</v>
      </c>
      <c r="L193" s="71">
        <v>7.0797577173187278</v>
      </c>
      <c r="M193" s="71">
        <v>50.243545806104642</v>
      </c>
      <c r="N193" s="71">
        <v>54.759417240099658</v>
      </c>
      <c r="O193" s="71">
        <v>31.452347957937651</v>
      </c>
      <c r="P193" s="71">
        <v>33.198340699292814</v>
      </c>
      <c r="Q193" s="71">
        <v>2.05106668487822</v>
      </c>
      <c r="R193" s="71">
        <v>0</v>
      </c>
      <c r="S193" s="71">
        <v>2.8746414866230361</v>
      </c>
      <c r="T193" s="72"/>
      <c r="U193" s="71">
        <v>6404561</v>
      </c>
      <c r="V193" s="71">
        <v>1842</v>
      </c>
      <c r="W193" s="71">
        <v>207</v>
      </c>
      <c r="X193" s="71">
        <v>13467</v>
      </c>
      <c r="Y193" s="71">
        <v>13966</v>
      </c>
      <c r="Z193" s="71">
        <v>22475</v>
      </c>
      <c r="AA193" s="71">
        <v>7327</v>
      </c>
      <c r="AB193" s="71">
        <v>34787</v>
      </c>
      <c r="AC193" s="71">
        <v>0</v>
      </c>
      <c r="AD193" s="71">
        <v>2.8746414866230361</v>
      </c>
      <c r="AE193" s="72"/>
      <c r="AF193" s="71">
        <v>51909827.017718337</v>
      </c>
      <c r="AG193" s="71">
        <v>2936732.2545842705</v>
      </c>
      <c r="AH193" s="71">
        <v>1751226.5786626094</v>
      </c>
      <c r="AI193" s="71">
        <v>79162277.498768568</v>
      </c>
      <c r="AJ193" s="71">
        <v>74770732.017672077</v>
      </c>
      <c r="AK193" s="71"/>
      <c r="AL193" s="71"/>
      <c r="AM193" s="71">
        <v>4540089.9916310739</v>
      </c>
      <c r="AN193" s="71"/>
      <c r="AO193" s="71"/>
      <c r="AP193" s="71">
        <v>215070885.35903689</v>
      </c>
      <c r="AQ193" s="72"/>
      <c r="AR193" s="71">
        <v>161</v>
      </c>
      <c r="AS193" s="71">
        <v>16</v>
      </c>
      <c r="AT193" s="71">
        <v>0</v>
      </c>
      <c r="AU193" s="71">
        <v>0</v>
      </c>
      <c r="AV193" s="71">
        <v>0</v>
      </c>
      <c r="AW193" s="71">
        <v>1</v>
      </c>
      <c r="AX193" s="71"/>
      <c r="AY193" s="72"/>
      <c r="AZ193" s="71">
        <v>755.59999999999991</v>
      </c>
      <c r="BA193" s="71">
        <v>3028.5</v>
      </c>
      <c r="BB193" s="71">
        <v>0</v>
      </c>
      <c r="BC193" s="71">
        <v>0</v>
      </c>
      <c r="BD193" s="71">
        <v>0</v>
      </c>
      <c r="BE193" s="71">
        <v>6800</v>
      </c>
      <c r="BF193" s="71"/>
      <c r="BG193" s="72"/>
      <c r="BH193" s="71">
        <v>0</v>
      </c>
      <c r="BI193" s="71">
        <v>0</v>
      </c>
      <c r="BJ193" s="71">
        <v>19.72</v>
      </c>
      <c r="BK193" s="71">
        <v>0</v>
      </c>
      <c r="BL193" s="71">
        <v>4.41</v>
      </c>
      <c r="BM193" s="71">
        <v>0</v>
      </c>
      <c r="BN193" s="72"/>
      <c r="BO193" s="71">
        <v>0</v>
      </c>
      <c r="BP193" s="71">
        <v>0</v>
      </c>
      <c r="BQ193" s="71">
        <v>3</v>
      </c>
      <c r="BR193" s="71">
        <v>0</v>
      </c>
      <c r="BS193" s="71">
        <v>1</v>
      </c>
      <c r="BT193" s="71">
        <v>0</v>
      </c>
      <c r="BU193"/>
      <c r="BV193" s="70">
        <v>24.13</v>
      </c>
      <c r="BW193" s="70">
        <v>0</v>
      </c>
      <c r="BX193" s="70">
        <v>0</v>
      </c>
      <c r="BY193" s="70">
        <v>0</v>
      </c>
      <c r="BZ193" s="70">
        <v>0</v>
      </c>
      <c r="CA193" s="70">
        <v>0</v>
      </c>
      <c r="CB193" s="70">
        <v>0</v>
      </c>
      <c r="CC193" s="70">
        <v>0</v>
      </c>
      <c r="CD193" s="70">
        <v>0</v>
      </c>
    </row>
    <row r="194" spans="1:82">
      <c r="A194" s="70" t="s">
        <v>1873</v>
      </c>
      <c r="B194" s="70">
        <v>306</v>
      </c>
      <c r="C194" s="70">
        <v>18</v>
      </c>
      <c r="D194" s="70">
        <v>18</v>
      </c>
      <c r="E194" s="70">
        <v>2021</v>
      </c>
      <c r="F194" s="70" t="s">
        <v>160</v>
      </c>
      <c r="G194" s="70" t="s">
        <v>1855</v>
      </c>
      <c r="H194" s="70" t="s">
        <v>1856</v>
      </c>
      <c r="I194" s="148"/>
      <c r="J194" s="71">
        <v>34.996629494401425</v>
      </c>
      <c r="K194" s="71">
        <v>4.5133099188088535</v>
      </c>
      <c r="L194" s="71">
        <v>6.1513209824561423</v>
      </c>
      <c r="M194" s="71">
        <v>52.845955572435791</v>
      </c>
      <c r="N194" s="71">
        <v>57.850157729235271</v>
      </c>
      <c r="O194" s="71">
        <v>30.447357217681805</v>
      </c>
      <c r="P194" s="71">
        <v>34.045710749227965</v>
      </c>
      <c r="Q194" s="71">
        <v>1.9925768141522999</v>
      </c>
      <c r="R194" s="71">
        <v>0</v>
      </c>
      <c r="S194" s="71">
        <v>2.5517309002884381</v>
      </c>
      <c r="T194" s="72"/>
      <c r="U194" s="71">
        <v>7314747</v>
      </c>
      <c r="V194" s="71">
        <v>1842</v>
      </c>
      <c r="W194" s="71">
        <v>207</v>
      </c>
      <c r="X194" s="71">
        <v>13467</v>
      </c>
      <c r="Y194" s="71">
        <v>13910</v>
      </c>
      <c r="Z194" s="71">
        <v>22402</v>
      </c>
      <c r="AA194" s="71">
        <v>7327</v>
      </c>
      <c r="AB194" s="71">
        <v>34127</v>
      </c>
      <c r="AC194" s="71">
        <v>0</v>
      </c>
      <c r="AD194" s="71">
        <v>2.5517309002884381</v>
      </c>
      <c r="AE194" s="72"/>
      <c r="AF194" s="71">
        <v>52714422.560938872</v>
      </c>
      <c r="AG194" s="71">
        <v>2979320.9028599081</v>
      </c>
      <c r="AH194" s="71">
        <v>1375787.0036453037</v>
      </c>
      <c r="AI194" s="71">
        <v>81813525.936511844</v>
      </c>
      <c r="AJ194" s="71">
        <v>76611763.296751857</v>
      </c>
      <c r="AK194" s="71">
        <v>0</v>
      </c>
      <c r="AL194" s="71">
        <v>0</v>
      </c>
      <c r="AM194" s="71">
        <v>4479642.6992168901</v>
      </c>
      <c r="AN194" s="71">
        <v>0</v>
      </c>
      <c r="AO194" s="71">
        <v>0</v>
      </c>
      <c r="AP194" s="71">
        <v>219974462.3999247</v>
      </c>
      <c r="AQ194" s="72"/>
      <c r="AR194" s="71">
        <v>167</v>
      </c>
      <c r="AS194" s="71">
        <v>17</v>
      </c>
      <c r="AT194" s="71">
        <v>0</v>
      </c>
      <c r="AU194" s="71">
        <v>0</v>
      </c>
      <c r="AV194" s="71">
        <v>0</v>
      </c>
      <c r="AW194" s="71">
        <v>1</v>
      </c>
      <c r="AX194" s="71"/>
      <c r="AY194" s="72"/>
      <c r="AZ194" s="71">
        <v>794</v>
      </c>
      <c r="BA194" s="71">
        <v>3078</v>
      </c>
      <c r="BB194" s="71">
        <v>0</v>
      </c>
      <c r="BC194" s="71">
        <v>0</v>
      </c>
      <c r="BD194" s="71">
        <v>0</v>
      </c>
      <c r="BE194" s="71">
        <v>6800</v>
      </c>
      <c r="BF194" s="71"/>
      <c r="BG194" s="72"/>
      <c r="BH194" s="71">
        <v>0</v>
      </c>
      <c r="BI194" s="71">
        <v>0</v>
      </c>
      <c r="BJ194" s="71">
        <v>22.782</v>
      </c>
      <c r="BK194" s="71">
        <v>0</v>
      </c>
      <c r="BL194" s="71">
        <v>4.2290000000000001</v>
      </c>
      <c r="BM194" s="71">
        <v>0</v>
      </c>
      <c r="BN194" s="72"/>
      <c r="BO194" s="71">
        <v>0</v>
      </c>
      <c r="BP194" s="71">
        <v>0</v>
      </c>
      <c r="BQ194" s="71">
        <v>4</v>
      </c>
      <c r="BR194" s="71">
        <v>0</v>
      </c>
      <c r="BS194" s="71">
        <v>1</v>
      </c>
      <c r="BT194" s="71">
        <v>0</v>
      </c>
      <c r="BU194"/>
      <c r="BV194" s="70">
        <v>27.010999999999999</v>
      </c>
      <c r="BW194" s="70">
        <v>0</v>
      </c>
      <c r="BX194" s="70">
        <v>0</v>
      </c>
      <c r="BY194" s="70">
        <v>0</v>
      </c>
      <c r="BZ194" s="70">
        <v>0</v>
      </c>
      <c r="CA194" s="70">
        <v>0</v>
      </c>
      <c r="CB194" s="70">
        <v>0</v>
      </c>
      <c r="CC194" s="70">
        <v>0</v>
      </c>
      <c r="CD194" s="70">
        <v>0</v>
      </c>
    </row>
    <row r="195" spans="1:82">
      <c r="A195" s="70" t="s">
        <v>1874</v>
      </c>
      <c r="B195" s="70">
        <v>306</v>
      </c>
      <c r="C195" s="70">
        <v>19</v>
      </c>
      <c r="D195" s="70">
        <v>18</v>
      </c>
      <c r="E195" s="70">
        <v>2022</v>
      </c>
      <c r="F195" s="70" t="s">
        <v>161</v>
      </c>
      <c r="G195" s="70" t="s">
        <v>1855</v>
      </c>
      <c r="H195" s="70" t="s">
        <v>1856</v>
      </c>
      <c r="I195" s="148"/>
      <c r="J195" s="71">
        <v>36.723166894841945</v>
      </c>
      <c r="K195" s="71">
        <v>4.1129440319693478</v>
      </c>
      <c r="L195" s="71">
        <v>5.4332012531352207</v>
      </c>
      <c r="M195" s="71">
        <v>50.521148404355813</v>
      </c>
      <c r="N195" s="71">
        <v>59.381608128906166</v>
      </c>
      <c r="O195" s="71">
        <v>31.887424977514602</v>
      </c>
      <c r="P195" s="71">
        <v>33.987603780643575</v>
      </c>
      <c r="Q195" s="71">
        <v>1.9647221238314303</v>
      </c>
      <c r="R195" s="71">
        <v>0</v>
      </c>
      <c r="S195" s="71">
        <v>2.5336242772384172</v>
      </c>
      <c r="T195" s="72"/>
      <c r="U195" s="71">
        <v>7097536</v>
      </c>
      <c r="V195" s="71">
        <v>1842</v>
      </c>
      <c r="W195" s="71">
        <v>207</v>
      </c>
      <c r="X195" s="71">
        <v>13467</v>
      </c>
      <c r="Y195" s="71">
        <v>13820</v>
      </c>
      <c r="Z195" s="71">
        <v>22291</v>
      </c>
      <c r="AA195" s="71">
        <v>7426</v>
      </c>
      <c r="AB195" s="71">
        <v>33374</v>
      </c>
      <c r="AC195" s="71">
        <v>0</v>
      </c>
      <c r="AD195" s="71">
        <v>2.5336242772384172</v>
      </c>
      <c r="AE195" s="72"/>
      <c r="AF195" s="71">
        <v>58316443.876092881</v>
      </c>
      <c r="AG195" s="71">
        <v>2930312.0675728777</v>
      </c>
      <c r="AH195" s="71">
        <v>1458273.9009441033</v>
      </c>
      <c r="AI195" s="71">
        <v>77635720.019358292</v>
      </c>
      <c r="AJ195" s="71">
        <v>87368649.367119133</v>
      </c>
      <c r="AK195" s="71">
        <v>0</v>
      </c>
      <c r="AL195" s="71">
        <v>0</v>
      </c>
      <c r="AM195" s="71">
        <v>4309494.3235430745</v>
      </c>
      <c r="AN195" s="71">
        <v>0</v>
      </c>
      <c r="AO195" s="71">
        <v>0</v>
      </c>
      <c r="AP195" s="71">
        <v>232018893.55463037</v>
      </c>
      <c r="AQ195" s="72"/>
      <c r="AR195" s="71">
        <v>174</v>
      </c>
      <c r="AS195" s="71">
        <v>17</v>
      </c>
      <c r="AT195" s="71">
        <v>0</v>
      </c>
      <c r="AU195" s="71">
        <v>0</v>
      </c>
      <c r="AV195" s="71">
        <v>0</v>
      </c>
      <c r="AW195" s="71">
        <v>1</v>
      </c>
      <c r="AX195" s="71"/>
      <c r="AY195" s="72"/>
      <c r="AZ195" s="71">
        <v>838.89999999999986</v>
      </c>
      <c r="BA195" s="71">
        <v>3078</v>
      </c>
      <c r="BB195" s="71">
        <v>0</v>
      </c>
      <c r="BC195" s="71">
        <v>0</v>
      </c>
      <c r="BD195" s="71">
        <v>0</v>
      </c>
      <c r="BE195" s="71">
        <v>6800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1875</v>
      </c>
      <c r="B196" s="70">
        <v>306</v>
      </c>
      <c r="C196" s="70">
        <v>20</v>
      </c>
      <c r="D196" s="70">
        <v>18</v>
      </c>
      <c r="E196" s="70">
        <v>2023</v>
      </c>
      <c r="F196" s="70" t="s">
        <v>1539</v>
      </c>
      <c r="G196" s="70" t="s">
        <v>1855</v>
      </c>
      <c r="H196" s="70" t="s">
        <v>1856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183</v>
      </c>
      <c r="AS196" s="71">
        <v>17</v>
      </c>
      <c r="AT196" s="71">
        <v>0</v>
      </c>
      <c r="AU196" s="71">
        <v>1</v>
      </c>
      <c r="AV196" s="71">
        <v>0</v>
      </c>
      <c r="AW196" s="71">
        <v>1</v>
      </c>
      <c r="AX196" s="71"/>
      <c r="AY196" s="72"/>
      <c r="AZ196" s="71">
        <v>890.69999999999982</v>
      </c>
      <c r="BA196" s="71">
        <v>3078</v>
      </c>
      <c r="BB196" s="71">
        <v>0</v>
      </c>
      <c r="BC196" s="71">
        <v>199</v>
      </c>
      <c r="BD196" s="71">
        <v>0</v>
      </c>
      <c r="BE196" s="71">
        <v>6800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1876</v>
      </c>
      <c r="B197" s="70">
        <v>306</v>
      </c>
      <c r="C197" s="70">
        <v>21</v>
      </c>
      <c r="D197" s="70">
        <v>18</v>
      </c>
      <c r="E197" s="70">
        <v>2024</v>
      </c>
      <c r="F197" s="70" t="s">
        <v>1554</v>
      </c>
      <c r="G197" s="1064" t="s">
        <v>1855</v>
      </c>
      <c r="H197" s="70" t="s">
        <v>1856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1877</v>
      </c>
      <c r="B198" s="70">
        <v>324</v>
      </c>
      <c r="C198" s="70">
        <v>1</v>
      </c>
      <c r="D198" s="70">
        <v>20</v>
      </c>
      <c r="E198" s="70">
        <v>1990</v>
      </c>
      <c r="F198" s="70" t="s">
        <v>787</v>
      </c>
      <c r="G198" s="1064" t="s">
        <v>1654</v>
      </c>
      <c r="H198" s="70" t="s">
        <v>1655</v>
      </c>
      <c r="I198" s="148"/>
      <c r="J198" s="71">
        <v>123.2655403937658</v>
      </c>
      <c r="K198" s="71">
        <v>14.6472018999255</v>
      </c>
      <c r="L198" s="71">
        <v>54.289667728181982</v>
      </c>
      <c r="M198" s="71">
        <v>45.382732174848798</v>
      </c>
      <c r="N198" s="71">
        <v>74.034861685972913</v>
      </c>
      <c r="O198" s="71">
        <v>34.698746029221383</v>
      </c>
      <c r="P198" s="71">
        <v>39.289802890736539</v>
      </c>
      <c r="Q198" s="71">
        <v>2.7355467316228101</v>
      </c>
      <c r="R198" s="71">
        <v>7.3900733177196782</v>
      </c>
      <c r="S198" s="71">
        <v>2.2275897612448121</v>
      </c>
      <c r="T198" s="72"/>
      <c r="U198" s="71">
        <v>3460859</v>
      </c>
      <c r="V198" s="71">
        <v>2680</v>
      </c>
      <c r="W198" s="71">
        <v>635</v>
      </c>
      <c r="X198" s="71">
        <v>15218</v>
      </c>
      <c r="Y198" s="71">
        <v>15838</v>
      </c>
      <c r="Z198" s="71">
        <v>14272</v>
      </c>
      <c r="AA198" s="71">
        <v>9540</v>
      </c>
      <c r="AB198" s="71">
        <v>44416</v>
      </c>
      <c r="AC198" s="71">
        <v>1279974</v>
      </c>
      <c r="AD198" s="71">
        <v>2.2275897612448121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1878</v>
      </c>
      <c r="B199" s="70">
        <v>325</v>
      </c>
      <c r="C199" s="70">
        <v>2</v>
      </c>
      <c r="D199" s="70">
        <v>20</v>
      </c>
      <c r="E199" s="70">
        <v>2005</v>
      </c>
      <c r="F199" s="70" t="s">
        <v>789</v>
      </c>
      <c r="G199" s="70" t="s">
        <v>1654</v>
      </c>
      <c r="H199" s="70" t="s">
        <v>1655</v>
      </c>
      <c r="I199" s="148"/>
      <c r="J199" s="71">
        <v>127.93724760082689</v>
      </c>
      <c r="K199" s="71">
        <v>6.4352884952090532</v>
      </c>
      <c r="L199" s="71">
        <v>42.568116359190107</v>
      </c>
      <c r="M199" s="71">
        <v>74.853545543312137</v>
      </c>
      <c r="N199" s="71">
        <v>89.877120193670549</v>
      </c>
      <c r="O199" s="71">
        <v>48.095866882703483</v>
      </c>
      <c r="P199" s="71">
        <v>37.337826547154087</v>
      </c>
      <c r="Q199" s="71">
        <v>2.39987470057032</v>
      </c>
      <c r="R199" s="71">
        <v>4.6111986369861286</v>
      </c>
      <c r="S199" s="71">
        <v>0</v>
      </c>
      <c r="T199" s="72"/>
      <c r="U199" s="71">
        <v>3951390</v>
      </c>
      <c r="V199" s="71">
        <v>1963</v>
      </c>
      <c r="W199" s="71">
        <v>378</v>
      </c>
      <c r="X199" s="71">
        <v>12156</v>
      </c>
      <c r="Y199" s="71">
        <v>18324</v>
      </c>
      <c r="Z199" s="71">
        <v>22892</v>
      </c>
      <c r="AA199" s="71">
        <v>7425</v>
      </c>
      <c r="AB199" s="71">
        <v>40735</v>
      </c>
      <c r="AC199" s="71">
        <v>815395</v>
      </c>
      <c r="AD199" s="71">
        <v>0</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1879</v>
      </c>
      <c r="B200" s="70">
        <v>326</v>
      </c>
      <c r="C200" s="70">
        <v>3</v>
      </c>
      <c r="D200" s="70">
        <v>20</v>
      </c>
      <c r="E200" s="70">
        <v>2006</v>
      </c>
      <c r="F200" s="70" t="s">
        <v>790</v>
      </c>
      <c r="G200" s="70" t="s">
        <v>1654</v>
      </c>
      <c r="H200" s="70" t="s">
        <v>1655</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1880</v>
      </c>
      <c r="B201" s="70">
        <v>327</v>
      </c>
      <c r="C201" s="70">
        <v>4</v>
      </c>
      <c r="D201" s="70">
        <v>20</v>
      </c>
      <c r="E201" s="70">
        <v>2007</v>
      </c>
      <c r="F201" s="70" t="s">
        <v>791</v>
      </c>
      <c r="G201" s="70" t="s">
        <v>1654</v>
      </c>
      <c r="H201" s="70" t="s">
        <v>1655</v>
      </c>
      <c r="I201" s="148"/>
      <c r="J201" s="71">
        <v>122.87081798874441</v>
      </c>
      <c r="K201" s="71">
        <v>5.6143991680602134</v>
      </c>
      <c r="L201" s="71">
        <v>39.72130722233964</v>
      </c>
      <c r="M201" s="71">
        <v>75.935100387591007</v>
      </c>
      <c r="N201" s="71">
        <v>90.0863997665206</v>
      </c>
      <c r="O201" s="71">
        <v>45.922393788912991</v>
      </c>
      <c r="P201" s="71">
        <v>36.256160013753266</v>
      </c>
      <c r="Q201" s="71">
        <v>2.4855946768116199</v>
      </c>
      <c r="R201" s="71">
        <v>5.3151025471560613</v>
      </c>
      <c r="S201" s="71">
        <v>0</v>
      </c>
      <c r="T201" s="72"/>
      <c r="U201" s="71">
        <v>4035104</v>
      </c>
      <c r="V201" s="71">
        <v>1868</v>
      </c>
      <c r="W201" s="71">
        <v>484</v>
      </c>
      <c r="X201" s="71">
        <v>15446</v>
      </c>
      <c r="Y201" s="71">
        <v>18415</v>
      </c>
      <c r="Z201" s="71">
        <v>22722</v>
      </c>
      <c r="AA201" s="71">
        <v>7100</v>
      </c>
      <c r="AB201" s="71">
        <v>39959</v>
      </c>
      <c r="AC201" s="71">
        <v>966833</v>
      </c>
      <c r="AD201" s="71">
        <v>0</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1881</v>
      </c>
      <c r="B202" s="70">
        <v>328</v>
      </c>
      <c r="C202" s="70">
        <v>5</v>
      </c>
      <c r="D202" s="70">
        <v>20</v>
      </c>
      <c r="E202" s="70">
        <v>2008</v>
      </c>
      <c r="F202" s="70" t="s">
        <v>792</v>
      </c>
      <c r="G202" s="70" t="s">
        <v>1654</v>
      </c>
      <c r="H202" s="70" t="s">
        <v>1655</v>
      </c>
      <c r="I202" s="148"/>
      <c r="J202" s="71">
        <v>128.85703301583331</v>
      </c>
      <c r="K202" s="71">
        <v>4.927519394280556</v>
      </c>
      <c r="L202" s="71">
        <v>34.297849627711003</v>
      </c>
      <c r="M202" s="71">
        <v>88.851420665009584</v>
      </c>
      <c r="N202" s="71">
        <v>90.981655548067351</v>
      </c>
      <c r="O202" s="71">
        <v>44.08213523470863</v>
      </c>
      <c r="P202" s="71">
        <v>35.266113938661263</v>
      </c>
      <c r="Q202" s="71">
        <v>2.4123882799243299</v>
      </c>
      <c r="R202" s="71">
        <v>4.8434284859893024</v>
      </c>
      <c r="S202" s="71">
        <v>0</v>
      </c>
      <c r="T202" s="72"/>
      <c r="U202" s="71">
        <v>4446196</v>
      </c>
      <c r="V202" s="71">
        <v>1868</v>
      </c>
      <c r="W202" s="71">
        <v>484</v>
      </c>
      <c r="X202" s="71">
        <v>15446</v>
      </c>
      <c r="Y202" s="71">
        <v>18351</v>
      </c>
      <c r="Z202" s="71">
        <v>22577</v>
      </c>
      <c r="AA202" s="71">
        <v>6914</v>
      </c>
      <c r="AB202" s="71">
        <v>39420</v>
      </c>
      <c r="AC202" s="71">
        <v>914857</v>
      </c>
      <c r="AD202" s="71">
        <v>0</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1882</v>
      </c>
      <c r="B203" s="70">
        <v>329</v>
      </c>
      <c r="C203" s="70">
        <v>6</v>
      </c>
      <c r="D203" s="70">
        <v>20</v>
      </c>
      <c r="E203" s="70">
        <v>2009</v>
      </c>
      <c r="F203" s="70" t="s">
        <v>176</v>
      </c>
      <c r="G203" s="70" t="s">
        <v>1654</v>
      </c>
      <c r="H203" s="70" t="s">
        <v>1655</v>
      </c>
      <c r="I203" s="148"/>
      <c r="J203" s="71">
        <v>110.936916975652</v>
      </c>
      <c r="K203" s="71">
        <v>3.6484917289259968</v>
      </c>
      <c r="L203" s="71">
        <v>51.945176607078963</v>
      </c>
      <c r="M203" s="71">
        <v>69.972146195193247</v>
      </c>
      <c r="N203" s="71">
        <v>78.602456223794746</v>
      </c>
      <c r="O203" s="71">
        <v>44.67044305671898</v>
      </c>
      <c r="P203" s="71">
        <v>34.128330297585158</v>
      </c>
      <c r="Q203" s="71">
        <v>2.2959831615161099</v>
      </c>
      <c r="R203" s="71">
        <v>4.8435731957340096</v>
      </c>
      <c r="S203" s="71">
        <v>0</v>
      </c>
      <c r="T203" s="72"/>
      <c r="U203" s="71">
        <v>3865606</v>
      </c>
      <c r="V203" s="71">
        <v>1694</v>
      </c>
      <c r="W203" s="71">
        <v>840</v>
      </c>
      <c r="X203" s="71">
        <v>15362</v>
      </c>
      <c r="Y203" s="71">
        <v>18458</v>
      </c>
      <c r="Z203" s="71">
        <v>22582</v>
      </c>
      <c r="AA203" s="71">
        <v>6869</v>
      </c>
      <c r="AB203" s="71">
        <v>39384</v>
      </c>
      <c r="AC203" s="71">
        <v>892543</v>
      </c>
      <c r="AD203" s="71">
        <v>0</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16.387</v>
      </c>
      <c r="BK203" s="71">
        <v>0</v>
      </c>
      <c r="BL203" s="71">
        <v>9.6999999999999993</v>
      </c>
      <c r="BM203" s="71">
        <v>0</v>
      </c>
      <c r="BN203" s="72"/>
      <c r="BO203" s="71">
        <v>0</v>
      </c>
      <c r="BP203" s="71">
        <v>0</v>
      </c>
      <c r="BQ203" s="71">
        <v>3</v>
      </c>
      <c r="BR203" s="71">
        <v>0</v>
      </c>
      <c r="BS203" s="71">
        <v>2</v>
      </c>
      <c r="BT203" s="71">
        <v>0</v>
      </c>
      <c r="BU203"/>
      <c r="BV203" s="70">
        <v>26.087</v>
      </c>
      <c r="BW203" s="70">
        <v>0</v>
      </c>
      <c r="BX203" s="70">
        <v>0</v>
      </c>
      <c r="BY203" s="70">
        <v>0</v>
      </c>
      <c r="BZ203" s="70">
        <v>0</v>
      </c>
      <c r="CA203" s="70">
        <v>0</v>
      </c>
      <c r="CB203" s="70">
        <v>0</v>
      </c>
      <c r="CC203" s="70">
        <v>0</v>
      </c>
      <c r="CD203" s="70">
        <v>0</v>
      </c>
    </row>
    <row r="204" spans="1:82">
      <c r="A204" s="70" t="s">
        <v>1883</v>
      </c>
      <c r="B204" s="70">
        <v>330</v>
      </c>
      <c r="C204" s="70">
        <v>7</v>
      </c>
      <c r="D204" s="70">
        <v>20</v>
      </c>
      <c r="E204" s="70">
        <v>2010</v>
      </c>
      <c r="F204" s="70" t="s">
        <v>177</v>
      </c>
      <c r="G204" s="70" t="s">
        <v>1654</v>
      </c>
      <c r="H204" s="70" t="s">
        <v>1655</v>
      </c>
      <c r="I204" s="148"/>
      <c r="J204" s="71">
        <v>103.44819264242651</v>
      </c>
      <c r="K204" s="71">
        <v>3.8050347345506448</v>
      </c>
      <c r="L204" s="71">
        <v>47.291005821496633</v>
      </c>
      <c r="M204" s="71">
        <v>62.63482970888775</v>
      </c>
      <c r="N204" s="71">
        <v>77.311266619751322</v>
      </c>
      <c r="O204" s="71">
        <v>44.308278011769588</v>
      </c>
      <c r="P204" s="71">
        <v>35.155342614870271</v>
      </c>
      <c r="Q204" s="71">
        <v>2.3755791132519599</v>
      </c>
      <c r="R204" s="71">
        <v>5.4052554069651571</v>
      </c>
      <c r="S204" s="71">
        <v>0</v>
      </c>
      <c r="T204" s="72"/>
      <c r="U204" s="71">
        <v>4035118</v>
      </c>
      <c r="V204" s="71">
        <v>1694</v>
      </c>
      <c r="W204" s="71">
        <v>840</v>
      </c>
      <c r="X204" s="71">
        <v>15362</v>
      </c>
      <c r="Y204" s="71">
        <v>18464</v>
      </c>
      <c r="Z204" s="71">
        <v>22503</v>
      </c>
      <c r="AA204" s="71">
        <v>6899</v>
      </c>
      <c r="AB204" s="71">
        <v>39047</v>
      </c>
      <c r="AC204" s="71">
        <v>943912</v>
      </c>
      <c r="AD204" s="71">
        <v>0</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14.23</v>
      </c>
      <c r="BK204" s="71">
        <v>0</v>
      </c>
      <c r="BL204" s="71">
        <v>9.0120000000000005</v>
      </c>
      <c r="BM204" s="71">
        <v>0</v>
      </c>
      <c r="BN204" s="72"/>
      <c r="BO204" s="71">
        <v>0</v>
      </c>
      <c r="BP204" s="71">
        <v>0</v>
      </c>
      <c r="BQ204" s="71">
        <v>3</v>
      </c>
      <c r="BR204" s="71">
        <v>0</v>
      </c>
      <c r="BS204" s="71">
        <v>2</v>
      </c>
      <c r="BT204" s="71">
        <v>0</v>
      </c>
      <c r="BU204"/>
      <c r="BV204" s="70">
        <v>23.242000000000001</v>
      </c>
      <c r="BW204" s="70">
        <v>0</v>
      </c>
      <c r="BX204" s="70">
        <v>0</v>
      </c>
      <c r="BY204" s="70">
        <v>0</v>
      </c>
      <c r="BZ204" s="70">
        <v>0</v>
      </c>
      <c r="CA204" s="70">
        <v>0</v>
      </c>
      <c r="CB204" s="70">
        <v>0</v>
      </c>
      <c r="CC204" s="70">
        <v>0</v>
      </c>
      <c r="CD204" s="70">
        <v>0</v>
      </c>
    </row>
    <row r="205" spans="1:82">
      <c r="A205" s="70" t="s">
        <v>1884</v>
      </c>
      <c r="B205" s="70">
        <v>331</v>
      </c>
      <c r="C205" s="70">
        <v>8</v>
      </c>
      <c r="D205" s="70">
        <v>20</v>
      </c>
      <c r="E205" s="70">
        <v>2011</v>
      </c>
      <c r="F205" s="70" t="s">
        <v>178</v>
      </c>
      <c r="G205" s="70" t="s">
        <v>1654</v>
      </c>
      <c r="H205" s="70" t="s">
        <v>1655</v>
      </c>
      <c r="I205" s="148"/>
      <c r="J205" s="71">
        <v>113.3768166860079</v>
      </c>
      <c r="K205" s="71">
        <v>5.331561424572282</v>
      </c>
      <c r="L205" s="71">
        <v>44.125954283081398</v>
      </c>
      <c r="M205" s="71">
        <v>79.125399358005637</v>
      </c>
      <c r="N205" s="71">
        <v>92.478334383065757</v>
      </c>
      <c r="O205" s="71">
        <v>43.545371352989882</v>
      </c>
      <c r="P205" s="71">
        <v>33.520852718520665</v>
      </c>
      <c r="Q205" s="71">
        <v>2.7051846074469199</v>
      </c>
      <c r="R205" s="71">
        <v>5.8456146042264647</v>
      </c>
      <c r="S205" s="71">
        <v>0</v>
      </c>
      <c r="T205" s="72"/>
      <c r="U205" s="71">
        <v>4164996</v>
      </c>
      <c r="V205" s="71">
        <v>1694</v>
      </c>
      <c r="W205" s="71">
        <v>840</v>
      </c>
      <c r="X205" s="71">
        <v>15362</v>
      </c>
      <c r="Y205" s="71">
        <v>18349</v>
      </c>
      <c r="Z205" s="71">
        <v>22596</v>
      </c>
      <c r="AA205" s="71">
        <v>6774</v>
      </c>
      <c r="AB205" s="71">
        <v>38548</v>
      </c>
      <c r="AC205" s="71">
        <v>1019123</v>
      </c>
      <c r="AD205" s="71">
        <v>0</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13.212</v>
      </c>
      <c r="BK205" s="71">
        <v>0</v>
      </c>
      <c r="BL205" s="71">
        <v>7.8759999999999994</v>
      </c>
      <c r="BM205" s="71">
        <v>0</v>
      </c>
      <c r="BN205" s="72"/>
      <c r="BO205" s="71">
        <v>0</v>
      </c>
      <c r="BP205" s="71">
        <v>0</v>
      </c>
      <c r="BQ205" s="71">
        <v>3</v>
      </c>
      <c r="BR205" s="71">
        <v>0</v>
      </c>
      <c r="BS205" s="71">
        <v>2</v>
      </c>
      <c r="BT205" s="71">
        <v>0</v>
      </c>
      <c r="BU205"/>
      <c r="BV205" s="70">
        <v>21.088000000000001</v>
      </c>
      <c r="BW205" s="70">
        <v>0</v>
      </c>
      <c r="BX205" s="70">
        <v>0</v>
      </c>
      <c r="BY205" s="70">
        <v>0</v>
      </c>
      <c r="BZ205" s="70">
        <v>0</v>
      </c>
      <c r="CA205" s="70">
        <v>0</v>
      </c>
      <c r="CB205" s="70">
        <v>0</v>
      </c>
      <c r="CC205" s="70">
        <v>0</v>
      </c>
      <c r="CD205" s="70">
        <v>0</v>
      </c>
    </row>
    <row r="206" spans="1:82">
      <c r="A206" s="70" t="s">
        <v>1885</v>
      </c>
      <c r="B206" s="70">
        <v>332</v>
      </c>
      <c r="C206" s="70">
        <v>9</v>
      </c>
      <c r="D206" s="70">
        <v>20</v>
      </c>
      <c r="E206" s="70">
        <v>2012</v>
      </c>
      <c r="F206" s="70" t="s">
        <v>179</v>
      </c>
      <c r="G206" s="70" t="s">
        <v>1654</v>
      </c>
      <c r="H206" s="70" t="s">
        <v>1655</v>
      </c>
      <c r="I206" s="148"/>
      <c r="J206" s="71">
        <v>89.028263195992579</v>
      </c>
      <c r="K206" s="71">
        <v>6.0062101483839854</v>
      </c>
      <c r="L206" s="71">
        <v>44.521775751349473</v>
      </c>
      <c r="M206" s="71">
        <v>98.273494594589749</v>
      </c>
      <c r="N206" s="71">
        <v>101.8762458955508</v>
      </c>
      <c r="O206" s="71">
        <v>43.499060352759038</v>
      </c>
      <c r="P206" s="71">
        <v>34.074862430719051</v>
      </c>
      <c r="Q206" s="71">
        <v>2.9140436516801702</v>
      </c>
      <c r="R206" s="71">
        <v>4.5291892951297976</v>
      </c>
      <c r="S206" s="71">
        <v>0</v>
      </c>
      <c r="T206" s="72"/>
      <c r="U206" s="71">
        <v>3133615</v>
      </c>
      <c r="V206" s="71">
        <v>1694</v>
      </c>
      <c r="W206" s="71">
        <v>840</v>
      </c>
      <c r="X206" s="71">
        <v>15362</v>
      </c>
      <c r="Y206" s="71">
        <v>18401</v>
      </c>
      <c r="Z206" s="71">
        <v>22751</v>
      </c>
      <c r="AA206" s="71">
        <v>6847</v>
      </c>
      <c r="AB206" s="71">
        <v>38219</v>
      </c>
      <c r="AC206" s="71">
        <v>769166</v>
      </c>
      <c r="AD206" s="71">
        <v>0</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15.531000000000001</v>
      </c>
      <c r="BK206" s="71">
        <v>0</v>
      </c>
      <c r="BL206" s="71">
        <v>8.4420000000000002</v>
      </c>
      <c r="BM206" s="71">
        <v>0</v>
      </c>
      <c r="BN206" s="72"/>
      <c r="BO206" s="71">
        <v>0</v>
      </c>
      <c r="BP206" s="71">
        <v>0</v>
      </c>
      <c r="BQ206" s="71">
        <v>3</v>
      </c>
      <c r="BR206" s="71">
        <v>0</v>
      </c>
      <c r="BS206" s="71">
        <v>2</v>
      </c>
      <c r="BT206" s="71">
        <v>0</v>
      </c>
      <c r="BU206"/>
      <c r="BV206" s="70">
        <v>23.972999999999999</v>
      </c>
      <c r="BW206" s="70">
        <v>0</v>
      </c>
      <c r="BX206" s="70">
        <v>0</v>
      </c>
      <c r="BY206" s="70">
        <v>0</v>
      </c>
      <c r="BZ206" s="70">
        <v>0</v>
      </c>
      <c r="CA206" s="70">
        <v>0</v>
      </c>
      <c r="CB206" s="70">
        <v>0</v>
      </c>
      <c r="CC206" s="70">
        <v>0</v>
      </c>
      <c r="CD206" s="70">
        <v>0</v>
      </c>
    </row>
    <row r="207" spans="1:82">
      <c r="A207" s="70" t="s">
        <v>1886</v>
      </c>
      <c r="B207" s="70">
        <v>333</v>
      </c>
      <c r="C207" s="70">
        <v>10</v>
      </c>
      <c r="D207" s="70">
        <v>20</v>
      </c>
      <c r="E207" s="70">
        <v>2013</v>
      </c>
      <c r="F207" s="70" t="s">
        <v>180</v>
      </c>
      <c r="G207" s="70" t="s">
        <v>1654</v>
      </c>
      <c r="H207" s="70" t="s">
        <v>1655</v>
      </c>
      <c r="I207" s="148"/>
      <c r="J207" s="71">
        <v>117.8137102394669</v>
      </c>
      <c r="K207" s="71">
        <v>4.9641531746215311</v>
      </c>
      <c r="L207" s="71">
        <v>39.316238602665507</v>
      </c>
      <c r="M207" s="71">
        <v>91.396699515445036</v>
      </c>
      <c r="N207" s="71">
        <v>99.681336570899376</v>
      </c>
      <c r="O207" s="71">
        <v>41.786334534468779</v>
      </c>
      <c r="P207" s="71">
        <v>33.963479291313966</v>
      </c>
      <c r="Q207" s="71">
        <v>2.9580511388355699</v>
      </c>
      <c r="R207" s="71">
        <v>4.5395052466204113</v>
      </c>
      <c r="S207" s="71">
        <v>0</v>
      </c>
      <c r="T207" s="72"/>
      <c r="U207" s="71">
        <v>4222299</v>
      </c>
      <c r="V207" s="71">
        <v>1694</v>
      </c>
      <c r="W207" s="71">
        <v>840</v>
      </c>
      <c r="X207" s="71">
        <v>15362</v>
      </c>
      <c r="Y207" s="71">
        <v>18578</v>
      </c>
      <c r="Z207" s="71">
        <v>22831</v>
      </c>
      <c r="AA207" s="71">
        <v>6799</v>
      </c>
      <c r="AB207" s="71">
        <v>38240</v>
      </c>
      <c r="AC207" s="71">
        <v>752522</v>
      </c>
      <c r="AD207" s="71">
        <v>0</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18.321999999999999</v>
      </c>
      <c r="BK207" s="71">
        <v>0</v>
      </c>
      <c r="BL207" s="71">
        <v>9.4550000000000001</v>
      </c>
      <c r="BM207" s="71">
        <v>0</v>
      </c>
      <c r="BN207" s="72"/>
      <c r="BO207" s="71">
        <v>0</v>
      </c>
      <c r="BP207" s="71">
        <v>0</v>
      </c>
      <c r="BQ207" s="71">
        <v>3</v>
      </c>
      <c r="BR207" s="71">
        <v>0</v>
      </c>
      <c r="BS207" s="71">
        <v>2</v>
      </c>
      <c r="BT207" s="71">
        <v>0</v>
      </c>
      <c r="BU207"/>
      <c r="BV207" s="70">
        <v>27.777000000000001</v>
      </c>
      <c r="BW207" s="70">
        <v>0</v>
      </c>
      <c r="BX207" s="70">
        <v>0</v>
      </c>
      <c r="BY207" s="70">
        <v>0</v>
      </c>
      <c r="BZ207" s="70">
        <v>0</v>
      </c>
      <c r="CA207" s="70">
        <v>0</v>
      </c>
      <c r="CB207" s="70">
        <v>0</v>
      </c>
      <c r="CC207" s="70">
        <v>0</v>
      </c>
      <c r="CD207" s="70">
        <v>0</v>
      </c>
    </row>
    <row r="208" spans="1:82">
      <c r="A208" s="70" t="s">
        <v>1887</v>
      </c>
      <c r="B208" s="70">
        <v>334</v>
      </c>
      <c r="C208" s="70">
        <v>11</v>
      </c>
      <c r="D208" s="70">
        <v>20</v>
      </c>
      <c r="E208" s="70">
        <v>2014</v>
      </c>
      <c r="F208" s="70" t="s">
        <v>181</v>
      </c>
      <c r="G208" s="70" t="s">
        <v>1654</v>
      </c>
      <c r="H208" s="70" t="s">
        <v>1655</v>
      </c>
      <c r="I208" s="148"/>
      <c r="J208" s="71">
        <v>123.3174837257291</v>
      </c>
      <c r="K208" s="71">
        <v>4.7757031652224669</v>
      </c>
      <c r="L208" s="71">
        <v>39.250221014308558</v>
      </c>
      <c r="M208" s="71">
        <v>95.14105096067901</v>
      </c>
      <c r="N208" s="71">
        <v>105.0724275773545</v>
      </c>
      <c r="O208" s="71">
        <v>39.533985239778431</v>
      </c>
      <c r="P208" s="71">
        <v>34.280613483101192</v>
      </c>
      <c r="Q208" s="71">
        <v>2.8009651698689702</v>
      </c>
      <c r="R208" s="71">
        <v>4.2337245258618754</v>
      </c>
      <c r="S208" s="71">
        <v>0</v>
      </c>
      <c r="T208" s="72"/>
      <c r="U208" s="71">
        <v>4908421</v>
      </c>
      <c r="V208" s="71">
        <v>1416</v>
      </c>
      <c r="W208" s="71">
        <v>856</v>
      </c>
      <c r="X208" s="71">
        <v>15203</v>
      </c>
      <c r="Y208" s="71">
        <v>18494</v>
      </c>
      <c r="Z208" s="71">
        <v>22750</v>
      </c>
      <c r="AA208" s="71">
        <v>6827</v>
      </c>
      <c r="AB208" s="71">
        <v>37740</v>
      </c>
      <c r="AC208" s="71">
        <v>704039</v>
      </c>
      <c r="AD208" s="71">
        <v>0</v>
      </c>
      <c r="AE208" s="72"/>
      <c r="AF208" s="71"/>
      <c r="AG208" s="71"/>
      <c r="AH208" s="71"/>
      <c r="AI208" s="71"/>
      <c r="AJ208" s="71"/>
      <c r="AK208" s="71"/>
      <c r="AL208" s="71"/>
      <c r="AM208" s="71"/>
      <c r="AN208" s="71"/>
      <c r="AO208" s="71"/>
      <c r="AP208" s="71"/>
      <c r="AQ208" s="72"/>
      <c r="AR208" s="71">
        <v>288</v>
      </c>
      <c r="AS208" s="71">
        <v>58</v>
      </c>
      <c r="AT208" s="71">
        <v>0</v>
      </c>
      <c r="AU208" s="71">
        <v>0</v>
      </c>
      <c r="AV208" s="71">
        <v>0</v>
      </c>
      <c r="AW208" s="71">
        <v>0</v>
      </c>
      <c r="AX208" s="71"/>
      <c r="AY208" s="72"/>
      <c r="AZ208" s="71">
        <v>1469.9949999999999</v>
      </c>
      <c r="BA208" s="71">
        <v>5141.0320000000002</v>
      </c>
      <c r="BB208" s="71">
        <v>0</v>
      </c>
      <c r="BC208" s="71">
        <v>0</v>
      </c>
      <c r="BD208" s="71">
        <v>0</v>
      </c>
      <c r="BE208" s="71">
        <v>0</v>
      </c>
      <c r="BF208" s="71"/>
      <c r="BG208" s="72"/>
      <c r="BH208" s="71">
        <v>0</v>
      </c>
      <c r="BI208" s="71">
        <v>0</v>
      </c>
      <c r="BJ208" s="71">
        <v>18.846</v>
      </c>
      <c r="BK208" s="71">
        <v>0</v>
      </c>
      <c r="BL208" s="71">
        <v>9.1280000000000001</v>
      </c>
      <c r="BM208" s="71">
        <v>0</v>
      </c>
      <c r="BN208" s="72"/>
      <c r="BO208" s="71">
        <v>0</v>
      </c>
      <c r="BP208" s="71">
        <v>0</v>
      </c>
      <c r="BQ208" s="71">
        <v>3</v>
      </c>
      <c r="BR208" s="71">
        <v>0</v>
      </c>
      <c r="BS208" s="71">
        <v>2</v>
      </c>
      <c r="BT208" s="71">
        <v>0</v>
      </c>
      <c r="BU208"/>
      <c r="BV208" s="70">
        <v>27.974</v>
      </c>
      <c r="BW208" s="70">
        <v>0</v>
      </c>
      <c r="BX208" s="70">
        <v>0</v>
      </c>
      <c r="BY208" s="70">
        <v>0</v>
      </c>
      <c r="BZ208" s="70">
        <v>0</v>
      </c>
      <c r="CA208" s="70">
        <v>0</v>
      </c>
      <c r="CB208" s="70">
        <v>0</v>
      </c>
      <c r="CC208" s="70">
        <v>0</v>
      </c>
      <c r="CD208" s="70">
        <v>0</v>
      </c>
    </row>
    <row r="209" spans="1:82">
      <c r="A209" s="70" t="s">
        <v>1888</v>
      </c>
      <c r="B209" s="70">
        <v>335</v>
      </c>
      <c r="C209" s="70">
        <v>12</v>
      </c>
      <c r="D209" s="70">
        <v>20</v>
      </c>
      <c r="E209" s="70">
        <v>2015</v>
      </c>
      <c r="F209" s="70" t="s">
        <v>182</v>
      </c>
      <c r="G209" s="70" t="s">
        <v>1654</v>
      </c>
      <c r="H209" s="70" t="s">
        <v>1655</v>
      </c>
      <c r="I209" s="148"/>
      <c r="J209" s="71">
        <v>132.31936228778281</v>
      </c>
      <c r="K209" s="71">
        <v>4.5794028877897217</v>
      </c>
      <c r="L209" s="71">
        <v>41.314952347140107</v>
      </c>
      <c r="M209" s="71">
        <v>92.055897029827051</v>
      </c>
      <c r="N209" s="71">
        <v>96.807940081011722</v>
      </c>
      <c r="O209" s="71">
        <v>39.162303773018635</v>
      </c>
      <c r="P209" s="71">
        <v>34.116735915305313</v>
      </c>
      <c r="Q209" s="71">
        <v>2.7137746054824099</v>
      </c>
      <c r="R209" s="71">
        <v>4.1094650689905841</v>
      </c>
      <c r="S209" s="71">
        <v>0</v>
      </c>
      <c r="T209" s="72"/>
      <c r="U209" s="71">
        <v>5280473</v>
      </c>
      <c r="V209" s="71">
        <v>1416</v>
      </c>
      <c r="W209" s="71">
        <v>856</v>
      </c>
      <c r="X209" s="71">
        <v>15203</v>
      </c>
      <c r="Y209" s="71">
        <v>18513</v>
      </c>
      <c r="Z209" s="71">
        <v>22753</v>
      </c>
      <c r="AA209" s="71">
        <v>6789</v>
      </c>
      <c r="AB209" s="71">
        <v>37352</v>
      </c>
      <c r="AC209" s="71">
        <v>702446</v>
      </c>
      <c r="AD209" s="71">
        <v>0</v>
      </c>
      <c r="AE209" s="72"/>
      <c r="AF209" s="71">
        <v>40750997.283243082</v>
      </c>
      <c r="AG209" s="71">
        <v>3050889.186481962</v>
      </c>
      <c r="AH209" s="71">
        <v>5342100.3654803131</v>
      </c>
      <c r="AI209" s="71">
        <v>96692313.939657778</v>
      </c>
      <c r="AJ209" s="71">
        <v>81994958.62795794</v>
      </c>
      <c r="AK209" s="71">
        <v>0</v>
      </c>
      <c r="AL209" s="71">
        <v>0</v>
      </c>
      <c r="AM209" s="71">
        <v>5118934.9142530644</v>
      </c>
      <c r="AN209" s="71">
        <v>0</v>
      </c>
      <c r="AO209" s="71">
        <v>0</v>
      </c>
      <c r="AP209" s="71">
        <v>232950194.31707412</v>
      </c>
      <c r="AQ209" s="72"/>
      <c r="AR209" s="71">
        <v>313</v>
      </c>
      <c r="AS209" s="71">
        <v>72</v>
      </c>
      <c r="AT209" s="71">
        <v>0</v>
      </c>
      <c r="AU209" s="71">
        <v>0</v>
      </c>
      <c r="AV209" s="71">
        <v>0</v>
      </c>
      <c r="AW209" s="71">
        <v>0</v>
      </c>
      <c r="AX209" s="71"/>
      <c r="AY209" s="72"/>
      <c r="AZ209" s="71">
        <v>1620.595</v>
      </c>
      <c r="BA209" s="71">
        <v>8476.4320000000007</v>
      </c>
      <c r="BB209" s="71">
        <v>0</v>
      </c>
      <c r="BC209" s="71">
        <v>0</v>
      </c>
      <c r="BD209" s="71">
        <v>0</v>
      </c>
      <c r="BE209" s="71">
        <v>0</v>
      </c>
      <c r="BF209" s="71"/>
      <c r="BG209" s="72"/>
      <c r="BH209" s="71">
        <v>0</v>
      </c>
      <c r="BI209" s="71">
        <v>0</v>
      </c>
      <c r="BJ209" s="71">
        <v>18.198</v>
      </c>
      <c r="BK209" s="71">
        <v>0</v>
      </c>
      <c r="BL209" s="71">
        <v>9.3410000000000011</v>
      </c>
      <c r="BM209" s="71">
        <v>0</v>
      </c>
      <c r="BN209" s="72"/>
      <c r="BO209" s="71">
        <v>0</v>
      </c>
      <c r="BP209" s="71">
        <v>0</v>
      </c>
      <c r="BQ209" s="71">
        <v>3</v>
      </c>
      <c r="BR209" s="71">
        <v>0</v>
      </c>
      <c r="BS209" s="71">
        <v>2</v>
      </c>
      <c r="BT209" s="71">
        <v>0</v>
      </c>
      <c r="BU209"/>
      <c r="BV209" s="70">
        <v>27.539000000000001</v>
      </c>
      <c r="BW209" s="70">
        <v>0</v>
      </c>
      <c r="BX209" s="70">
        <v>0</v>
      </c>
      <c r="BY209" s="70">
        <v>0</v>
      </c>
      <c r="BZ209" s="70">
        <v>0</v>
      </c>
      <c r="CA209" s="70">
        <v>0</v>
      </c>
      <c r="CB209" s="70">
        <v>0</v>
      </c>
      <c r="CC209" s="70">
        <v>0</v>
      </c>
      <c r="CD209" s="70">
        <v>0</v>
      </c>
    </row>
    <row r="210" spans="1:82">
      <c r="A210" s="70" t="s">
        <v>1889</v>
      </c>
      <c r="B210" s="70">
        <v>336</v>
      </c>
      <c r="C210" s="70">
        <v>13</v>
      </c>
      <c r="D210" s="70">
        <v>20</v>
      </c>
      <c r="E210" s="70">
        <v>2016</v>
      </c>
      <c r="F210" s="70" t="s">
        <v>155</v>
      </c>
      <c r="G210" s="70" t="s">
        <v>1654</v>
      </c>
      <c r="H210" s="70" t="s">
        <v>1655</v>
      </c>
      <c r="I210" s="148"/>
      <c r="J210" s="71">
        <v>136.41093464022316</v>
      </c>
      <c r="K210" s="71">
        <v>4.3196502631726776</v>
      </c>
      <c r="L210" s="71">
        <v>44.427958562831122</v>
      </c>
      <c r="M210" s="71">
        <v>78.92725563960829</v>
      </c>
      <c r="N210" s="71">
        <v>98.213298673636402</v>
      </c>
      <c r="O210" s="71">
        <v>38.734345243171141</v>
      </c>
      <c r="P210" s="71">
        <v>36.382109842246663</v>
      </c>
      <c r="Q210" s="71">
        <v>2.6071694120474098</v>
      </c>
      <c r="R210" s="71">
        <v>5.1517562743510172</v>
      </c>
      <c r="S210" s="71">
        <v>0</v>
      </c>
      <c r="T210" s="72"/>
      <c r="U210" s="71">
        <v>5181720</v>
      </c>
      <c r="V210" s="71">
        <v>1416</v>
      </c>
      <c r="W210" s="71">
        <v>856</v>
      </c>
      <c r="X210" s="71">
        <v>15203</v>
      </c>
      <c r="Y210" s="71">
        <v>18469</v>
      </c>
      <c r="Z210" s="71">
        <v>22781</v>
      </c>
      <c r="AA210" s="71">
        <v>7488</v>
      </c>
      <c r="AB210" s="71">
        <v>36912</v>
      </c>
      <c r="AC210" s="71">
        <v>879869.26044905791</v>
      </c>
      <c r="AD210" s="71">
        <v>0</v>
      </c>
      <c r="AE210" s="72"/>
      <c r="AF210" s="71">
        <v>42746577.868040748</v>
      </c>
      <c r="AG210" s="71">
        <v>2908121.334335987</v>
      </c>
      <c r="AH210" s="71">
        <v>4527693.2949609319</v>
      </c>
      <c r="AI210" s="71">
        <v>96518207.587353006</v>
      </c>
      <c r="AJ210" s="71">
        <v>81251231.193760842</v>
      </c>
      <c r="AK210" s="71">
        <v>0</v>
      </c>
      <c r="AL210" s="71">
        <v>0</v>
      </c>
      <c r="AM210" s="71">
        <v>5062564.8228433589</v>
      </c>
      <c r="AN210" s="71">
        <v>0</v>
      </c>
      <c r="AO210" s="71">
        <v>0</v>
      </c>
      <c r="AP210" s="71">
        <v>233014396.1012949</v>
      </c>
      <c r="AQ210" s="72"/>
      <c r="AR210" s="71">
        <v>331</v>
      </c>
      <c r="AS210" s="71">
        <v>82</v>
      </c>
      <c r="AT210" s="71">
        <v>0</v>
      </c>
      <c r="AU210" s="71">
        <v>0</v>
      </c>
      <c r="AV210" s="71">
        <v>0</v>
      </c>
      <c r="AW210" s="71">
        <v>0</v>
      </c>
      <c r="AX210" s="71"/>
      <c r="AY210" s="72"/>
      <c r="AZ210" s="71">
        <v>1758.895</v>
      </c>
      <c r="BA210" s="71">
        <v>10734.332</v>
      </c>
      <c r="BB210" s="71">
        <v>0</v>
      </c>
      <c r="BC210" s="71">
        <v>0</v>
      </c>
      <c r="BD210" s="71">
        <v>0</v>
      </c>
      <c r="BE210" s="71">
        <v>0</v>
      </c>
      <c r="BF210" s="71"/>
      <c r="BG210" s="72"/>
      <c r="BH210" s="71">
        <v>0</v>
      </c>
      <c r="BI210" s="71">
        <v>0</v>
      </c>
      <c r="BJ210" s="71">
        <v>17.850000000000001</v>
      </c>
      <c r="BK210" s="71">
        <v>0</v>
      </c>
      <c r="BL210" s="71">
        <v>9.1869999999999994</v>
      </c>
      <c r="BM210" s="71">
        <v>0</v>
      </c>
      <c r="BN210" s="72"/>
      <c r="BO210" s="71">
        <v>0</v>
      </c>
      <c r="BP210" s="71">
        <v>0</v>
      </c>
      <c r="BQ210" s="71">
        <v>3</v>
      </c>
      <c r="BR210" s="71">
        <v>0</v>
      </c>
      <c r="BS210" s="71">
        <v>2</v>
      </c>
      <c r="BT210" s="71">
        <v>0</v>
      </c>
      <c r="BU210"/>
      <c r="BV210" s="70">
        <v>27.036999999999999</v>
      </c>
      <c r="BW210" s="70">
        <v>0</v>
      </c>
      <c r="BX210" s="70">
        <v>0</v>
      </c>
      <c r="BY210" s="70">
        <v>0</v>
      </c>
      <c r="BZ210" s="70">
        <v>0</v>
      </c>
      <c r="CA210" s="70">
        <v>0</v>
      </c>
      <c r="CB210" s="70">
        <v>0</v>
      </c>
      <c r="CC210" s="70">
        <v>0</v>
      </c>
      <c r="CD210" s="70">
        <v>0</v>
      </c>
    </row>
    <row r="211" spans="1:82">
      <c r="A211" s="70" t="s">
        <v>1890</v>
      </c>
      <c r="B211" s="70">
        <v>337</v>
      </c>
      <c r="C211" s="70">
        <v>14</v>
      </c>
      <c r="D211" s="70">
        <v>20</v>
      </c>
      <c r="E211" s="70">
        <v>2017</v>
      </c>
      <c r="F211" s="70" t="s">
        <v>156</v>
      </c>
      <c r="G211" s="70" t="s">
        <v>1654</v>
      </c>
      <c r="H211" s="70" t="s">
        <v>1655</v>
      </c>
      <c r="I211" s="148"/>
      <c r="J211" s="71">
        <v>141.18107383080388</v>
      </c>
      <c r="K211" s="71">
        <v>4.4140357962988572</v>
      </c>
      <c r="L211" s="71">
        <v>40.105564920221397</v>
      </c>
      <c r="M211" s="71">
        <v>79.139567627831838</v>
      </c>
      <c r="N211" s="71">
        <v>95.352843895547963</v>
      </c>
      <c r="O211" s="71">
        <v>38.292963379902794</v>
      </c>
      <c r="P211" s="71">
        <v>36.06473918199724</v>
      </c>
      <c r="Q211" s="71">
        <v>2.4808922359759902</v>
      </c>
      <c r="R211" s="71">
        <v>5.0345739509292828</v>
      </c>
      <c r="S211" s="71">
        <v>0</v>
      </c>
      <c r="T211" s="72"/>
      <c r="U211" s="71">
        <v>5277012</v>
      </c>
      <c r="V211" s="71">
        <v>1416</v>
      </c>
      <c r="W211" s="71">
        <v>856</v>
      </c>
      <c r="X211" s="71">
        <v>15203</v>
      </c>
      <c r="Y211" s="71">
        <v>18324</v>
      </c>
      <c r="Z211" s="71">
        <v>22895</v>
      </c>
      <c r="AA211" s="71">
        <v>7470</v>
      </c>
      <c r="AB211" s="71">
        <v>36322</v>
      </c>
      <c r="AC211" s="71">
        <v>876916.99999999988</v>
      </c>
      <c r="AD211" s="71">
        <v>0</v>
      </c>
      <c r="AE211" s="72"/>
      <c r="AF211" s="71">
        <v>42776901.941188067</v>
      </c>
      <c r="AG211" s="71">
        <v>2916571.0209469218</v>
      </c>
      <c r="AH211" s="71">
        <v>5531056.4041170226</v>
      </c>
      <c r="AI211" s="71">
        <v>94130286.376926333</v>
      </c>
      <c r="AJ211" s="71">
        <v>73100181.677242711</v>
      </c>
      <c r="AK211" s="71">
        <v>0</v>
      </c>
      <c r="AL211" s="71">
        <v>0</v>
      </c>
      <c r="AM211" s="71">
        <v>4989439.8943759352</v>
      </c>
      <c r="AN211" s="71">
        <v>0</v>
      </c>
      <c r="AO211" s="71">
        <v>0</v>
      </c>
      <c r="AP211" s="71">
        <v>223444437.31479698</v>
      </c>
      <c r="AQ211" s="72"/>
      <c r="AR211" s="71">
        <v>335</v>
      </c>
      <c r="AS211" s="71">
        <v>87</v>
      </c>
      <c r="AT211" s="71">
        <v>0</v>
      </c>
      <c r="AU211" s="71">
        <v>0</v>
      </c>
      <c r="AV211" s="71">
        <v>0</v>
      </c>
      <c r="AW211" s="71">
        <v>0</v>
      </c>
      <c r="AX211" s="71"/>
      <c r="AY211" s="72"/>
      <c r="AZ211" s="71">
        <v>1783.0050000000001</v>
      </c>
      <c r="BA211" s="71">
        <v>10939.232</v>
      </c>
      <c r="BB211" s="71">
        <v>0</v>
      </c>
      <c r="BC211" s="71">
        <v>0</v>
      </c>
      <c r="BD211" s="71">
        <v>0</v>
      </c>
      <c r="BE211" s="71">
        <v>0</v>
      </c>
      <c r="BF211" s="71"/>
      <c r="BG211" s="72"/>
      <c r="BH211" s="71">
        <v>36.792999999999999</v>
      </c>
      <c r="BI211" s="71">
        <v>0</v>
      </c>
      <c r="BJ211" s="71">
        <v>17.893999999999998</v>
      </c>
      <c r="BK211" s="71">
        <v>0</v>
      </c>
      <c r="BL211" s="71">
        <v>8.6209999999999987</v>
      </c>
      <c r="BM211" s="71">
        <v>0</v>
      </c>
      <c r="BN211" s="72"/>
      <c r="BO211" s="71">
        <v>1</v>
      </c>
      <c r="BP211" s="71">
        <v>0</v>
      </c>
      <c r="BQ211" s="71">
        <v>3</v>
      </c>
      <c r="BR211" s="71">
        <v>0</v>
      </c>
      <c r="BS211" s="71">
        <v>2</v>
      </c>
      <c r="BT211" s="71">
        <v>0</v>
      </c>
      <c r="BU211"/>
      <c r="BV211" s="70">
        <v>26.515000000000001</v>
      </c>
      <c r="BW211" s="70">
        <v>0</v>
      </c>
      <c r="BX211" s="70">
        <v>0</v>
      </c>
      <c r="BY211" s="70">
        <v>1.294</v>
      </c>
      <c r="BZ211" s="70">
        <v>35.499000000000002</v>
      </c>
      <c r="CA211" s="70">
        <v>0</v>
      </c>
      <c r="CB211" s="70">
        <v>0</v>
      </c>
      <c r="CC211" s="70">
        <v>0</v>
      </c>
      <c r="CD211" s="70">
        <v>0</v>
      </c>
    </row>
    <row r="212" spans="1:82">
      <c r="A212" s="70" t="s">
        <v>1891</v>
      </c>
      <c r="B212" s="70">
        <v>338</v>
      </c>
      <c r="C212" s="70">
        <v>15</v>
      </c>
      <c r="D212" s="70">
        <v>20</v>
      </c>
      <c r="E212" s="70">
        <v>2018</v>
      </c>
      <c r="F212" s="70" t="s">
        <v>183</v>
      </c>
      <c r="G212" s="70" t="s">
        <v>1654</v>
      </c>
      <c r="H212" s="70" t="s">
        <v>1655</v>
      </c>
      <c r="I212" s="148"/>
      <c r="J212" s="71">
        <v>111.97193052384478</v>
      </c>
      <c r="K212" s="71">
        <v>4.1082717665958732</v>
      </c>
      <c r="L212" s="71">
        <v>36.791690076232882</v>
      </c>
      <c r="M212" s="71">
        <v>79.52989002006062</v>
      </c>
      <c r="N212" s="71">
        <v>87.401684068922776</v>
      </c>
      <c r="O212" s="71">
        <v>37.55054644144365</v>
      </c>
      <c r="P212" s="71">
        <v>35.423728983029307</v>
      </c>
      <c r="Q212" s="71">
        <v>2.2629492750066298</v>
      </c>
      <c r="R212" s="71">
        <v>4.6362010874902753</v>
      </c>
      <c r="S212" s="71">
        <v>0</v>
      </c>
      <c r="T212" s="72"/>
      <c r="U212" s="71">
        <v>4373085</v>
      </c>
      <c r="V212" s="71">
        <v>1416</v>
      </c>
      <c r="W212" s="71">
        <v>856</v>
      </c>
      <c r="X212" s="71">
        <v>15203</v>
      </c>
      <c r="Y212" s="71">
        <v>18243</v>
      </c>
      <c r="Z212" s="71">
        <v>22881</v>
      </c>
      <c r="AA212" s="71">
        <v>7411</v>
      </c>
      <c r="AB212" s="71">
        <v>35704</v>
      </c>
      <c r="AC212" s="71">
        <v>804364</v>
      </c>
      <c r="AD212" s="71">
        <v>0</v>
      </c>
      <c r="AE212" s="72"/>
      <c r="AF212" s="71">
        <v>35584989.37106283</v>
      </c>
      <c r="AG212" s="71">
        <v>2638799.066386492</v>
      </c>
      <c r="AH212" s="71">
        <v>5213021.3414465357</v>
      </c>
      <c r="AI212" s="71">
        <v>96220380.155059189</v>
      </c>
      <c r="AJ212" s="71">
        <v>67605384.325599939</v>
      </c>
      <c r="AK212" s="71">
        <v>0</v>
      </c>
      <c r="AL212" s="71">
        <v>0</v>
      </c>
      <c r="AM212" s="71">
        <v>4914695.2568487125</v>
      </c>
      <c r="AN212" s="71">
        <v>0</v>
      </c>
      <c r="AO212" s="71">
        <v>0</v>
      </c>
      <c r="AP212" s="71">
        <v>212177269.5164037</v>
      </c>
      <c r="AQ212" s="72"/>
      <c r="AR212" s="71">
        <v>348</v>
      </c>
      <c r="AS212" s="71">
        <v>96</v>
      </c>
      <c r="AT212" s="71">
        <v>0</v>
      </c>
      <c r="AU212" s="71">
        <v>0</v>
      </c>
      <c r="AV212" s="71">
        <v>0</v>
      </c>
      <c r="AW212" s="71">
        <v>2</v>
      </c>
      <c r="AX212" s="71"/>
      <c r="AY212" s="72"/>
      <c r="AZ212" s="71">
        <v>1853.8539999999998</v>
      </c>
      <c r="BA212" s="71">
        <v>11949.232</v>
      </c>
      <c r="BB212" s="71">
        <v>0</v>
      </c>
      <c r="BC212" s="71">
        <v>0</v>
      </c>
      <c r="BD212" s="71">
        <v>0</v>
      </c>
      <c r="BE212" s="71">
        <v>2095</v>
      </c>
      <c r="BF212" s="71"/>
      <c r="BG212" s="72"/>
      <c r="BH212" s="71">
        <v>41.994999999999997</v>
      </c>
      <c r="BI212" s="71">
        <v>0</v>
      </c>
      <c r="BJ212" s="71">
        <v>21.702000000000002</v>
      </c>
      <c r="BK212" s="71">
        <v>0</v>
      </c>
      <c r="BL212" s="71">
        <v>8.1320000000000014</v>
      </c>
      <c r="BM212" s="71">
        <v>0</v>
      </c>
      <c r="BN212" s="72"/>
      <c r="BO212" s="71">
        <v>1</v>
      </c>
      <c r="BP212" s="71">
        <v>0</v>
      </c>
      <c r="BQ212" s="71">
        <v>4</v>
      </c>
      <c r="BR212" s="71">
        <v>0</v>
      </c>
      <c r="BS212" s="71">
        <v>2</v>
      </c>
      <c r="BT212" s="71">
        <v>0</v>
      </c>
      <c r="BU212"/>
      <c r="BV212" s="70">
        <v>29.834</v>
      </c>
      <c r="BW212" s="70">
        <v>0</v>
      </c>
      <c r="BX212" s="70">
        <v>0</v>
      </c>
      <c r="BY212" s="70">
        <v>1.39</v>
      </c>
      <c r="BZ212" s="70">
        <v>40.604999999999997</v>
      </c>
      <c r="CA212" s="70">
        <v>0</v>
      </c>
      <c r="CB212" s="70">
        <v>0</v>
      </c>
      <c r="CC212" s="70">
        <v>0</v>
      </c>
      <c r="CD212" s="70">
        <v>0</v>
      </c>
    </row>
    <row r="213" spans="1:82">
      <c r="A213" s="70" t="s">
        <v>1892</v>
      </c>
      <c r="B213" s="70">
        <v>339</v>
      </c>
      <c r="C213" s="70">
        <v>16</v>
      </c>
      <c r="D213" s="70">
        <v>20</v>
      </c>
      <c r="E213" s="70">
        <v>2019</v>
      </c>
      <c r="F213" s="70" t="s">
        <v>158</v>
      </c>
      <c r="G213" s="70" t="s">
        <v>1654</v>
      </c>
      <c r="H213" s="70" t="s">
        <v>1655</v>
      </c>
      <c r="I213" s="148"/>
      <c r="J213" s="71">
        <v>114.84394658418765</v>
      </c>
      <c r="K213" s="71">
        <v>3.8121736859229314</v>
      </c>
      <c r="L213" s="71">
        <v>36.956529401505762</v>
      </c>
      <c r="M213" s="71">
        <v>71.345532896565587</v>
      </c>
      <c r="N213" s="71">
        <v>87.991239940526484</v>
      </c>
      <c r="O213" s="71">
        <v>36.368311179895741</v>
      </c>
      <c r="P213" s="71">
        <v>32.045216602658641</v>
      </c>
      <c r="Q213" s="71">
        <v>2.1622643826013102</v>
      </c>
      <c r="R213" s="71">
        <v>4.5478677692628455</v>
      </c>
      <c r="S213" s="71">
        <v>0</v>
      </c>
      <c r="T213" s="72"/>
      <c r="U213" s="71">
        <v>4718260</v>
      </c>
      <c r="V213" s="71">
        <v>1416</v>
      </c>
      <c r="W213" s="71">
        <v>856</v>
      </c>
      <c r="X213" s="71">
        <v>15203</v>
      </c>
      <c r="Y213" s="71">
        <v>18142</v>
      </c>
      <c r="Z213" s="71">
        <v>22769</v>
      </c>
      <c r="AA213" s="71">
        <v>6654</v>
      </c>
      <c r="AB213" s="71">
        <v>35039</v>
      </c>
      <c r="AC213" s="71">
        <v>801962</v>
      </c>
      <c r="AD213" s="71">
        <v>0</v>
      </c>
      <c r="AE213" s="72"/>
      <c r="AF213" s="71">
        <v>37674504.497642159</v>
      </c>
      <c r="AG213" s="71">
        <v>2638017.6439256342</v>
      </c>
      <c r="AH213" s="71">
        <v>5628505.9080738882</v>
      </c>
      <c r="AI213" s="71">
        <v>94287984.794926748</v>
      </c>
      <c r="AJ213" s="71">
        <v>70918394.954130664</v>
      </c>
      <c r="AK213" s="71">
        <v>0</v>
      </c>
      <c r="AL213" s="71">
        <v>0</v>
      </c>
      <c r="AM213" s="71">
        <v>4772048.0265492229</v>
      </c>
      <c r="AN213" s="71">
        <v>0</v>
      </c>
      <c r="AO213" s="71">
        <v>0</v>
      </c>
      <c r="AP213" s="71">
        <v>215919455.8252483</v>
      </c>
      <c r="AQ213" s="72"/>
      <c r="AR213" s="71">
        <v>354</v>
      </c>
      <c r="AS213" s="71">
        <v>111</v>
      </c>
      <c r="AT213" s="71">
        <v>0</v>
      </c>
      <c r="AU213" s="71">
        <v>0</v>
      </c>
      <c r="AV213" s="71">
        <v>0</v>
      </c>
      <c r="AW213" s="71">
        <v>2</v>
      </c>
      <c r="AX213" s="71"/>
      <c r="AY213" s="72"/>
      <c r="AZ213" s="71">
        <v>1886.19</v>
      </c>
      <c r="BA213" s="71">
        <v>12754.432000000001</v>
      </c>
      <c r="BB213" s="71">
        <v>0</v>
      </c>
      <c r="BC213" s="71">
        <v>0</v>
      </c>
      <c r="BD213" s="71">
        <v>0</v>
      </c>
      <c r="BE213" s="71">
        <v>2095</v>
      </c>
      <c r="BF213" s="71"/>
      <c r="BG213" s="72"/>
      <c r="BH213" s="71">
        <v>38.738</v>
      </c>
      <c r="BI213" s="71">
        <v>0</v>
      </c>
      <c r="BJ213" s="71">
        <v>27.024999999999999</v>
      </c>
      <c r="BK213" s="71">
        <v>0</v>
      </c>
      <c r="BL213" s="71">
        <v>8.1879999999999988</v>
      </c>
      <c r="BM213" s="71">
        <v>0</v>
      </c>
      <c r="BN213" s="72"/>
      <c r="BO213" s="71">
        <v>1</v>
      </c>
      <c r="BP213" s="71">
        <v>0</v>
      </c>
      <c r="BQ213" s="71">
        <v>4</v>
      </c>
      <c r="BR213" s="71">
        <v>0</v>
      </c>
      <c r="BS213" s="71">
        <v>2</v>
      </c>
      <c r="BT213" s="71">
        <v>0</v>
      </c>
      <c r="BU213"/>
      <c r="BV213" s="70">
        <v>35.213000000000001</v>
      </c>
      <c r="BW213" s="70">
        <v>0</v>
      </c>
      <c r="BX213" s="70">
        <v>0</v>
      </c>
      <c r="BY213" s="70">
        <v>0</v>
      </c>
      <c r="BZ213" s="70">
        <v>38.738</v>
      </c>
      <c r="CA213" s="70">
        <v>0</v>
      </c>
      <c r="CB213" s="70">
        <v>0</v>
      </c>
      <c r="CC213" s="70">
        <v>0</v>
      </c>
      <c r="CD213" s="70">
        <v>0</v>
      </c>
    </row>
    <row r="214" spans="1:82">
      <c r="A214" s="70" t="s">
        <v>1893</v>
      </c>
      <c r="B214" s="70">
        <v>340</v>
      </c>
      <c r="C214" s="70">
        <v>17</v>
      </c>
      <c r="D214" s="70">
        <v>20</v>
      </c>
      <c r="E214" s="70">
        <v>2020</v>
      </c>
      <c r="F214" s="70" t="s">
        <v>159</v>
      </c>
      <c r="G214" s="70" t="s">
        <v>1654</v>
      </c>
      <c r="H214" s="70" t="s">
        <v>1655</v>
      </c>
      <c r="I214" s="148"/>
      <c r="J214" s="71">
        <v>111.1806746031305</v>
      </c>
      <c r="K214" s="71">
        <v>3.1776199164397183</v>
      </c>
      <c r="L214" s="71">
        <v>39.842005288312322</v>
      </c>
      <c r="M214" s="71">
        <v>60.47870491181893</v>
      </c>
      <c r="N214" s="71">
        <v>81.022355026379941</v>
      </c>
      <c r="O214" s="71">
        <v>31.756025800290146</v>
      </c>
      <c r="P214" s="71">
        <v>30.244155065890482</v>
      </c>
      <c r="Q214" s="71">
        <v>2.0423994585385801</v>
      </c>
      <c r="R214" s="71">
        <v>3.9476725974844786</v>
      </c>
      <c r="S214" s="71">
        <v>0</v>
      </c>
      <c r="T214" s="72"/>
      <c r="U214" s="71">
        <v>5177956</v>
      </c>
      <c r="V214" s="71">
        <v>1092</v>
      </c>
      <c r="W214" s="71">
        <v>820</v>
      </c>
      <c r="X214" s="71">
        <v>13552</v>
      </c>
      <c r="Y214" s="71">
        <v>18226</v>
      </c>
      <c r="Z214" s="71">
        <v>22692</v>
      </c>
      <c r="AA214" s="71">
        <v>6675</v>
      </c>
      <c r="AB214" s="71">
        <v>34640</v>
      </c>
      <c r="AC214" s="71">
        <v>699802.99999999988</v>
      </c>
      <c r="AD214" s="71">
        <v>0</v>
      </c>
      <c r="AE214" s="72"/>
      <c r="AF214" s="71">
        <v>40429001.146347433</v>
      </c>
      <c r="AG214" s="71">
        <v>2035902.9741294275</v>
      </c>
      <c r="AH214" s="71">
        <v>5842761.8692160109</v>
      </c>
      <c r="AI214" s="71">
        <v>77811269.830087796</v>
      </c>
      <c r="AJ214" s="71">
        <v>74844847.017447084</v>
      </c>
      <c r="AK214" s="71"/>
      <c r="AL214" s="71"/>
      <c r="AM214" s="71">
        <v>4520904.8584270105</v>
      </c>
      <c r="AN214" s="71"/>
      <c r="AO214" s="71"/>
      <c r="AP214" s="71">
        <v>205484687.69565478</v>
      </c>
      <c r="AQ214" s="72"/>
      <c r="AR214" s="71">
        <v>365</v>
      </c>
      <c r="AS214" s="71">
        <v>123</v>
      </c>
      <c r="AT214" s="71">
        <v>0</v>
      </c>
      <c r="AU214" s="71">
        <v>0</v>
      </c>
      <c r="AV214" s="71">
        <v>0</v>
      </c>
      <c r="AW214" s="71">
        <v>2</v>
      </c>
      <c r="AX214" s="71"/>
      <c r="AY214" s="72"/>
      <c r="AZ214" s="71">
        <v>1959.78</v>
      </c>
      <c r="BA214" s="71">
        <v>14221.3</v>
      </c>
      <c r="BB214" s="71">
        <v>0</v>
      </c>
      <c r="BC214" s="71">
        <v>0</v>
      </c>
      <c r="BD214" s="71">
        <v>0</v>
      </c>
      <c r="BE214" s="71">
        <v>2095</v>
      </c>
      <c r="BF214" s="71"/>
      <c r="BG214" s="72"/>
      <c r="BH214" s="71">
        <v>0</v>
      </c>
      <c r="BI214" s="71">
        <v>0</v>
      </c>
      <c r="BJ214" s="71">
        <v>24.484000000000002</v>
      </c>
      <c r="BK214" s="71">
        <v>0</v>
      </c>
      <c r="BL214" s="71">
        <v>7.6639999999999997</v>
      </c>
      <c r="BM214" s="71">
        <v>0</v>
      </c>
      <c r="BN214" s="72"/>
      <c r="BO214" s="71">
        <v>0</v>
      </c>
      <c r="BP214" s="71">
        <v>0</v>
      </c>
      <c r="BQ214" s="71">
        <v>4</v>
      </c>
      <c r="BR214" s="71">
        <v>0</v>
      </c>
      <c r="BS214" s="71">
        <v>2</v>
      </c>
      <c r="BT214" s="71">
        <v>0</v>
      </c>
      <c r="BU214"/>
      <c r="BV214" s="70">
        <v>32.148000000000003</v>
      </c>
      <c r="BW214" s="70">
        <v>0</v>
      </c>
      <c r="BX214" s="70">
        <v>0</v>
      </c>
      <c r="BY214" s="70">
        <v>0</v>
      </c>
      <c r="BZ214" s="70">
        <v>0</v>
      </c>
      <c r="CA214" s="70">
        <v>0</v>
      </c>
      <c r="CB214" s="70">
        <v>0</v>
      </c>
      <c r="CC214" s="70">
        <v>0</v>
      </c>
      <c r="CD214" s="70">
        <v>0</v>
      </c>
    </row>
    <row r="215" spans="1:82">
      <c r="A215" s="70" t="s">
        <v>1894</v>
      </c>
      <c r="B215" s="70">
        <v>340</v>
      </c>
      <c r="C215" s="70">
        <v>18</v>
      </c>
      <c r="D215" s="70">
        <v>20</v>
      </c>
      <c r="E215" s="70">
        <v>2021</v>
      </c>
      <c r="F215" s="70" t="s">
        <v>160</v>
      </c>
      <c r="G215" s="70" t="s">
        <v>1654</v>
      </c>
      <c r="H215" s="70" t="s">
        <v>1655</v>
      </c>
      <c r="I215" s="148"/>
      <c r="J215" s="71">
        <v>122.68590770576125</v>
      </c>
      <c r="K215" s="71">
        <v>3.0609300325891238</v>
      </c>
      <c r="L215" s="71">
        <v>36.359373523092948</v>
      </c>
      <c r="M215" s="71">
        <v>61.423170231041773</v>
      </c>
      <c r="N215" s="71">
        <v>79.603106657698774</v>
      </c>
      <c r="O215" s="71">
        <v>30.732775707803818</v>
      </c>
      <c r="P215" s="71">
        <v>31.220571929038172</v>
      </c>
      <c r="Q215" s="71">
        <v>1.9860958452311801</v>
      </c>
      <c r="R215" s="71">
        <v>3.8030623128960857</v>
      </c>
      <c r="S215" s="71">
        <v>0</v>
      </c>
      <c r="T215" s="72"/>
      <c r="U215" s="71">
        <v>5867663</v>
      </c>
      <c r="V215" s="71">
        <v>1092</v>
      </c>
      <c r="W215" s="71">
        <v>820</v>
      </c>
      <c r="X215" s="71">
        <v>13552</v>
      </c>
      <c r="Y215" s="71">
        <v>18125</v>
      </c>
      <c r="Z215" s="71">
        <v>22612</v>
      </c>
      <c r="AA215" s="71">
        <v>6719</v>
      </c>
      <c r="AB215" s="71">
        <v>34016</v>
      </c>
      <c r="AC215" s="71">
        <v>654022</v>
      </c>
      <c r="AD215" s="71">
        <v>0</v>
      </c>
      <c r="AE215" s="72"/>
      <c r="AF215" s="71">
        <v>44943772.929187171</v>
      </c>
      <c r="AG215" s="71">
        <v>2071059.8228081167</v>
      </c>
      <c r="AH215" s="71">
        <v>5238376.043347423</v>
      </c>
      <c r="AI215" s="71">
        <v>85382028.671719536</v>
      </c>
      <c r="AJ215" s="71">
        <v>72503694.924864516</v>
      </c>
      <c r="AK215" s="71">
        <v>0</v>
      </c>
      <c r="AL215" s="71">
        <v>0</v>
      </c>
      <c r="AM215" s="71">
        <v>4465072.4076702241</v>
      </c>
      <c r="AN215" s="71">
        <v>0</v>
      </c>
      <c r="AO215" s="71">
        <v>0</v>
      </c>
      <c r="AP215" s="71">
        <v>214604004.799597</v>
      </c>
      <c r="AQ215" s="72"/>
      <c r="AR215" s="71">
        <v>378</v>
      </c>
      <c r="AS215" s="71">
        <v>136</v>
      </c>
      <c r="AT215" s="71">
        <v>0</v>
      </c>
      <c r="AU215" s="71">
        <v>0</v>
      </c>
      <c r="AV215" s="71">
        <v>0</v>
      </c>
      <c r="AW215" s="71">
        <v>2</v>
      </c>
      <c r="AX215" s="71"/>
      <c r="AY215" s="72"/>
      <c r="AZ215" s="71">
        <v>2039.704</v>
      </c>
      <c r="BA215" s="71">
        <v>14844.4</v>
      </c>
      <c r="BB215" s="71">
        <v>0</v>
      </c>
      <c r="BC215" s="71">
        <v>0</v>
      </c>
      <c r="BD215" s="71">
        <v>0</v>
      </c>
      <c r="BE215" s="71">
        <v>2095</v>
      </c>
      <c r="BF215" s="71"/>
      <c r="BG215" s="72"/>
      <c r="BH215" s="71">
        <v>0</v>
      </c>
      <c r="BI215" s="71">
        <v>0</v>
      </c>
      <c r="BJ215" s="71">
        <v>25.024999999999999</v>
      </c>
      <c r="BK215" s="71">
        <v>0</v>
      </c>
      <c r="BL215" s="71">
        <v>7.9580000000000002</v>
      </c>
      <c r="BM215" s="71">
        <v>0</v>
      </c>
      <c r="BN215" s="72"/>
      <c r="BO215" s="71">
        <v>0</v>
      </c>
      <c r="BP215" s="71">
        <v>0</v>
      </c>
      <c r="BQ215" s="71">
        <v>4</v>
      </c>
      <c r="BR215" s="71">
        <v>0</v>
      </c>
      <c r="BS215" s="71">
        <v>2</v>
      </c>
      <c r="BT215" s="71">
        <v>0</v>
      </c>
      <c r="BU215"/>
      <c r="BV215" s="70">
        <v>32.982999999999997</v>
      </c>
      <c r="BW215" s="70">
        <v>0</v>
      </c>
      <c r="BX215" s="70">
        <v>0</v>
      </c>
      <c r="BY215" s="70">
        <v>0</v>
      </c>
      <c r="BZ215" s="70">
        <v>0</v>
      </c>
      <c r="CA215" s="70">
        <v>0</v>
      </c>
      <c r="CB215" s="70">
        <v>0</v>
      </c>
      <c r="CC215" s="70">
        <v>0</v>
      </c>
      <c r="CD215" s="70">
        <v>0</v>
      </c>
    </row>
    <row r="216" spans="1:82">
      <c r="A216" s="70" t="s">
        <v>1657</v>
      </c>
      <c r="B216" s="70">
        <v>340</v>
      </c>
      <c r="C216" s="70">
        <v>19</v>
      </c>
      <c r="D216" s="70">
        <v>20</v>
      </c>
      <c r="E216" s="70">
        <v>2022</v>
      </c>
      <c r="F216" s="70" t="s">
        <v>161</v>
      </c>
      <c r="G216" s="1064" t="s">
        <v>1654</v>
      </c>
      <c r="H216" s="70" t="s">
        <v>1655</v>
      </c>
      <c r="I216" s="148"/>
      <c r="J216" s="71">
        <v>95.692187597927742</v>
      </c>
      <c r="K216" s="71">
        <v>2.9279451025561101</v>
      </c>
      <c r="L216" s="71">
        <v>32.60097895097249</v>
      </c>
      <c r="M216" s="71">
        <v>62.624142570186194</v>
      </c>
      <c r="N216" s="71">
        <v>78.119257299340333</v>
      </c>
      <c r="O216" s="71">
        <v>32.079112876082945</v>
      </c>
      <c r="P216" s="71">
        <v>31.044696531659763</v>
      </c>
      <c r="Q216" s="71">
        <v>1.9688430128069263</v>
      </c>
      <c r="R216" s="71">
        <v>4.2002018989316534</v>
      </c>
      <c r="S216" s="71">
        <v>0</v>
      </c>
      <c r="T216" s="72"/>
      <c r="U216" s="71">
        <v>5628881</v>
      </c>
      <c r="V216" s="71">
        <v>1092</v>
      </c>
      <c r="W216" s="71">
        <v>820</v>
      </c>
      <c r="X216" s="71">
        <v>13552</v>
      </c>
      <c r="Y216" s="71">
        <v>18061</v>
      </c>
      <c r="Z216" s="71">
        <v>22425</v>
      </c>
      <c r="AA216" s="71">
        <v>6783</v>
      </c>
      <c r="AB216" s="71">
        <v>33444</v>
      </c>
      <c r="AC216" s="71">
        <v>731390.99999999988</v>
      </c>
      <c r="AD216" s="71">
        <v>0</v>
      </c>
      <c r="AE216" s="72"/>
      <c r="AF216" s="71">
        <v>38436959.087147027</v>
      </c>
      <c r="AG216" s="71">
        <v>2089253.1964040098</v>
      </c>
      <c r="AH216" s="71">
        <v>5814645.5654509505</v>
      </c>
      <c r="AI216" s="71">
        <v>84794973.898420647</v>
      </c>
      <c r="AJ216" s="71">
        <v>73541948.054183036</v>
      </c>
      <c r="AK216" s="71">
        <v>0</v>
      </c>
      <c r="AL216" s="71">
        <v>0</v>
      </c>
      <c r="AM216" s="71">
        <v>4318533.2341515729</v>
      </c>
      <c r="AN216" s="71">
        <v>0</v>
      </c>
      <c r="AO216" s="71">
        <v>0</v>
      </c>
      <c r="AP216" s="71">
        <v>208996313.03575724</v>
      </c>
      <c r="AQ216" s="72"/>
      <c r="AR216" s="71">
        <v>413</v>
      </c>
      <c r="AS216" s="71">
        <v>144</v>
      </c>
      <c r="AT216" s="71">
        <v>0</v>
      </c>
      <c r="AU216" s="71">
        <v>0</v>
      </c>
      <c r="AV216" s="71">
        <v>0</v>
      </c>
      <c r="AW216" s="71">
        <v>4</v>
      </c>
      <c r="AX216" s="71"/>
      <c r="AY216" s="72"/>
      <c r="AZ216" s="71">
        <v>2266.6040000000012</v>
      </c>
      <c r="BA216" s="71">
        <v>15909.8</v>
      </c>
      <c r="BB216" s="71">
        <v>0</v>
      </c>
      <c r="BC216" s="71">
        <v>0</v>
      </c>
      <c r="BD216" s="71">
        <v>0</v>
      </c>
      <c r="BE216" s="71">
        <v>21895</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1895</v>
      </c>
      <c r="B217" s="70">
        <v>340</v>
      </c>
      <c r="C217" s="70">
        <v>20</v>
      </c>
      <c r="D217" s="70">
        <v>20</v>
      </c>
      <c r="E217" s="70">
        <v>2023</v>
      </c>
      <c r="F217" s="70" t="s">
        <v>1539</v>
      </c>
      <c r="G217" s="1064" t="s">
        <v>1654</v>
      </c>
      <c r="H217" s="70" t="s">
        <v>1655</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444</v>
      </c>
      <c r="AS217" s="71">
        <v>152</v>
      </c>
      <c r="AT217" s="71">
        <v>1</v>
      </c>
      <c r="AU217" s="71">
        <v>0</v>
      </c>
      <c r="AV217" s="71">
        <v>0</v>
      </c>
      <c r="AW217" s="71">
        <v>4</v>
      </c>
      <c r="AX217" s="71"/>
      <c r="AY217" s="72"/>
      <c r="AZ217" s="71">
        <v>2486.0140000000019</v>
      </c>
      <c r="BA217" s="71">
        <v>16269.699999999997</v>
      </c>
      <c r="BB217" s="71">
        <v>27350</v>
      </c>
      <c r="BC217" s="71">
        <v>0</v>
      </c>
      <c r="BD217" s="71">
        <v>0</v>
      </c>
      <c r="BE217" s="71">
        <v>21895</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1653</v>
      </c>
      <c r="B218" s="70">
        <v>340</v>
      </c>
      <c r="C218" s="70">
        <v>21</v>
      </c>
      <c r="D218" s="70">
        <v>20</v>
      </c>
      <c r="E218" s="70">
        <v>2024</v>
      </c>
      <c r="F218" s="70" t="s">
        <v>1554</v>
      </c>
      <c r="G218" s="70" t="s">
        <v>1654</v>
      </c>
      <c r="H218" s="70" t="s">
        <v>1655</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1896</v>
      </c>
      <c r="B219" s="70">
        <v>171</v>
      </c>
      <c r="C219" s="70">
        <v>1</v>
      </c>
      <c r="D219" s="70">
        <v>11</v>
      </c>
      <c r="E219" s="70">
        <v>1990</v>
      </c>
      <c r="F219" s="70" t="s">
        <v>787</v>
      </c>
      <c r="G219" s="70" t="s">
        <v>1897</v>
      </c>
      <c r="H219" s="70" t="s">
        <v>1898</v>
      </c>
      <c r="I219" s="148"/>
      <c r="J219" s="71">
        <v>147.54868587034571</v>
      </c>
      <c r="K219" s="71">
        <v>9.6974532106291775</v>
      </c>
      <c r="L219" s="71">
        <v>33.917783092434192</v>
      </c>
      <c r="M219" s="71">
        <v>34.587316064633299</v>
      </c>
      <c r="N219" s="71">
        <v>54.692492122943349</v>
      </c>
      <c r="O219" s="71">
        <v>31.577025884776301</v>
      </c>
      <c r="P219" s="71">
        <v>44.256627029754178</v>
      </c>
      <c r="Q219" s="71">
        <v>2.9081813112503898</v>
      </c>
      <c r="R219" s="71">
        <v>17.150451102506619</v>
      </c>
      <c r="S219" s="71">
        <v>2.654207220451569</v>
      </c>
      <c r="T219" s="72"/>
      <c r="U219" s="71">
        <v>10983988</v>
      </c>
      <c r="V219" s="71">
        <v>2830</v>
      </c>
      <c r="W219" s="71">
        <v>366</v>
      </c>
      <c r="X219" s="71">
        <v>13009</v>
      </c>
      <c r="Y219" s="71">
        <v>14191</v>
      </c>
      <c r="Z219" s="71">
        <v>12988</v>
      </c>
      <c r="AA219" s="71">
        <v>10746</v>
      </c>
      <c r="AB219" s="71">
        <v>47219</v>
      </c>
      <c r="AC219" s="71">
        <v>2970489</v>
      </c>
      <c r="AD219" s="71">
        <v>2.654207220451569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1899</v>
      </c>
      <c r="B220" s="70">
        <v>172</v>
      </c>
      <c r="C220" s="70">
        <v>2</v>
      </c>
      <c r="D220" s="70">
        <v>11</v>
      </c>
      <c r="E220" s="70">
        <v>2005</v>
      </c>
      <c r="F220" s="70" t="s">
        <v>789</v>
      </c>
      <c r="G220" s="70" t="s">
        <v>1897</v>
      </c>
      <c r="H220" s="70" t="s">
        <v>1898</v>
      </c>
      <c r="I220" s="148"/>
      <c r="J220" s="71">
        <v>73.396290950992025</v>
      </c>
      <c r="K220" s="71">
        <v>7.9506128643465379</v>
      </c>
      <c r="L220" s="71">
        <v>35.203498005153023</v>
      </c>
      <c r="M220" s="71">
        <v>69.20777570132465</v>
      </c>
      <c r="N220" s="71">
        <v>84.583421092960947</v>
      </c>
      <c r="O220" s="71">
        <v>45.053633122169032</v>
      </c>
      <c r="P220" s="71">
        <v>44.267324861225241</v>
      </c>
      <c r="Q220" s="71">
        <v>2.5389124885498502</v>
      </c>
      <c r="R220" s="71">
        <v>14.12349697207333</v>
      </c>
      <c r="S220" s="71">
        <v>0</v>
      </c>
      <c r="T220" s="72"/>
      <c r="U220" s="71">
        <v>5927160</v>
      </c>
      <c r="V220" s="71">
        <v>2468</v>
      </c>
      <c r="W220" s="71">
        <v>351</v>
      </c>
      <c r="X220" s="71">
        <v>10954</v>
      </c>
      <c r="Y220" s="71">
        <v>14688</v>
      </c>
      <c r="Z220" s="71">
        <v>21444</v>
      </c>
      <c r="AA220" s="71">
        <v>8803</v>
      </c>
      <c r="AB220" s="71">
        <v>43095</v>
      </c>
      <c r="AC220" s="71">
        <v>2497448</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1900</v>
      </c>
      <c r="B221" s="70">
        <v>173</v>
      </c>
      <c r="C221" s="70">
        <v>3</v>
      </c>
      <c r="D221" s="70">
        <v>11</v>
      </c>
      <c r="E221" s="70">
        <v>2006</v>
      </c>
      <c r="F221" s="70" t="s">
        <v>790</v>
      </c>
      <c r="G221" s="70" t="s">
        <v>1897</v>
      </c>
      <c r="H221" s="70" t="s">
        <v>1898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1901</v>
      </c>
      <c r="B222" s="70">
        <v>174</v>
      </c>
      <c r="C222" s="70">
        <v>4</v>
      </c>
      <c r="D222" s="70">
        <v>11</v>
      </c>
      <c r="E222" s="70">
        <v>2007</v>
      </c>
      <c r="F222" s="70" t="s">
        <v>791</v>
      </c>
      <c r="G222" s="70" t="s">
        <v>1897</v>
      </c>
      <c r="H222" s="70" t="s">
        <v>1898</v>
      </c>
      <c r="I222" s="148"/>
      <c r="J222" s="71">
        <v>69.091841007401754</v>
      </c>
      <c r="K222" s="71">
        <v>6.9877399194485159</v>
      </c>
      <c r="L222" s="71">
        <v>31.713800782528789</v>
      </c>
      <c r="M222" s="71">
        <v>62.384883658520224</v>
      </c>
      <c r="N222" s="71">
        <v>83.742233382645509</v>
      </c>
      <c r="O222" s="71">
        <v>43.266728555279002</v>
      </c>
      <c r="P222" s="71">
        <v>42.925250855719717</v>
      </c>
      <c r="Q222" s="71">
        <v>2.6066429323003799</v>
      </c>
      <c r="R222" s="71">
        <v>11.662903945701981</v>
      </c>
      <c r="S222" s="71">
        <v>0</v>
      </c>
      <c r="T222" s="72"/>
      <c r="U222" s="71">
        <v>6263972</v>
      </c>
      <c r="V222" s="71">
        <v>2309</v>
      </c>
      <c r="W222" s="71">
        <v>415</v>
      </c>
      <c r="X222" s="71">
        <v>13257</v>
      </c>
      <c r="Y222" s="71">
        <v>14590</v>
      </c>
      <c r="Z222" s="71">
        <v>21408</v>
      </c>
      <c r="AA222" s="71">
        <v>8406</v>
      </c>
      <c r="AB222" s="71">
        <v>41905</v>
      </c>
      <c r="AC222" s="71">
        <v>2121517</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1902</v>
      </c>
      <c r="B223" s="70">
        <v>175</v>
      </c>
      <c r="C223" s="70">
        <v>5</v>
      </c>
      <c r="D223" s="70">
        <v>11</v>
      </c>
      <c r="E223" s="70">
        <v>2008</v>
      </c>
      <c r="F223" s="70" t="s">
        <v>792</v>
      </c>
      <c r="G223" s="70" t="s">
        <v>1897</v>
      </c>
      <c r="H223" s="70" t="s">
        <v>1898</v>
      </c>
      <c r="I223" s="148"/>
      <c r="J223" s="71">
        <v>66.851427063733226</v>
      </c>
      <c r="K223" s="71">
        <v>5.078988806839285</v>
      </c>
      <c r="L223" s="71">
        <v>27.93162070068179</v>
      </c>
      <c r="M223" s="71">
        <v>65.428969023115144</v>
      </c>
      <c r="N223" s="71">
        <v>69.056089648817746</v>
      </c>
      <c r="O223" s="71">
        <v>41.803539680874863</v>
      </c>
      <c r="P223" s="71">
        <v>41.96330913702144</v>
      </c>
      <c r="Q223" s="71">
        <v>2.5334360733715702</v>
      </c>
      <c r="R223" s="71">
        <v>10.95225353450938</v>
      </c>
      <c r="S223" s="71">
        <v>0</v>
      </c>
      <c r="T223" s="72"/>
      <c r="U223" s="71">
        <v>6543189</v>
      </c>
      <c r="V223" s="71">
        <v>2309</v>
      </c>
      <c r="W223" s="71">
        <v>415</v>
      </c>
      <c r="X223" s="71">
        <v>13257</v>
      </c>
      <c r="Y223" s="71">
        <v>14613</v>
      </c>
      <c r="Z223" s="71">
        <v>21410</v>
      </c>
      <c r="AA223" s="71">
        <v>8227</v>
      </c>
      <c r="AB223" s="71">
        <v>41398</v>
      </c>
      <c r="AC223" s="71">
        <v>2068730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1903</v>
      </c>
      <c r="B224" s="70">
        <v>176</v>
      </c>
      <c r="C224" s="70">
        <v>6</v>
      </c>
      <c r="D224" s="70">
        <v>11</v>
      </c>
      <c r="E224" s="70">
        <v>2009</v>
      </c>
      <c r="F224" s="70" t="s">
        <v>176</v>
      </c>
      <c r="G224" s="70" t="s">
        <v>1897</v>
      </c>
      <c r="H224" s="70" t="s">
        <v>1898</v>
      </c>
      <c r="I224" s="148"/>
      <c r="J224" s="71">
        <v>83.197374902847898</v>
      </c>
      <c r="K224" s="71">
        <v>5.2117040290880903</v>
      </c>
      <c r="L224" s="71">
        <v>25.508955137701172</v>
      </c>
      <c r="M224" s="71">
        <v>67.531663859062178</v>
      </c>
      <c r="N224" s="71">
        <v>65.949685799412464</v>
      </c>
      <c r="O224" s="71">
        <v>42.460856443737178</v>
      </c>
      <c r="P224" s="71">
        <v>39.876834905869629</v>
      </c>
      <c r="Q224" s="71">
        <v>2.3911244503540701</v>
      </c>
      <c r="R224" s="71">
        <v>12.23615409600909</v>
      </c>
      <c r="S224" s="71">
        <v>0</v>
      </c>
      <c r="T224" s="72"/>
      <c r="U224" s="71">
        <v>6219783</v>
      </c>
      <c r="V224" s="71">
        <v>1918</v>
      </c>
      <c r="W224" s="71">
        <v>519</v>
      </c>
      <c r="X224" s="71">
        <v>13743</v>
      </c>
      <c r="Y224" s="71">
        <v>14651</v>
      </c>
      <c r="Z224" s="71">
        <v>21465</v>
      </c>
      <c r="AA224" s="71">
        <v>8026</v>
      </c>
      <c r="AB224" s="71">
        <v>41016</v>
      </c>
      <c r="AC224" s="71">
        <v>2254801</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7.5010000000000003</v>
      </c>
      <c r="BJ224" s="71">
        <v>1367.7729999999999</v>
      </c>
      <c r="BK224" s="71">
        <v>0</v>
      </c>
      <c r="BL224" s="71">
        <v>6.75</v>
      </c>
      <c r="BM224" s="71">
        <v>0</v>
      </c>
      <c r="BN224" s="72"/>
      <c r="BO224" s="71">
        <v>0</v>
      </c>
      <c r="BP224" s="71">
        <v>1</v>
      </c>
      <c r="BQ224" s="71">
        <v>3</v>
      </c>
      <c r="BR224" s="71">
        <v>0</v>
      </c>
      <c r="BS224" s="71">
        <v>1</v>
      </c>
      <c r="BT224" s="71">
        <v>0</v>
      </c>
      <c r="BU224"/>
      <c r="BV224" s="70">
        <v>608.96299999999997</v>
      </c>
      <c r="BW224" s="70">
        <v>25.724</v>
      </c>
      <c r="BX224" s="70">
        <v>744.76700000000005</v>
      </c>
      <c r="BY224" s="70">
        <v>1.282</v>
      </c>
      <c r="BZ224" s="70">
        <v>1.288</v>
      </c>
      <c r="CA224" s="70">
        <v>0</v>
      </c>
      <c r="CB224" s="70">
        <v>0</v>
      </c>
      <c r="CC224" s="70">
        <v>0</v>
      </c>
      <c r="CD224" s="70">
        <v>0</v>
      </c>
    </row>
    <row r="225" spans="1:82">
      <c r="A225" s="70" t="s">
        <v>1904</v>
      </c>
      <c r="B225" s="70">
        <v>177</v>
      </c>
      <c r="C225" s="70">
        <v>7</v>
      </c>
      <c r="D225" s="70">
        <v>11</v>
      </c>
      <c r="E225" s="70">
        <v>2010</v>
      </c>
      <c r="F225" s="70" t="s">
        <v>177</v>
      </c>
      <c r="G225" s="70" t="s">
        <v>1897</v>
      </c>
      <c r="H225" s="70" t="s">
        <v>1898</v>
      </c>
      <c r="I225" s="148"/>
      <c r="J225" s="71">
        <v>62.249629041371371</v>
      </c>
      <c r="K225" s="71">
        <v>4.9695835157079671</v>
      </c>
      <c r="L225" s="71">
        <v>23.659187990041112</v>
      </c>
      <c r="M225" s="71">
        <v>64.491591359774802</v>
      </c>
      <c r="N225" s="71">
        <v>67.923956227245554</v>
      </c>
      <c r="O225" s="71">
        <v>42.110880408732889</v>
      </c>
      <c r="P225" s="71">
        <v>40.398834070255333</v>
      </c>
      <c r="Q225" s="71">
        <v>2.4468823816395799</v>
      </c>
      <c r="R225" s="71">
        <v>11.30717067915238</v>
      </c>
      <c r="S225" s="71">
        <v>0.78869449926505464</v>
      </c>
      <c r="T225" s="72"/>
      <c r="U225" s="71">
        <v>5469173</v>
      </c>
      <c r="V225" s="71">
        <v>1918</v>
      </c>
      <c r="W225" s="71">
        <v>519</v>
      </c>
      <c r="X225" s="71">
        <v>13743</v>
      </c>
      <c r="Y225" s="71">
        <v>14520</v>
      </c>
      <c r="Z225" s="71">
        <v>21387</v>
      </c>
      <c r="AA225" s="71">
        <v>7928</v>
      </c>
      <c r="AB225" s="71">
        <v>40219</v>
      </c>
      <c r="AC225" s="71">
        <v>1974555</v>
      </c>
      <c r="AD225" s="71">
        <v>0.78869449926505464</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7.5620000000000003</v>
      </c>
      <c r="BJ225" s="71">
        <v>1503.078</v>
      </c>
      <c r="BK225" s="71">
        <v>0</v>
      </c>
      <c r="BL225" s="71">
        <v>7.0190000000000001</v>
      </c>
      <c r="BM225" s="71">
        <v>0</v>
      </c>
      <c r="BN225" s="72"/>
      <c r="BO225" s="71">
        <v>0</v>
      </c>
      <c r="BP225" s="71">
        <v>1</v>
      </c>
      <c r="BQ225" s="71">
        <v>1</v>
      </c>
      <c r="BR225" s="71">
        <v>0</v>
      </c>
      <c r="BS225" s="71">
        <v>1</v>
      </c>
      <c r="BT225" s="71">
        <v>0</v>
      </c>
      <c r="BU225"/>
      <c r="BV225" s="70">
        <v>653.58100000000002</v>
      </c>
      <c r="BW225" s="70">
        <v>32.268000000000001</v>
      </c>
      <c r="BX225" s="70">
        <v>829.01800000000003</v>
      </c>
      <c r="BY225" s="70">
        <v>1.411</v>
      </c>
      <c r="BZ225" s="70">
        <v>1.381</v>
      </c>
      <c r="CA225" s="70">
        <v>0</v>
      </c>
      <c r="CB225" s="70">
        <v>0</v>
      </c>
      <c r="CC225" s="70">
        <v>0</v>
      </c>
      <c r="CD225" s="70">
        <v>0</v>
      </c>
    </row>
    <row r="226" spans="1:82">
      <c r="A226" s="70" t="s">
        <v>1905</v>
      </c>
      <c r="B226" s="70">
        <v>178</v>
      </c>
      <c r="C226" s="70">
        <v>8</v>
      </c>
      <c r="D226" s="70">
        <v>11</v>
      </c>
      <c r="E226" s="70">
        <v>2011</v>
      </c>
      <c r="F226" s="70" t="s">
        <v>178</v>
      </c>
      <c r="G226" s="70" t="s">
        <v>1897</v>
      </c>
      <c r="H226" s="70" t="s">
        <v>1898</v>
      </c>
      <c r="I226" s="148"/>
      <c r="J226" s="71">
        <v>19.894222971847409</v>
      </c>
      <c r="K226" s="71">
        <v>6.064793309990737</v>
      </c>
      <c r="L226" s="71">
        <v>25.914237703271599</v>
      </c>
      <c r="M226" s="71">
        <v>79.433041874661441</v>
      </c>
      <c r="N226" s="71">
        <v>82.008243820916675</v>
      </c>
      <c r="O226" s="71">
        <v>41.645223709422524</v>
      </c>
      <c r="P226" s="71">
        <v>39.686631060309374</v>
      </c>
      <c r="Q226" s="71">
        <v>2.7540278285422501</v>
      </c>
      <c r="R226" s="71">
        <v>3.915389304099524</v>
      </c>
      <c r="S226" s="71">
        <v>3.8538266519283599</v>
      </c>
      <c r="T226" s="72"/>
      <c r="U226" s="71">
        <v>1935706</v>
      </c>
      <c r="V226" s="71">
        <v>1918</v>
      </c>
      <c r="W226" s="71">
        <v>519</v>
      </c>
      <c r="X226" s="71">
        <v>13743</v>
      </c>
      <c r="Y226" s="71">
        <v>14420</v>
      </c>
      <c r="Z226" s="71">
        <v>21610</v>
      </c>
      <c r="AA226" s="71">
        <v>8020</v>
      </c>
      <c r="AB226" s="71">
        <v>39244</v>
      </c>
      <c r="AC226" s="71">
        <v>682608</v>
      </c>
      <c r="AD226" s="71">
        <v>3.8538266519283599</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4.9779999999999998</v>
      </c>
      <c r="BJ226" s="71">
        <v>298.11599999999999</v>
      </c>
      <c r="BK226" s="71">
        <v>0</v>
      </c>
      <c r="BL226" s="71">
        <v>6.2149999999999999</v>
      </c>
      <c r="BM226" s="71">
        <v>0</v>
      </c>
      <c r="BN226" s="72"/>
      <c r="BO226" s="71">
        <v>0</v>
      </c>
      <c r="BP226" s="71">
        <v>1</v>
      </c>
      <c r="BQ226" s="71">
        <v>2</v>
      </c>
      <c r="BR226" s="71">
        <v>0</v>
      </c>
      <c r="BS226" s="71">
        <v>1</v>
      </c>
      <c r="BT226" s="71">
        <v>0</v>
      </c>
      <c r="BU226"/>
      <c r="BV226" s="70">
        <v>134.143</v>
      </c>
      <c r="BW226" s="70">
        <v>3.1890000000000001</v>
      </c>
      <c r="BX226" s="70">
        <v>171.37899999999999</v>
      </c>
      <c r="BY226" s="70">
        <v>0.30199999999999999</v>
      </c>
      <c r="BZ226" s="70">
        <v>0.29599999999999999</v>
      </c>
      <c r="CA226" s="70">
        <v>0</v>
      </c>
      <c r="CB226" s="70">
        <v>0</v>
      </c>
      <c r="CC226" s="70">
        <v>0</v>
      </c>
      <c r="CD226" s="70">
        <v>0</v>
      </c>
    </row>
    <row r="227" spans="1:82">
      <c r="A227" s="70" t="s">
        <v>1906</v>
      </c>
      <c r="B227" s="70">
        <v>179</v>
      </c>
      <c r="C227" s="70">
        <v>9</v>
      </c>
      <c r="D227" s="70">
        <v>11</v>
      </c>
      <c r="E227" s="70">
        <v>2012</v>
      </c>
      <c r="F227" s="70" t="s">
        <v>179</v>
      </c>
      <c r="G227" s="70" t="s">
        <v>1897</v>
      </c>
      <c r="H227" s="70" t="s">
        <v>1898</v>
      </c>
      <c r="I227" s="148"/>
      <c r="J227" s="71">
        <v>61.227952726635017</v>
      </c>
      <c r="K227" s="71">
        <v>5.7998363194838776</v>
      </c>
      <c r="L227" s="71">
        <v>25.341301047623119</v>
      </c>
      <c r="M227" s="71">
        <v>79.197793582170718</v>
      </c>
      <c r="N227" s="71">
        <v>88.951812741191219</v>
      </c>
      <c r="O227" s="71">
        <v>42.623381497255387</v>
      </c>
      <c r="P227" s="71">
        <v>42.191716618611963</v>
      </c>
      <c r="Q227" s="71">
        <v>2.9825125074641701</v>
      </c>
      <c r="R227" s="71">
        <v>9.1864875320287886</v>
      </c>
      <c r="S227" s="71">
        <v>5.6072139060214718</v>
      </c>
      <c r="T227" s="72"/>
      <c r="U227" s="71">
        <v>5198054</v>
      </c>
      <c r="V227" s="71">
        <v>1918</v>
      </c>
      <c r="W227" s="71">
        <v>519</v>
      </c>
      <c r="X227" s="71">
        <v>13743</v>
      </c>
      <c r="Y227" s="71">
        <v>14616</v>
      </c>
      <c r="Z227" s="71">
        <v>22293</v>
      </c>
      <c r="AA227" s="71">
        <v>8478</v>
      </c>
      <c r="AB227" s="71">
        <v>39117</v>
      </c>
      <c r="AC227" s="71">
        <v>1560088</v>
      </c>
      <c r="AD227" s="71">
        <v>5.6072139060214718</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9.5239999999999991</v>
      </c>
      <c r="BJ227" s="71">
        <v>1286.4960000000001</v>
      </c>
      <c r="BK227" s="71">
        <v>0</v>
      </c>
      <c r="BL227" s="71">
        <v>7.3019999999999996</v>
      </c>
      <c r="BM227" s="71">
        <v>0</v>
      </c>
      <c r="BN227" s="72"/>
      <c r="BO227" s="71">
        <v>0</v>
      </c>
      <c r="BP227" s="71">
        <v>1</v>
      </c>
      <c r="BQ227" s="71">
        <v>2</v>
      </c>
      <c r="BR227" s="71">
        <v>0</v>
      </c>
      <c r="BS227" s="71">
        <v>1</v>
      </c>
      <c r="BT227" s="71">
        <v>0</v>
      </c>
      <c r="BU227"/>
      <c r="BV227" s="70">
        <v>590.05899999999997</v>
      </c>
      <c r="BW227" s="70">
        <v>17.161999999999999</v>
      </c>
      <c r="BX227" s="70">
        <v>696.101</v>
      </c>
      <c r="BY227" s="70">
        <v>0</v>
      </c>
      <c r="BZ227" s="70">
        <v>0</v>
      </c>
      <c r="CA227" s="70">
        <v>0</v>
      </c>
      <c r="CB227" s="70">
        <v>0</v>
      </c>
      <c r="CC227" s="70">
        <v>0</v>
      </c>
      <c r="CD227" s="70">
        <v>0</v>
      </c>
    </row>
    <row r="228" spans="1:82">
      <c r="A228" s="70" t="s">
        <v>1907</v>
      </c>
      <c r="B228" s="70">
        <v>180</v>
      </c>
      <c r="C228" s="70">
        <v>10</v>
      </c>
      <c r="D228" s="70">
        <v>11</v>
      </c>
      <c r="E228" s="70">
        <v>2013</v>
      </c>
      <c r="F228" s="70" t="s">
        <v>180</v>
      </c>
      <c r="G228" s="70" t="s">
        <v>1897</v>
      </c>
      <c r="H228" s="70" t="s">
        <v>1898</v>
      </c>
      <c r="I228" s="148"/>
      <c r="J228" s="71">
        <v>96.751520969241696</v>
      </c>
      <c r="K228" s="71">
        <v>5.6369100530902916</v>
      </c>
      <c r="L228" s="71">
        <v>20.599631646431671</v>
      </c>
      <c r="M228" s="71">
        <v>75.984617494899581</v>
      </c>
      <c r="N228" s="71">
        <v>77.634674874065226</v>
      </c>
      <c r="O228" s="71">
        <v>41.687501278594695</v>
      </c>
      <c r="P228" s="71">
        <v>44.443752795237579</v>
      </c>
      <c r="Q228" s="71">
        <v>3.02720641389099</v>
      </c>
      <c r="R228" s="71">
        <v>11.61616684504294</v>
      </c>
      <c r="S228" s="71">
        <v>6.1651749351081637</v>
      </c>
      <c r="T228" s="72"/>
      <c r="U228" s="71">
        <v>7700711</v>
      </c>
      <c r="V228" s="71">
        <v>1918</v>
      </c>
      <c r="W228" s="71">
        <v>519</v>
      </c>
      <c r="X228" s="71">
        <v>13743</v>
      </c>
      <c r="Y228" s="71">
        <v>14803</v>
      </c>
      <c r="Z228" s="71">
        <v>22777</v>
      </c>
      <c r="AA228" s="71">
        <v>8897</v>
      </c>
      <c r="AB228" s="71">
        <v>39134</v>
      </c>
      <c r="AC228" s="71">
        <v>1925633</v>
      </c>
      <c r="AD228" s="71">
        <v>6.1651749351081637</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11.2</v>
      </c>
      <c r="BJ228" s="71">
        <v>1594.6469999999999</v>
      </c>
      <c r="BK228" s="71">
        <v>0</v>
      </c>
      <c r="BL228" s="71">
        <v>7.81</v>
      </c>
      <c r="BM228" s="71">
        <v>0</v>
      </c>
      <c r="BN228" s="72"/>
      <c r="BO228" s="71">
        <v>0</v>
      </c>
      <c r="BP228" s="71">
        <v>1</v>
      </c>
      <c r="BQ228" s="71">
        <v>2</v>
      </c>
      <c r="BR228" s="71">
        <v>0</v>
      </c>
      <c r="BS228" s="71">
        <v>1</v>
      </c>
      <c r="BT228" s="71">
        <v>0</v>
      </c>
      <c r="BU228"/>
      <c r="BV228" s="70">
        <v>658.27800000000002</v>
      </c>
      <c r="BW228" s="70">
        <v>17.085999999999999</v>
      </c>
      <c r="BX228" s="70">
        <v>938.29300000000001</v>
      </c>
      <c r="BY228" s="70">
        <v>0</v>
      </c>
      <c r="BZ228" s="70">
        <v>0</v>
      </c>
      <c r="CA228" s="70">
        <v>0</v>
      </c>
      <c r="CB228" s="70">
        <v>0</v>
      </c>
      <c r="CC228" s="70">
        <v>0</v>
      </c>
      <c r="CD228" s="70">
        <v>0</v>
      </c>
    </row>
    <row r="229" spans="1:82">
      <c r="A229" s="70" t="s">
        <v>1908</v>
      </c>
      <c r="B229" s="70">
        <v>181</v>
      </c>
      <c r="C229" s="70">
        <v>11</v>
      </c>
      <c r="D229" s="70">
        <v>11</v>
      </c>
      <c r="E229" s="70">
        <v>2014</v>
      </c>
      <c r="F229" s="70" t="s">
        <v>181</v>
      </c>
      <c r="G229" s="70" t="s">
        <v>1897</v>
      </c>
      <c r="H229" s="70" t="s">
        <v>1898</v>
      </c>
      <c r="I229" s="148"/>
      <c r="J229" s="71">
        <v>95.251230097750309</v>
      </c>
      <c r="K229" s="71">
        <v>6.8407110182035273</v>
      </c>
      <c r="L229" s="71">
        <v>12.434735578508951</v>
      </c>
      <c r="M229" s="71">
        <v>69.214429358873929</v>
      </c>
      <c r="N229" s="71">
        <v>69.078255176659496</v>
      </c>
      <c r="O229" s="71">
        <v>40.006655305062822</v>
      </c>
      <c r="P229" s="71">
        <v>45.719201078604996</v>
      </c>
      <c r="Q229" s="71">
        <v>2.8867604993964902</v>
      </c>
      <c r="R229" s="71">
        <v>13.255285702674639</v>
      </c>
      <c r="S229" s="71">
        <v>4.8721121881636282</v>
      </c>
      <c r="T229" s="72"/>
      <c r="U229" s="71">
        <v>7560494</v>
      </c>
      <c r="V229" s="71">
        <v>2366</v>
      </c>
      <c r="W229" s="71">
        <v>269</v>
      </c>
      <c r="X229" s="71">
        <v>12800</v>
      </c>
      <c r="Y229" s="71">
        <v>14999</v>
      </c>
      <c r="Z229" s="71">
        <v>23022</v>
      </c>
      <c r="AA229" s="71">
        <v>9105</v>
      </c>
      <c r="AB229" s="71">
        <v>38896</v>
      </c>
      <c r="AC229" s="71">
        <v>2204262</v>
      </c>
      <c r="AD229" s="71">
        <v>4.8721121881636282</v>
      </c>
      <c r="AE229" s="72"/>
      <c r="AF229" s="71"/>
      <c r="AG229" s="71"/>
      <c r="AH229" s="71"/>
      <c r="AI229" s="71"/>
      <c r="AJ229" s="71"/>
      <c r="AK229" s="71"/>
      <c r="AL229" s="71"/>
      <c r="AM229" s="71"/>
      <c r="AN229" s="71"/>
      <c r="AO229" s="71"/>
      <c r="AP229" s="71"/>
      <c r="AQ229" s="72"/>
      <c r="AR229" s="71">
        <v>703</v>
      </c>
      <c r="AS229" s="71">
        <v>47</v>
      </c>
      <c r="AT229" s="71">
        <v>0</v>
      </c>
      <c r="AU229" s="71">
        <v>1</v>
      </c>
      <c r="AV229" s="71">
        <v>0</v>
      </c>
      <c r="AW229" s="71">
        <v>0</v>
      </c>
      <c r="AX229" s="71"/>
      <c r="AY229" s="72"/>
      <c r="AZ229" s="71">
        <v>3017.3</v>
      </c>
      <c r="BA229" s="71">
        <v>1551.4</v>
      </c>
      <c r="BB229" s="71">
        <v>0</v>
      </c>
      <c r="BC229" s="71">
        <v>280</v>
      </c>
      <c r="BD229" s="71">
        <v>0</v>
      </c>
      <c r="BE229" s="71">
        <v>0</v>
      </c>
      <c r="BF229" s="71"/>
      <c r="BG229" s="72"/>
      <c r="BH229" s="71">
        <v>0</v>
      </c>
      <c r="BI229" s="71">
        <v>11.851000000000001</v>
      </c>
      <c r="BJ229" s="71">
        <v>1650.7529999999999</v>
      </c>
      <c r="BK229" s="71">
        <v>0</v>
      </c>
      <c r="BL229" s="71">
        <v>7.9139999999999997</v>
      </c>
      <c r="BM229" s="71">
        <v>0</v>
      </c>
      <c r="BN229" s="72"/>
      <c r="BO229" s="71">
        <v>0</v>
      </c>
      <c r="BP229" s="71">
        <v>1</v>
      </c>
      <c r="BQ229" s="71">
        <v>3</v>
      </c>
      <c r="BR229" s="71">
        <v>0</v>
      </c>
      <c r="BS229" s="71">
        <v>1</v>
      </c>
      <c r="BT229" s="71">
        <v>0</v>
      </c>
      <c r="BU229"/>
      <c r="BV229" s="70">
        <v>683.83600000000001</v>
      </c>
      <c r="BW229" s="70">
        <v>22.227</v>
      </c>
      <c r="BX229" s="70">
        <v>961.49300000000005</v>
      </c>
      <c r="BY229" s="70">
        <v>1.623</v>
      </c>
      <c r="BZ229" s="70">
        <v>1.339</v>
      </c>
      <c r="CA229" s="70">
        <v>0</v>
      </c>
      <c r="CB229" s="70">
        <v>0</v>
      </c>
      <c r="CC229" s="70">
        <v>0</v>
      </c>
      <c r="CD229" s="70">
        <v>0</v>
      </c>
    </row>
    <row r="230" spans="1:82">
      <c r="A230" s="70" t="s">
        <v>1909</v>
      </c>
      <c r="B230" s="70">
        <v>182</v>
      </c>
      <c r="C230" s="70">
        <v>12</v>
      </c>
      <c r="D230" s="70">
        <v>11</v>
      </c>
      <c r="E230" s="70">
        <v>2015</v>
      </c>
      <c r="F230" s="70" t="s">
        <v>182</v>
      </c>
      <c r="G230" s="70" t="s">
        <v>1897</v>
      </c>
      <c r="H230" s="70" t="s">
        <v>1898</v>
      </c>
      <c r="I230" s="148"/>
      <c r="J230" s="71">
        <v>85.306152413293248</v>
      </c>
      <c r="K230" s="71">
        <v>7.0411111487803586</v>
      </c>
      <c r="L230" s="71">
        <v>10.887016985310691</v>
      </c>
      <c r="M230" s="71">
        <v>73.045406299504435</v>
      </c>
      <c r="N230" s="71">
        <v>78.210488812298181</v>
      </c>
      <c r="O230" s="71">
        <v>39.792260402075229</v>
      </c>
      <c r="P230" s="71">
        <v>45.765372511516496</v>
      </c>
      <c r="Q230" s="71">
        <v>2.7914418000974499</v>
      </c>
      <c r="R230" s="71">
        <v>12.306000557014181</v>
      </c>
      <c r="S230" s="71">
        <v>5.5957383771053086</v>
      </c>
      <c r="T230" s="72"/>
      <c r="U230" s="71">
        <v>7731781</v>
      </c>
      <c r="V230" s="71">
        <v>2366</v>
      </c>
      <c r="W230" s="71">
        <v>269</v>
      </c>
      <c r="X230" s="71">
        <v>12800</v>
      </c>
      <c r="Y230" s="71">
        <v>15066</v>
      </c>
      <c r="Z230" s="71">
        <v>23119</v>
      </c>
      <c r="AA230" s="71">
        <v>9107</v>
      </c>
      <c r="AB230" s="71">
        <v>38421</v>
      </c>
      <c r="AC230" s="71">
        <v>2103510</v>
      </c>
      <c r="AD230" s="71">
        <v>5.5957383771053086</v>
      </c>
      <c r="AE230" s="72"/>
      <c r="AF230" s="71">
        <v>72995708.848312691</v>
      </c>
      <c r="AG230" s="71">
        <v>4667372.0295293061</v>
      </c>
      <c r="AH230" s="71">
        <v>1621481.849183992</v>
      </c>
      <c r="AI230" s="71">
        <v>86025340.51388</v>
      </c>
      <c r="AJ230" s="71">
        <v>93007268.431171045</v>
      </c>
      <c r="AK230" s="71">
        <v>0</v>
      </c>
      <c r="AL230" s="71">
        <v>0</v>
      </c>
      <c r="AM230" s="71">
        <v>5265436.8799667209</v>
      </c>
      <c r="AN230" s="71">
        <v>0</v>
      </c>
      <c r="AO230" s="71">
        <v>0</v>
      </c>
      <c r="AP230" s="71">
        <v>263582608.5520438</v>
      </c>
      <c r="AQ230" s="72"/>
      <c r="AR230" s="71">
        <v>816</v>
      </c>
      <c r="AS230" s="71">
        <v>75</v>
      </c>
      <c r="AT230" s="71">
        <v>0</v>
      </c>
      <c r="AU230" s="71">
        <v>1</v>
      </c>
      <c r="AV230" s="71">
        <v>0</v>
      </c>
      <c r="AW230" s="71">
        <v>0</v>
      </c>
      <c r="AX230" s="71"/>
      <c r="AY230" s="72"/>
      <c r="AZ230" s="71">
        <v>3599.9</v>
      </c>
      <c r="BA230" s="71">
        <v>20739.599999999999</v>
      </c>
      <c r="BB230" s="71">
        <v>0</v>
      </c>
      <c r="BC230" s="71">
        <v>280</v>
      </c>
      <c r="BD230" s="71">
        <v>0</v>
      </c>
      <c r="BE230" s="71">
        <v>0</v>
      </c>
      <c r="BF230" s="71"/>
      <c r="BG230" s="72"/>
      <c r="BH230" s="71">
        <v>0</v>
      </c>
      <c r="BI230" s="71">
        <v>12.853</v>
      </c>
      <c r="BJ230" s="71">
        <v>1526.1089999999999</v>
      </c>
      <c r="BK230" s="71">
        <v>0</v>
      </c>
      <c r="BL230" s="71">
        <v>7.4240000000000004</v>
      </c>
      <c r="BM230" s="71">
        <v>0</v>
      </c>
      <c r="BN230" s="72"/>
      <c r="BO230" s="71">
        <v>0</v>
      </c>
      <c r="BP230" s="71">
        <v>1</v>
      </c>
      <c r="BQ230" s="71">
        <v>3</v>
      </c>
      <c r="BR230" s="71">
        <v>0</v>
      </c>
      <c r="BS230" s="71">
        <v>1</v>
      </c>
      <c r="BT230" s="71">
        <v>0</v>
      </c>
      <c r="BU230"/>
      <c r="BV230" s="70">
        <v>633.41700000000003</v>
      </c>
      <c r="BW230" s="70">
        <v>37.999000000000002</v>
      </c>
      <c r="BX230" s="70">
        <v>872.16300000000001</v>
      </c>
      <c r="BY230" s="70">
        <v>1.538</v>
      </c>
      <c r="BZ230" s="70">
        <v>1.2689999999999999</v>
      </c>
      <c r="CA230" s="70">
        <v>0</v>
      </c>
      <c r="CB230" s="70">
        <v>0</v>
      </c>
      <c r="CC230" s="70">
        <v>0</v>
      </c>
      <c r="CD230" s="70">
        <v>0</v>
      </c>
    </row>
    <row r="231" spans="1:82">
      <c r="A231" s="70" t="s">
        <v>1910</v>
      </c>
      <c r="B231" s="70">
        <v>183</v>
      </c>
      <c r="C231" s="70">
        <v>13</v>
      </c>
      <c r="D231" s="70">
        <v>11</v>
      </c>
      <c r="E231" s="70">
        <v>2016</v>
      </c>
      <c r="F231" s="70" t="s">
        <v>155</v>
      </c>
      <c r="G231" s="70" t="s">
        <v>1897</v>
      </c>
      <c r="H231" s="70" t="s">
        <v>1898</v>
      </c>
      <c r="I231" s="148"/>
      <c r="J231" s="71">
        <v>73.759138192958645</v>
      </c>
      <c r="K231" s="71">
        <v>6.8826171726936511</v>
      </c>
      <c r="L231" s="71">
        <v>13.180373062279413</v>
      </c>
      <c r="M231" s="71">
        <v>58.310714328036319</v>
      </c>
      <c r="N231" s="71">
        <v>70.613170993070511</v>
      </c>
      <c r="O231" s="71">
        <v>39.662704511981616</v>
      </c>
      <c r="P231" s="71">
        <v>45.409615195731469</v>
      </c>
      <c r="Q231" s="71">
        <v>2.6763181673138385</v>
      </c>
      <c r="R231" s="71">
        <v>11.66018641459948</v>
      </c>
      <c r="S231" s="71">
        <v>4.3294983568873908</v>
      </c>
      <c r="T231" s="72"/>
      <c r="U231" s="71">
        <v>6742722</v>
      </c>
      <c r="V231" s="71">
        <v>2366</v>
      </c>
      <c r="W231" s="71">
        <v>269</v>
      </c>
      <c r="X231" s="71">
        <v>12800</v>
      </c>
      <c r="Y231" s="71">
        <v>15005</v>
      </c>
      <c r="Z231" s="71">
        <v>23327</v>
      </c>
      <c r="AA231" s="71">
        <v>9346</v>
      </c>
      <c r="AB231" s="71">
        <v>37891</v>
      </c>
      <c r="AC231" s="71">
        <v>1991445.06280127</v>
      </c>
      <c r="AD231" s="71">
        <v>4.3294983568873908</v>
      </c>
      <c r="AE231" s="72"/>
      <c r="AF231" s="71">
        <v>62999739.73911912</v>
      </c>
      <c r="AG231" s="71">
        <v>4587894.4992591254</v>
      </c>
      <c r="AH231" s="71">
        <v>1562961.4275115081</v>
      </c>
      <c r="AI231" s="71">
        <v>79003716.678473547</v>
      </c>
      <c r="AJ231" s="71">
        <v>73951852.524201632</v>
      </c>
      <c r="AK231" s="71">
        <v>0</v>
      </c>
      <c r="AL231" s="71">
        <v>0</v>
      </c>
      <c r="AM231" s="71">
        <v>5196836.9013425903</v>
      </c>
      <c r="AN231" s="71">
        <v>0</v>
      </c>
      <c r="AO231" s="71">
        <v>0</v>
      </c>
      <c r="AP231" s="71">
        <v>227303001.76990753</v>
      </c>
      <c r="AQ231" s="72"/>
      <c r="AR231" s="71">
        <v>883</v>
      </c>
      <c r="AS231" s="71">
        <v>88</v>
      </c>
      <c r="AT231" s="71">
        <v>0</v>
      </c>
      <c r="AU231" s="71">
        <v>1</v>
      </c>
      <c r="AV231" s="71">
        <v>0</v>
      </c>
      <c r="AW231" s="71">
        <v>0</v>
      </c>
      <c r="AX231" s="71"/>
      <c r="AY231" s="72"/>
      <c r="AZ231" s="71">
        <v>3980.8</v>
      </c>
      <c r="BA231" s="71">
        <v>20997.1</v>
      </c>
      <c r="BB231" s="71">
        <v>0</v>
      </c>
      <c r="BC231" s="71">
        <v>280</v>
      </c>
      <c r="BD231" s="71">
        <v>0</v>
      </c>
      <c r="BE231" s="71">
        <v>0</v>
      </c>
      <c r="BF231" s="71"/>
      <c r="BG231" s="72"/>
      <c r="BH231" s="71">
        <v>0</v>
      </c>
      <c r="BI231" s="71">
        <v>12.319000000000001</v>
      </c>
      <c r="BJ231" s="71">
        <v>1572.047</v>
      </c>
      <c r="BK231" s="71">
        <v>0</v>
      </c>
      <c r="BL231" s="71">
        <v>6.8710000000000004</v>
      </c>
      <c r="BM231" s="71">
        <v>0</v>
      </c>
      <c r="BN231" s="72"/>
      <c r="BO231" s="71">
        <v>0</v>
      </c>
      <c r="BP231" s="71">
        <v>1</v>
      </c>
      <c r="BQ231" s="71">
        <v>2</v>
      </c>
      <c r="BR231" s="71">
        <v>0</v>
      </c>
      <c r="BS231" s="71">
        <v>1</v>
      </c>
      <c r="BT231" s="71">
        <v>0</v>
      </c>
      <c r="BU231"/>
      <c r="BV231" s="70">
        <v>615.72199999999998</v>
      </c>
      <c r="BW231" s="70">
        <v>61.243000000000002</v>
      </c>
      <c r="BX231" s="70">
        <v>911.38800000000003</v>
      </c>
      <c r="BY231" s="70">
        <v>1.5760000000000001</v>
      </c>
      <c r="BZ231" s="70">
        <v>1.3080000000000001</v>
      </c>
      <c r="CA231" s="70">
        <v>0</v>
      </c>
      <c r="CB231" s="70">
        <v>0</v>
      </c>
      <c r="CC231" s="70">
        <v>0</v>
      </c>
      <c r="CD231" s="70">
        <v>0</v>
      </c>
    </row>
    <row r="232" spans="1:82">
      <c r="A232" s="70" t="s">
        <v>1911</v>
      </c>
      <c r="B232" s="70">
        <v>184</v>
      </c>
      <c r="C232" s="70">
        <v>14</v>
      </c>
      <c r="D232" s="70">
        <v>11</v>
      </c>
      <c r="E232" s="70">
        <v>2017</v>
      </c>
      <c r="F232" s="70" t="s">
        <v>156</v>
      </c>
      <c r="G232" s="70" t="s">
        <v>1897</v>
      </c>
      <c r="H232" s="70" t="s">
        <v>1898</v>
      </c>
      <c r="I232" s="148"/>
      <c r="J232" s="71">
        <v>68.548145246035659</v>
      </c>
      <c r="K232" s="71">
        <v>6.9792895641458648</v>
      </c>
      <c r="L232" s="71">
        <v>11.724362493274366</v>
      </c>
      <c r="M232" s="71">
        <v>52.338759817055156</v>
      </c>
      <c r="N232" s="71">
        <v>69.859162461282708</v>
      </c>
      <c r="O232" s="71">
        <v>39.064007543175791</v>
      </c>
      <c r="P232" s="71">
        <v>44.040502117560749</v>
      </c>
      <c r="Q232" s="71">
        <v>2.54523342000466</v>
      </c>
      <c r="R232" s="71">
        <v>12.866724137961722</v>
      </c>
      <c r="S232" s="71">
        <v>4.2082352325546593</v>
      </c>
      <c r="T232" s="72"/>
      <c r="U232" s="71">
        <v>7162794</v>
      </c>
      <c r="V232" s="71">
        <v>2366</v>
      </c>
      <c r="W232" s="71">
        <v>269</v>
      </c>
      <c r="X232" s="71">
        <v>12800</v>
      </c>
      <c r="Y232" s="71">
        <v>14994</v>
      </c>
      <c r="Z232" s="71">
        <v>23356</v>
      </c>
      <c r="AA232" s="71">
        <v>9122</v>
      </c>
      <c r="AB232" s="71">
        <v>37264</v>
      </c>
      <c r="AC232" s="71">
        <v>2241113</v>
      </c>
      <c r="AD232" s="71">
        <v>4.2082352325546593</v>
      </c>
      <c r="AE232" s="72"/>
      <c r="AF232" s="71">
        <v>60043962.129726008</v>
      </c>
      <c r="AG232" s="71">
        <v>4666175.0760929789</v>
      </c>
      <c r="AH232" s="71">
        <v>1858534.524993706</v>
      </c>
      <c r="AI232" s="71">
        <v>75440696.144843295</v>
      </c>
      <c r="AJ232" s="71">
        <v>84920859.235797077</v>
      </c>
      <c r="AK232" s="71">
        <v>0</v>
      </c>
      <c r="AL232" s="71">
        <v>0</v>
      </c>
      <c r="AM232" s="71">
        <v>5118839.4973851899</v>
      </c>
      <c r="AN232" s="71">
        <v>0</v>
      </c>
      <c r="AO232" s="71">
        <v>0</v>
      </c>
      <c r="AP232" s="71">
        <v>232049066.60883826</v>
      </c>
      <c r="AQ232" s="72"/>
      <c r="AR232" s="71">
        <v>943</v>
      </c>
      <c r="AS232" s="71">
        <v>95</v>
      </c>
      <c r="AT232" s="71">
        <v>1</v>
      </c>
      <c r="AU232" s="71">
        <v>1</v>
      </c>
      <c r="AV232" s="71">
        <v>0</v>
      </c>
      <c r="AW232" s="71">
        <v>0</v>
      </c>
      <c r="AX232" s="71"/>
      <c r="AY232" s="72"/>
      <c r="AZ232" s="71">
        <v>4310.7</v>
      </c>
      <c r="BA232" s="71">
        <v>21645.3</v>
      </c>
      <c r="BB232" s="71">
        <v>19.5</v>
      </c>
      <c r="BC232" s="71">
        <v>280</v>
      </c>
      <c r="BD232" s="71">
        <v>0</v>
      </c>
      <c r="BE232" s="71">
        <v>0</v>
      </c>
      <c r="BF232" s="71"/>
      <c r="BG232" s="72"/>
      <c r="BH232" s="71">
        <v>0</v>
      </c>
      <c r="BI232" s="71">
        <v>11.566000000000001</v>
      </c>
      <c r="BJ232" s="71">
        <v>1658.425</v>
      </c>
      <c r="BK232" s="71">
        <v>0</v>
      </c>
      <c r="BL232" s="71">
        <v>6.6079999999999997</v>
      </c>
      <c r="BM232" s="71">
        <v>0</v>
      </c>
      <c r="BN232" s="72"/>
      <c r="BO232" s="71">
        <v>0</v>
      </c>
      <c r="BP232" s="71">
        <v>1</v>
      </c>
      <c r="BQ232" s="71">
        <v>1</v>
      </c>
      <c r="BR232" s="71">
        <v>0</v>
      </c>
      <c r="BS232" s="71">
        <v>1</v>
      </c>
      <c r="BT232" s="71">
        <v>0</v>
      </c>
      <c r="BU232"/>
      <c r="BV232" s="70">
        <v>642.91600000000005</v>
      </c>
      <c r="BW232" s="70">
        <v>85.168999999999997</v>
      </c>
      <c r="BX232" s="70">
        <v>945.37599999999998</v>
      </c>
      <c r="BY232" s="70">
        <v>1.7130000000000001</v>
      </c>
      <c r="BZ232" s="70">
        <v>1.425</v>
      </c>
      <c r="CA232" s="70">
        <v>0</v>
      </c>
      <c r="CB232" s="70">
        <v>0</v>
      </c>
      <c r="CC232" s="70">
        <v>0</v>
      </c>
      <c r="CD232" s="70">
        <v>0</v>
      </c>
    </row>
    <row r="233" spans="1:82">
      <c r="A233" s="70" t="s">
        <v>1912</v>
      </c>
      <c r="B233" s="70">
        <v>185</v>
      </c>
      <c r="C233" s="70">
        <v>15</v>
      </c>
      <c r="D233" s="70">
        <v>11</v>
      </c>
      <c r="E233" s="70">
        <v>2018</v>
      </c>
      <c r="F233" s="70" t="s">
        <v>183</v>
      </c>
      <c r="G233" s="70" t="s">
        <v>1897</v>
      </c>
      <c r="H233" s="70" t="s">
        <v>1898</v>
      </c>
      <c r="I233" s="148"/>
      <c r="J233" s="71">
        <v>63.38066366587978</v>
      </c>
      <c r="K233" s="71">
        <v>6.6382426339608624</v>
      </c>
      <c r="L233" s="71">
        <v>10.735954406198365</v>
      </c>
      <c r="M233" s="71">
        <v>55.972036259976399</v>
      </c>
      <c r="N233" s="71">
        <v>64.698140493420823</v>
      </c>
      <c r="O233" s="71">
        <v>38.26279403357627</v>
      </c>
      <c r="P233" s="71">
        <v>42.89468950124207</v>
      </c>
      <c r="Q233" s="71">
        <v>2.3232244475511998</v>
      </c>
      <c r="R233" s="71">
        <v>11.507158029349847</v>
      </c>
      <c r="S233" s="71">
        <v>4.7851553829272646</v>
      </c>
      <c r="T233" s="72"/>
      <c r="U233" s="71">
        <v>6790784</v>
      </c>
      <c r="V233" s="71">
        <v>2366</v>
      </c>
      <c r="W233" s="71">
        <v>269</v>
      </c>
      <c r="X233" s="71">
        <v>12800</v>
      </c>
      <c r="Y233" s="71">
        <v>15038</v>
      </c>
      <c r="Z233" s="71">
        <v>23315</v>
      </c>
      <c r="AA233" s="71">
        <v>8974</v>
      </c>
      <c r="AB233" s="71">
        <v>36655</v>
      </c>
      <c r="AC233" s="71">
        <v>1996450</v>
      </c>
      <c r="AD233" s="71">
        <v>4.7851553829272646</v>
      </c>
      <c r="AE233" s="72"/>
      <c r="AF233" s="71">
        <v>58849734.946693793</v>
      </c>
      <c r="AG233" s="71">
        <v>4234242.0875689154</v>
      </c>
      <c r="AH233" s="71">
        <v>1756718.917807457</v>
      </c>
      <c r="AI233" s="71">
        <v>77434044.869883433</v>
      </c>
      <c r="AJ233" s="71">
        <v>76809207.593143523</v>
      </c>
      <c r="AK233" s="71">
        <v>0</v>
      </c>
      <c r="AL233" s="71">
        <v>0</v>
      </c>
      <c r="AM233" s="71">
        <v>5045601.4631354893</v>
      </c>
      <c r="AN233" s="71">
        <v>0</v>
      </c>
      <c r="AO233" s="71">
        <v>0</v>
      </c>
      <c r="AP233" s="71">
        <v>224129549.8782326</v>
      </c>
      <c r="AQ233" s="72"/>
      <c r="AR233" s="71">
        <v>1006</v>
      </c>
      <c r="AS233" s="71">
        <v>101</v>
      </c>
      <c r="AT233" s="71">
        <v>2</v>
      </c>
      <c r="AU233" s="71">
        <v>1</v>
      </c>
      <c r="AV233" s="71">
        <v>0</v>
      </c>
      <c r="AW233" s="71">
        <v>0</v>
      </c>
      <c r="AX233" s="71"/>
      <c r="AY233" s="72"/>
      <c r="AZ233" s="71">
        <v>4669.6999999999989</v>
      </c>
      <c r="BA233" s="71">
        <v>21780</v>
      </c>
      <c r="BB233" s="71">
        <v>39</v>
      </c>
      <c r="BC233" s="71">
        <v>280</v>
      </c>
      <c r="BD233" s="71">
        <v>0</v>
      </c>
      <c r="BE233" s="71">
        <v>0</v>
      </c>
      <c r="BF233" s="71"/>
      <c r="BG233" s="72"/>
      <c r="BH233" s="71">
        <v>0</v>
      </c>
      <c r="BI233" s="71">
        <v>11.632</v>
      </c>
      <c r="BJ233" s="71">
        <v>1753.5830000000001</v>
      </c>
      <c r="BK233" s="71">
        <v>0</v>
      </c>
      <c r="BL233" s="71">
        <v>6.58</v>
      </c>
      <c r="BM233" s="71">
        <v>0</v>
      </c>
      <c r="BN233" s="72"/>
      <c r="BO233" s="71">
        <v>0</v>
      </c>
      <c r="BP233" s="71">
        <v>1</v>
      </c>
      <c r="BQ233" s="71">
        <v>1</v>
      </c>
      <c r="BR233" s="71">
        <v>0</v>
      </c>
      <c r="BS233" s="71">
        <v>1</v>
      </c>
      <c r="BT233" s="71">
        <v>0</v>
      </c>
      <c r="BU233"/>
      <c r="BV233" s="70">
        <v>665.54200000000003</v>
      </c>
      <c r="BW233" s="70">
        <v>95.185000000000002</v>
      </c>
      <c r="BX233" s="70">
        <v>1007.775</v>
      </c>
      <c r="BY233" s="70">
        <v>1.8069999999999999</v>
      </c>
      <c r="BZ233" s="70">
        <v>1.486</v>
      </c>
      <c r="CA233" s="70">
        <v>0</v>
      </c>
      <c r="CB233" s="70">
        <v>0</v>
      </c>
      <c r="CC233" s="70">
        <v>0</v>
      </c>
      <c r="CD233" s="70">
        <v>0</v>
      </c>
    </row>
    <row r="234" spans="1:82">
      <c r="A234" s="70" t="s">
        <v>1913</v>
      </c>
      <c r="B234" s="70">
        <v>186</v>
      </c>
      <c r="C234" s="70">
        <v>16</v>
      </c>
      <c r="D234" s="70">
        <v>11</v>
      </c>
      <c r="E234" s="70">
        <v>2019</v>
      </c>
      <c r="F234" s="70" t="s">
        <v>158</v>
      </c>
      <c r="G234" s="70" t="s">
        <v>1897</v>
      </c>
      <c r="H234" s="70" t="s">
        <v>1898</v>
      </c>
      <c r="I234" s="148"/>
      <c r="J234" s="71">
        <v>55.719005489184816</v>
      </c>
      <c r="K234" s="71">
        <v>6.2418305383427999</v>
      </c>
      <c r="L234" s="71">
        <v>10.839031739504232</v>
      </c>
      <c r="M234" s="71">
        <v>52.151297028542018</v>
      </c>
      <c r="N234" s="71">
        <v>59.870411264496468</v>
      </c>
      <c r="O234" s="71">
        <v>37.047152246761023</v>
      </c>
      <c r="P234" s="71">
        <v>41.585579405463989</v>
      </c>
      <c r="Q234" s="71">
        <v>2.2122496604319299</v>
      </c>
      <c r="R234" s="71">
        <v>14.013807077849027</v>
      </c>
      <c r="S234" s="71">
        <v>5.3215579180869756</v>
      </c>
      <c r="T234" s="72"/>
      <c r="U234" s="71">
        <v>6340789</v>
      </c>
      <c r="V234" s="71">
        <v>2366</v>
      </c>
      <c r="W234" s="71">
        <v>269</v>
      </c>
      <c r="X234" s="71">
        <v>12800</v>
      </c>
      <c r="Y234" s="71">
        <v>14949</v>
      </c>
      <c r="Z234" s="71">
        <v>23194</v>
      </c>
      <c r="AA234" s="71">
        <v>8635</v>
      </c>
      <c r="AB234" s="71">
        <v>35849</v>
      </c>
      <c r="AC234" s="71">
        <v>2471167</v>
      </c>
      <c r="AD234" s="71">
        <v>5.3215579180869756</v>
      </c>
      <c r="AE234" s="72"/>
      <c r="AF234" s="71">
        <v>54997408.493685097</v>
      </c>
      <c r="AG234" s="71">
        <v>4103273.6895301151</v>
      </c>
      <c r="AH234" s="71">
        <v>1870818.3486895319</v>
      </c>
      <c r="AI234" s="71">
        <v>74260759.751211926</v>
      </c>
      <c r="AJ234" s="71">
        <v>72279372.605128616</v>
      </c>
      <c r="AK234" s="71">
        <v>0</v>
      </c>
      <c r="AL234" s="71">
        <v>0</v>
      </c>
      <c r="AM234" s="71">
        <v>4882363.9288724884</v>
      </c>
      <c r="AN234" s="71">
        <v>0</v>
      </c>
      <c r="AO234" s="71">
        <v>0</v>
      </c>
      <c r="AP234" s="71">
        <v>212393996.81711778</v>
      </c>
      <c r="AQ234" s="72"/>
      <c r="AR234" s="71">
        <v>1057</v>
      </c>
      <c r="AS234" s="71">
        <v>110</v>
      </c>
      <c r="AT234" s="71">
        <v>2</v>
      </c>
      <c r="AU234" s="71">
        <v>1</v>
      </c>
      <c r="AV234" s="71">
        <v>0</v>
      </c>
      <c r="AW234" s="71">
        <v>1</v>
      </c>
      <c r="AX234" s="71"/>
      <c r="AY234" s="72"/>
      <c r="AZ234" s="71">
        <v>4976.7000000000025</v>
      </c>
      <c r="BA234" s="71">
        <v>22117.3</v>
      </c>
      <c r="BB234" s="71">
        <v>39</v>
      </c>
      <c r="BC234" s="71">
        <v>280</v>
      </c>
      <c r="BD234" s="71">
        <v>0</v>
      </c>
      <c r="BE234" s="71">
        <v>74625</v>
      </c>
      <c r="BF234" s="71"/>
      <c r="BG234" s="72"/>
      <c r="BH234" s="71">
        <v>0</v>
      </c>
      <c r="BI234" s="71">
        <v>12.311999999999999</v>
      </c>
      <c r="BJ234" s="71">
        <v>1667.874</v>
      </c>
      <c r="BK234" s="71">
        <v>0</v>
      </c>
      <c r="BL234" s="71">
        <v>7.7809999999999997</v>
      </c>
      <c r="BM234" s="71">
        <v>0</v>
      </c>
      <c r="BN234" s="72"/>
      <c r="BO234" s="71">
        <v>0</v>
      </c>
      <c r="BP234" s="71">
        <v>1</v>
      </c>
      <c r="BQ234" s="71">
        <v>1</v>
      </c>
      <c r="BR234" s="71">
        <v>0</v>
      </c>
      <c r="BS234" s="71">
        <v>1</v>
      </c>
      <c r="BT234" s="71">
        <v>0</v>
      </c>
      <c r="BU234"/>
      <c r="BV234" s="70">
        <v>608.88599999999997</v>
      </c>
      <c r="BW234" s="70">
        <v>111.129</v>
      </c>
      <c r="BX234" s="70">
        <v>964.76800000000003</v>
      </c>
      <c r="BY234" s="70">
        <v>1.7470000000000001</v>
      </c>
      <c r="BZ234" s="70">
        <v>1.4370000000000001</v>
      </c>
      <c r="CA234" s="70">
        <v>0</v>
      </c>
      <c r="CB234" s="70">
        <v>0</v>
      </c>
      <c r="CC234" s="70">
        <v>0</v>
      </c>
      <c r="CD234" s="70">
        <v>0</v>
      </c>
    </row>
    <row r="235" spans="1:82">
      <c r="A235" s="70" t="s">
        <v>1914</v>
      </c>
      <c r="B235" s="70">
        <v>187</v>
      </c>
      <c r="C235" s="70">
        <v>17</v>
      </c>
      <c r="D235" s="70">
        <v>11</v>
      </c>
      <c r="E235" s="70">
        <v>2020</v>
      </c>
      <c r="F235" s="70" t="s">
        <v>159</v>
      </c>
      <c r="G235" s="1064" t="s">
        <v>1897</v>
      </c>
      <c r="H235" s="70" t="s">
        <v>1898</v>
      </c>
      <c r="I235" s="148"/>
      <c r="J235" s="71">
        <v>63.237357645197037</v>
      </c>
      <c r="K235" s="71">
        <v>6.1562551944246815</v>
      </c>
      <c r="L235" s="71">
        <v>9.5651078366539721</v>
      </c>
      <c r="M235" s="71">
        <v>44.082896130368447</v>
      </c>
      <c r="N235" s="71">
        <v>57.18993424832297</v>
      </c>
      <c r="O235" s="71">
        <v>32.378775292672003</v>
      </c>
      <c r="P235" s="71">
        <v>38.322855962142576</v>
      </c>
      <c r="Q235" s="71">
        <v>2.06993411636588</v>
      </c>
      <c r="R235" s="71">
        <v>12.169159136836877</v>
      </c>
      <c r="S235" s="71">
        <v>4.2110563345198244</v>
      </c>
      <c r="T235" s="72"/>
      <c r="U235" s="71">
        <v>5550352</v>
      </c>
      <c r="V235" s="71">
        <v>2052</v>
      </c>
      <c r="W235" s="71">
        <v>244</v>
      </c>
      <c r="X235" s="71">
        <v>12001</v>
      </c>
      <c r="Y235" s="71">
        <v>14868</v>
      </c>
      <c r="Z235" s="71">
        <v>23137</v>
      </c>
      <c r="AA235" s="71">
        <v>8458</v>
      </c>
      <c r="AB235" s="71">
        <v>35107</v>
      </c>
      <c r="AC235" s="71">
        <v>2157224</v>
      </c>
      <c r="AD235" s="71">
        <v>4.2110563345198244</v>
      </c>
      <c r="AE235" s="72"/>
      <c r="AF235" s="71">
        <v>46213052.118090637</v>
      </c>
      <c r="AG235" s="71">
        <v>4022051.8374831337</v>
      </c>
      <c r="AH235" s="71">
        <v>1673049.074128594</v>
      </c>
      <c r="AI235" s="71">
        <v>66525373.25924699</v>
      </c>
      <c r="AJ235" s="71">
        <v>71124794.542862862</v>
      </c>
      <c r="AK235" s="71"/>
      <c r="AL235" s="71"/>
      <c r="AM235" s="71">
        <v>4581853.546905227</v>
      </c>
      <c r="AN235" s="71"/>
      <c r="AO235" s="71"/>
      <c r="AP235" s="71">
        <v>194140174.37871742</v>
      </c>
      <c r="AQ235" s="72"/>
      <c r="AR235" s="71">
        <v>1104</v>
      </c>
      <c r="AS235" s="71">
        <v>117</v>
      </c>
      <c r="AT235" s="71">
        <v>2</v>
      </c>
      <c r="AU235" s="71">
        <v>1</v>
      </c>
      <c r="AV235" s="71">
        <v>0</v>
      </c>
      <c r="AW235" s="71">
        <v>1</v>
      </c>
      <c r="AX235" s="71"/>
      <c r="AY235" s="72"/>
      <c r="AZ235" s="71">
        <v>5285.7000000000025</v>
      </c>
      <c r="BA235" s="71">
        <v>22441.799999999988</v>
      </c>
      <c r="BB235" s="71">
        <v>39</v>
      </c>
      <c r="BC235" s="71">
        <v>280</v>
      </c>
      <c r="BD235" s="71">
        <v>0</v>
      </c>
      <c r="BE235" s="71">
        <v>74625</v>
      </c>
      <c r="BF235" s="71"/>
      <c r="BG235" s="72"/>
      <c r="BH235" s="71">
        <v>0</v>
      </c>
      <c r="BI235" s="71">
        <v>12.420999999999999</v>
      </c>
      <c r="BJ235" s="71">
        <v>1499.268</v>
      </c>
      <c r="BK235" s="71">
        <v>0</v>
      </c>
      <c r="BL235" s="71">
        <v>8.157</v>
      </c>
      <c r="BM235" s="71">
        <v>0</v>
      </c>
      <c r="BN235" s="72"/>
      <c r="BO235" s="71">
        <v>0</v>
      </c>
      <c r="BP235" s="71">
        <v>1</v>
      </c>
      <c r="BQ235" s="71">
        <v>1</v>
      </c>
      <c r="BR235" s="71">
        <v>0</v>
      </c>
      <c r="BS235" s="71">
        <v>1</v>
      </c>
      <c r="BT235" s="71">
        <v>0</v>
      </c>
      <c r="BU235"/>
      <c r="BV235" s="70">
        <v>553.19399999999996</v>
      </c>
      <c r="BW235" s="70">
        <v>98.650999999999996</v>
      </c>
      <c r="BX235" s="70">
        <v>865.11900000000003</v>
      </c>
      <c r="BY235" s="70">
        <v>1.579</v>
      </c>
      <c r="BZ235" s="70">
        <v>1.3029999999999999</v>
      </c>
      <c r="CA235" s="70">
        <v>0</v>
      </c>
      <c r="CB235" s="70">
        <v>0</v>
      </c>
      <c r="CC235" s="70">
        <v>0</v>
      </c>
      <c r="CD235" s="70">
        <v>0</v>
      </c>
    </row>
    <row r="236" spans="1:82">
      <c r="A236" s="70" t="s">
        <v>1915</v>
      </c>
      <c r="B236" s="70">
        <v>187</v>
      </c>
      <c r="C236" s="70">
        <v>18</v>
      </c>
      <c r="D236" s="70">
        <v>11</v>
      </c>
      <c r="E236" s="70">
        <v>2021</v>
      </c>
      <c r="F236" s="70" t="s">
        <v>160</v>
      </c>
      <c r="G236" s="1064" t="s">
        <v>1897</v>
      </c>
      <c r="H236" s="70" t="s">
        <v>1898</v>
      </c>
      <c r="I236" s="148"/>
      <c r="J236" s="71">
        <v>64.65870909148282</v>
      </c>
      <c r="K236" s="71">
        <v>6.7149871732275619</v>
      </c>
      <c r="L236" s="71">
        <v>8.7104870610309799</v>
      </c>
      <c r="M236" s="71">
        <v>49.618179766775938</v>
      </c>
      <c r="N236" s="71">
        <v>58.830074325841615</v>
      </c>
      <c r="O236" s="71">
        <v>31.143234679312599</v>
      </c>
      <c r="P236" s="71">
        <v>39.366079086591959</v>
      </c>
      <c r="Q236" s="71">
        <v>2.0018019771210902</v>
      </c>
      <c r="R236" s="71">
        <v>12.18247933814957</v>
      </c>
      <c r="S236" s="71">
        <v>4.2054046803409948</v>
      </c>
      <c r="T236" s="72"/>
      <c r="U236" s="71">
        <v>6123738</v>
      </c>
      <c r="V236" s="71">
        <v>2052</v>
      </c>
      <c r="W236" s="71">
        <v>244</v>
      </c>
      <c r="X236" s="71">
        <v>12001</v>
      </c>
      <c r="Y236" s="71">
        <v>14801</v>
      </c>
      <c r="Z236" s="71">
        <v>22914</v>
      </c>
      <c r="AA236" s="71">
        <v>8472</v>
      </c>
      <c r="AB236" s="71">
        <v>34285</v>
      </c>
      <c r="AC236" s="71">
        <v>2095050.9999999998</v>
      </c>
      <c r="AD236" s="71">
        <v>4.2054046803409948</v>
      </c>
      <c r="AE236" s="72"/>
      <c r="AF236" s="71">
        <v>46649247.766240209</v>
      </c>
      <c r="AG236" s="71">
        <v>4228370.8830173444</v>
      </c>
      <c r="AH236" s="71">
        <v>1530434.1903309682</v>
      </c>
      <c r="AI236" s="71">
        <v>73136854.686457217</v>
      </c>
      <c r="AJ236" s="71">
        <v>70021697.67625618</v>
      </c>
      <c r="AK236" s="71">
        <v>0</v>
      </c>
      <c r="AL236" s="71">
        <v>0</v>
      </c>
      <c r="AM236" s="71">
        <v>4500382.3934905231</v>
      </c>
      <c r="AN236" s="71">
        <v>0</v>
      </c>
      <c r="AO236" s="71">
        <v>0</v>
      </c>
      <c r="AP236" s="71">
        <v>200066987.59579244</v>
      </c>
      <c r="AQ236" s="72"/>
      <c r="AR236" s="71">
        <v>1165</v>
      </c>
      <c r="AS236" s="71">
        <v>119</v>
      </c>
      <c r="AT236" s="71">
        <v>2</v>
      </c>
      <c r="AU236" s="71">
        <v>1</v>
      </c>
      <c r="AV236" s="71">
        <v>0</v>
      </c>
      <c r="AW236" s="71">
        <v>1</v>
      </c>
      <c r="AX236" s="71"/>
      <c r="AY236" s="72"/>
      <c r="AZ236" s="71">
        <v>5697.6000000000022</v>
      </c>
      <c r="BA236" s="71">
        <v>22514.899999999991</v>
      </c>
      <c r="BB236" s="71">
        <v>39</v>
      </c>
      <c r="BC236" s="71">
        <v>280</v>
      </c>
      <c r="BD236" s="71">
        <v>0</v>
      </c>
      <c r="BE236" s="71">
        <v>74625</v>
      </c>
      <c r="BF236" s="71"/>
      <c r="BG236" s="72"/>
      <c r="BH236" s="71">
        <v>0</v>
      </c>
      <c r="BI236" s="71">
        <v>11.423999999999999</v>
      </c>
      <c r="BJ236" s="71">
        <v>1577.009</v>
      </c>
      <c r="BK236" s="71">
        <v>0</v>
      </c>
      <c r="BL236" s="71">
        <v>8.0969999999999995</v>
      </c>
      <c r="BM236" s="71">
        <v>0</v>
      </c>
      <c r="BN236" s="72"/>
      <c r="BO236" s="71">
        <v>0</v>
      </c>
      <c r="BP236" s="71">
        <v>1</v>
      </c>
      <c r="BQ236" s="71">
        <v>1</v>
      </c>
      <c r="BR236" s="71">
        <v>0</v>
      </c>
      <c r="BS236" s="71">
        <v>1</v>
      </c>
      <c r="BT236" s="71">
        <v>0</v>
      </c>
      <c r="BU236"/>
      <c r="BV236" s="70">
        <v>566.91399999999999</v>
      </c>
      <c r="BW236" s="70">
        <v>119.599</v>
      </c>
      <c r="BX236" s="70">
        <v>910.01700000000005</v>
      </c>
      <c r="BY236" s="70">
        <v>0</v>
      </c>
      <c r="BZ236" s="70">
        <v>0</v>
      </c>
      <c r="CA236" s="70">
        <v>0</v>
      </c>
      <c r="CB236" s="70">
        <v>0</v>
      </c>
      <c r="CC236" s="70">
        <v>0</v>
      </c>
      <c r="CD236" s="70">
        <v>0</v>
      </c>
    </row>
    <row r="237" spans="1:82">
      <c r="A237" s="70" t="s">
        <v>1916</v>
      </c>
      <c r="B237" s="70">
        <v>187</v>
      </c>
      <c r="C237" s="70">
        <v>19</v>
      </c>
      <c r="D237" s="70">
        <v>11</v>
      </c>
      <c r="E237" s="70">
        <v>2022</v>
      </c>
      <c r="F237" s="70" t="s">
        <v>161</v>
      </c>
      <c r="G237" s="70" t="s">
        <v>1897</v>
      </c>
      <c r="H237" s="70" t="s">
        <v>1898</v>
      </c>
      <c r="I237" s="148"/>
      <c r="J237" s="71">
        <v>49.247977765637188</v>
      </c>
      <c r="K237" s="71">
        <v>6.1141072565764309</v>
      </c>
      <c r="L237" s="71">
        <v>7.4666456597160717</v>
      </c>
      <c r="M237" s="71">
        <v>47.370809404904094</v>
      </c>
      <c r="N237" s="71">
        <v>59.77325224871602</v>
      </c>
      <c r="O237" s="71">
        <v>32.413851445224672</v>
      </c>
      <c r="P237" s="71">
        <v>38.472905653122801</v>
      </c>
      <c r="Q237" s="71">
        <v>1.9744945176876061</v>
      </c>
      <c r="R237" s="71">
        <v>10.583576620744305</v>
      </c>
      <c r="S237" s="71">
        <v>4.2137103986102131</v>
      </c>
      <c r="T237" s="72"/>
      <c r="U237" s="71">
        <v>5450180</v>
      </c>
      <c r="V237" s="71">
        <v>2052</v>
      </c>
      <c r="W237" s="71">
        <v>244</v>
      </c>
      <c r="X237" s="71">
        <v>12001</v>
      </c>
      <c r="Y237" s="71">
        <v>14765</v>
      </c>
      <c r="Z237" s="71">
        <v>22659</v>
      </c>
      <c r="AA237" s="71">
        <v>8406</v>
      </c>
      <c r="AB237" s="71">
        <v>33540</v>
      </c>
      <c r="AC237" s="71">
        <v>1842942.9999999998</v>
      </c>
      <c r="AD237" s="71">
        <v>4.2137103986102131</v>
      </c>
      <c r="AE237" s="72"/>
      <c r="AF237" s="71">
        <v>37913287.022694595</v>
      </c>
      <c r="AG237" s="71">
        <v>4275541.139467543</v>
      </c>
      <c r="AH237" s="71">
        <v>1531521.9073613477</v>
      </c>
      <c r="AI237" s="71">
        <v>71999894.531416044</v>
      </c>
      <c r="AJ237" s="71">
        <v>75612212.691141605</v>
      </c>
      <c r="AK237" s="71">
        <v>0</v>
      </c>
      <c r="AL237" s="71">
        <v>0</v>
      </c>
      <c r="AM237" s="71">
        <v>4330929.4544146555</v>
      </c>
      <c r="AN237" s="71">
        <v>0</v>
      </c>
      <c r="AO237" s="71">
        <v>0</v>
      </c>
      <c r="AP237" s="71">
        <v>195663386.74649578</v>
      </c>
      <c r="AQ237" s="72"/>
      <c r="AR237" s="71">
        <v>1220</v>
      </c>
      <c r="AS237" s="71">
        <v>121</v>
      </c>
      <c r="AT237" s="71">
        <v>2</v>
      </c>
      <c r="AU237" s="71">
        <v>1</v>
      </c>
      <c r="AV237" s="71">
        <v>0</v>
      </c>
      <c r="AW237" s="71">
        <v>1</v>
      </c>
      <c r="AX237" s="71"/>
      <c r="AY237" s="72"/>
      <c r="AZ237" s="71">
        <v>6087.5000000000009</v>
      </c>
      <c r="BA237" s="71">
        <v>22613.899999999991</v>
      </c>
      <c r="BB237" s="71">
        <v>39</v>
      </c>
      <c r="BC237" s="71">
        <v>280</v>
      </c>
      <c r="BD237" s="71">
        <v>0</v>
      </c>
      <c r="BE237" s="71">
        <v>74625</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1917</v>
      </c>
      <c r="B238" s="70">
        <v>187</v>
      </c>
      <c r="C238" s="70">
        <v>20</v>
      </c>
      <c r="D238" s="70">
        <v>11</v>
      </c>
      <c r="E238" s="70">
        <v>2023</v>
      </c>
      <c r="F238" s="70" t="s">
        <v>1539</v>
      </c>
      <c r="G238" s="70" t="s">
        <v>1897</v>
      </c>
      <c r="H238" s="70" t="s">
        <v>1898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1260</v>
      </c>
      <c r="AS238" s="71">
        <v>124</v>
      </c>
      <c r="AT238" s="71">
        <v>2</v>
      </c>
      <c r="AU238" s="71">
        <v>1</v>
      </c>
      <c r="AV238" s="71">
        <v>0</v>
      </c>
      <c r="AW238" s="71">
        <v>1</v>
      </c>
      <c r="AX238" s="71"/>
      <c r="AY238" s="72"/>
      <c r="AZ238" s="71">
        <v>6316.6999999999962</v>
      </c>
      <c r="BA238" s="71">
        <v>22762.399999999991</v>
      </c>
      <c r="BB238" s="71">
        <v>39</v>
      </c>
      <c r="BC238" s="71">
        <v>280</v>
      </c>
      <c r="BD238" s="71">
        <v>0</v>
      </c>
      <c r="BE238" s="71">
        <v>74625</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1918</v>
      </c>
      <c r="B239" s="70">
        <v>187</v>
      </c>
      <c r="C239" s="70">
        <v>21</v>
      </c>
      <c r="D239" s="70">
        <v>11</v>
      </c>
      <c r="E239" s="70">
        <v>2024</v>
      </c>
      <c r="F239" s="70" t="s">
        <v>1554</v>
      </c>
      <c r="G239" s="70" t="s">
        <v>1897</v>
      </c>
      <c r="H239" s="70" t="s">
        <v>1898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1919</v>
      </c>
      <c r="B240" s="70">
        <v>392</v>
      </c>
      <c r="C240" s="70">
        <v>1</v>
      </c>
      <c r="D240" s="70">
        <v>24</v>
      </c>
      <c r="E240" s="70">
        <v>1990</v>
      </c>
      <c r="F240" s="70" t="s">
        <v>787</v>
      </c>
      <c r="G240" s="70" t="s">
        <v>1920</v>
      </c>
      <c r="H240" s="70" t="s">
        <v>1921</v>
      </c>
      <c r="I240" s="148"/>
      <c r="J240" s="71">
        <v>82.918748975180563</v>
      </c>
      <c r="K240" s="71">
        <v>6.2932249634201112</v>
      </c>
      <c r="L240" s="71">
        <v>5.756636777926821</v>
      </c>
      <c r="M240" s="71">
        <v>28.878170536178509</v>
      </c>
      <c r="N240" s="71">
        <v>31.73807416845365</v>
      </c>
      <c r="O240" s="71">
        <v>27.050045426087241</v>
      </c>
      <c r="P240" s="71">
        <v>38.375511880071599</v>
      </c>
      <c r="Q240" s="71">
        <v>2.4102324791815302</v>
      </c>
      <c r="R240" s="71">
        <v>2.6987537097069101</v>
      </c>
      <c r="S240" s="71">
        <v>2.3744722051768541</v>
      </c>
      <c r="T240" s="72"/>
      <c r="U240" s="71">
        <v>8622173</v>
      </c>
      <c r="V240" s="71">
        <v>1936</v>
      </c>
      <c r="W240" s="71">
        <v>65</v>
      </c>
      <c r="X240" s="71">
        <v>9959</v>
      </c>
      <c r="Y240" s="71">
        <v>10873</v>
      </c>
      <c r="Z240" s="71">
        <v>11126</v>
      </c>
      <c r="AA240" s="71">
        <v>9318</v>
      </c>
      <c r="AB240" s="71">
        <v>39134</v>
      </c>
      <c r="AC240" s="71">
        <v>467429</v>
      </c>
      <c r="AD240" s="71">
        <v>2.3744722051768541</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1922</v>
      </c>
      <c r="B241" s="70">
        <v>393</v>
      </c>
      <c r="C241" s="70">
        <v>2</v>
      </c>
      <c r="D241" s="70">
        <v>24</v>
      </c>
      <c r="E241" s="70">
        <v>2005</v>
      </c>
      <c r="F241" s="70" t="s">
        <v>789</v>
      </c>
      <c r="G241" s="70" t="s">
        <v>1920</v>
      </c>
      <c r="H241" s="70" t="s">
        <v>1921</v>
      </c>
      <c r="I241" s="148"/>
      <c r="J241" s="71">
        <v>95.715702526343676</v>
      </c>
      <c r="K241" s="71">
        <v>4.6286427860778634</v>
      </c>
      <c r="L241" s="71">
        <v>20.939549450209729</v>
      </c>
      <c r="M241" s="71">
        <v>54.808039096068427</v>
      </c>
      <c r="N241" s="71">
        <v>59.385601077110621</v>
      </c>
      <c r="O241" s="71">
        <v>42.683716214791367</v>
      </c>
      <c r="P241" s="71">
        <v>39.228604026174963</v>
      </c>
      <c r="Q241" s="71">
        <v>2.2947715591485101</v>
      </c>
      <c r="R241" s="71">
        <v>5.0475742974015061</v>
      </c>
      <c r="S241" s="71">
        <v>3.7523696003077718</v>
      </c>
      <c r="T241" s="72"/>
      <c r="U241" s="71">
        <v>10359862</v>
      </c>
      <c r="V241" s="71">
        <v>1764</v>
      </c>
      <c r="W241" s="71">
        <v>250</v>
      </c>
      <c r="X241" s="71">
        <v>8869</v>
      </c>
      <c r="Y241" s="71">
        <v>13104</v>
      </c>
      <c r="Z241" s="71">
        <v>20316</v>
      </c>
      <c r="AA241" s="71">
        <v>7801</v>
      </c>
      <c r="AB241" s="71">
        <v>38951</v>
      </c>
      <c r="AC241" s="71">
        <v>892559</v>
      </c>
      <c r="AD241" s="71">
        <v>3.7523696003077718</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1923</v>
      </c>
      <c r="B242" s="70">
        <v>394</v>
      </c>
      <c r="C242" s="70">
        <v>3</v>
      </c>
      <c r="D242" s="70">
        <v>24</v>
      </c>
      <c r="E242" s="70">
        <v>2006</v>
      </c>
      <c r="F242" s="70" t="s">
        <v>790</v>
      </c>
      <c r="G242" s="70" t="s">
        <v>1920</v>
      </c>
      <c r="H242" s="70" t="s">
        <v>1921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1924</v>
      </c>
      <c r="B243" s="70">
        <v>395</v>
      </c>
      <c r="C243" s="70">
        <v>4</v>
      </c>
      <c r="D243" s="70">
        <v>24</v>
      </c>
      <c r="E243" s="70">
        <v>2007</v>
      </c>
      <c r="F243" s="70" t="s">
        <v>791</v>
      </c>
      <c r="G243" s="70" t="s">
        <v>1920</v>
      </c>
      <c r="H243" s="70" t="s">
        <v>1921</v>
      </c>
      <c r="I243" s="148"/>
      <c r="J243" s="71">
        <v>156.71870424973091</v>
      </c>
      <c r="K243" s="71">
        <v>3.820295946035456</v>
      </c>
      <c r="L243" s="71">
        <v>15.4370404758193</v>
      </c>
      <c r="M243" s="71">
        <v>47.102827946959742</v>
      </c>
      <c r="N243" s="71">
        <v>62.500009330001333</v>
      </c>
      <c r="O243" s="71">
        <v>42.11674870905545</v>
      </c>
      <c r="P243" s="71">
        <v>38.084287518672092</v>
      </c>
      <c r="Q243" s="71">
        <v>2.4186635756266699</v>
      </c>
      <c r="R243" s="71">
        <v>4.7023418374847363</v>
      </c>
      <c r="S243" s="71">
        <v>3.3878666468167999</v>
      </c>
      <c r="T243" s="72"/>
      <c r="U243" s="71">
        <v>20014807</v>
      </c>
      <c r="V243" s="71">
        <v>1522</v>
      </c>
      <c r="W243" s="71">
        <v>231</v>
      </c>
      <c r="X243" s="71">
        <v>10264</v>
      </c>
      <c r="Y243" s="71">
        <v>13525</v>
      </c>
      <c r="Z243" s="71">
        <v>20839</v>
      </c>
      <c r="AA243" s="71">
        <v>7458</v>
      </c>
      <c r="AB243" s="71">
        <v>38883</v>
      </c>
      <c r="AC243" s="71">
        <v>855370</v>
      </c>
      <c r="AD243" s="71">
        <v>3.3878666468167999</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1925</v>
      </c>
      <c r="B244" s="70">
        <v>396</v>
      </c>
      <c r="C244" s="70">
        <v>5</v>
      </c>
      <c r="D244" s="70">
        <v>24</v>
      </c>
      <c r="E244" s="70">
        <v>2008</v>
      </c>
      <c r="F244" s="70" t="s">
        <v>792</v>
      </c>
      <c r="G244" s="70" t="s">
        <v>1920</v>
      </c>
      <c r="H244" s="70" t="s">
        <v>1921</v>
      </c>
      <c r="I244" s="148"/>
      <c r="J244" s="71">
        <v>155.391321183343</v>
      </c>
      <c r="K244" s="71">
        <v>3.0266068265799602</v>
      </c>
      <c r="L244" s="71">
        <v>15.080789613000819</v>
      </c>
      <c r="M244" s="71">
        <v>52.783784193511103</v>
      </c>
      <c r="N244" s="71">
        <v>60.033095403721028</v>
      </c>
      <c r="O244" s="71">
        <v>41.010814920929263</v>
      </c>
      <c r="P244" s="71">
        <v>37.097258703483277</v>
      </c>
      <c r="Q244" s="71">
        <v>2.3642873872804802</v>
      </c>
      <c r="R244" s="71">
        <v>4.3241635595988361</v>
      </c>
      <c r="S244" s="71">
        <v>3.5601696320094351</v>
      </c>
      <c r="T244" s="72"/>
      <c r="U244" s="71">
        <v>20680754</v>
      </c>
      <c r="V244" s="71">
        <v>1522</v>
      </c>
      <c r="W244" s="71">
        <v>231</v>
      </c>
      <c r="X244" s="71">
        <v>10264</v>
      </c>
      <c r="Y244" s="71">
        <v>13615</v>
      </c>
      <c r="Z244" s="71">
        <v>21004</v>
      </c>
      <c r="AA244" s="71">
        <v>7273</v>
      </c>
      <c r="AB244" s="71">
        <v>38634</v>
      </c>
      <c r="AC244" s="71">
        <v>816775</v>
      </c>
      <c r="AD244" s="71">
        <v>3.5601696320094351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1926</v>
      </c>
      <c r="B245" s="70">
        <v>397</v>
      </c>
      <c r="C245" s="70">
        <v>6</v>
      </c>
      <c r="D245" s="70">
        <v>24</v>
      </c>
      <c r="E245" s="70">
        <v>2009</v>
      </c>
      <c r="F245" s="70" t="s">
        <v>176</v>
      </c>
      <c r="G245" s="70" t="s">
        <v>1920</v>
      </c>
      <c r="H245" s="70" t="s">
        <v>1921</v>
      </c>
      <c r="I245" s="148"/>
      <c r="J245" s="71">
        <v>141.28956853811039</v>
      </c>
      <c r="K245" s="71">
        <v>2.7138790765348411</v>
      </c>
      <c r="L245" s="71">
        <v>10.14041302990668</v>
      </c>
      <c r="M245" s="71">
        <v>55.819694804658873</v>
      </c>
      <c r="N245" s="71">
        <v>54.811220279371433</v>
      </c>
      <c r="O245" s="71">
        <v>41.918845045387123</v>
      </c>
      <c r="P245" s="71">
        <v>35.295917664004222</v>
      </c>
      <c r="Q245" s="71">
        <v>2.22340295036215</v>
      </c>
      <c r="R245" s="71">
        <v>3.875838620650395</v>
      </c>
      <c r="S245" s="71">
        <v>4.5333345948171724</v>
      </c>
      <c r="T245" s="72"/>
      <c r="U245" s="71">
        <v>16277462</v>
      </c>
      <c r="V245" s="71">
        <v>1392</v>
      </c>
      <c r="W245" s="71">
        <v>214</v>
      </c>
      <c r="X245" s="71">
        <v>10753</v>
      </c>
      <c r="Y245" s="71">
        <v>13579</v>
      </c>
      <c r="Z245" s="71">
        <v>21191</v>
      </c>
      <c r="AA245" s="71">
        <v>7104</v>
      </c>
      <c r="AB245" s="71">
        <v>38139</v>
      </c>
      <c r="AC245" s="71">
        <v>714215</v>
      </c>
      <c r="AD245" s="71">
        <v>4.5333345948171724</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149.745</v>
      </c>
      <c r="BK245" s="71">
        <v>0</v>
      </c>
      <c r="BL245" s="71">
        <v>0</v>
      </c>
      <c r="BM245" s="71">
        <v>0</v>
      </c>
      <c r="BN245" s="72"/>
      <c r="BO245" s="71">
        <v>0</v>
      </c>
      <c r="BP245" s="71">
        <v>0</v>
      </c>
      <c r="BQ245" s="71">
        <v>5</v>
      </c>
      <c r="BR245" s="71">
        <v>0</v>
      </c>
      <c r="BS245" s="71">
        <v>0</v>
      </c>
      <c r="BT245" s="71">
        <v>0</v>
      </c>
      <c r="BU245"/>
      <c r="BV245" s="70">
        <v>149.745</v>
      </c>
      <c r="BW245" s="70">
        <v>0</v>
      </c>
      <c r="BX245" s="70">
        <v>0</v>
      </c>
      <c r="BY245" s="70">
        <v>0</v>
      </c>
      <c r="BZ245" s="70">
        <v>0</v>
      </c>
      <c r="CA245" s="70">
        <v>0</v>
      </c>
      <c r="CB245" s="70">
        <v>0</v>
      </c>
      <c r="CC245" s="70">
        <v>0</v>
      </c>
      <c r="CD245" s="70">
        <v>0</v>
      </c>
    </row>
    <row r="246" spans="1:82">
      <c r="A246" s="70" t="s">
        <v>1927</v>
      </c>
      <c r="B246" s="70">
        <v>398</v>
      </c>
      <c r="C246" s="70">
        <v>7</v>
      </c>
      <c r="D246" s="70">
        <v>24</v>
      </c>
      <c r="E246" s="70">
        <v>2010</v>
      </c>
      <c r="F246" s="70" t="s">
        <v>177</v>
      </c>
      <c r="G246" s="70" t="s">
        <v>1920</v>
      </c>
      <c r="H246" s="70" t="s">
        <v>1921</v>
      </c>
      <c r="I246" s="148"/>
      <c r="J246" s="71">
        <v>112.9704066764705</v>
      </c>
      <c r="K246" s="71">
        <v>2.7661391605427741</v>
      </c>
      <c r="L246" s="71">
        <v>9.6003055827441646</v>
      </c>
      <c r="M246" s="71">
        <v>54.439280156658988</v>
      </c>
      <c r="N246" s="71">
        <v>55.173414751524327</v>
      </c>
      <c r="O246" s="71">
        <v>41.910042993401582</v>
      </c>
      <c r="P246" s="71">
        <v>35.40503268417433</v>
      </c>
      <c r="Q246" s="71">
        <v>2.28559828224062</v>
      </c>
      <c r="R246" s="71">
        <v>4.6971352928925549</v>
      </c>
      <c r="S246" s="71">
        <v>3.3411763317765861</v>
      </c>
      <c r="T246" s="72"/>
      <c r="U246" s="71">
        <v>13923366</v>
      </c>
      <c r="V246" s="71">
        <v>1392</v>
      </c>
      <c r="W246" s="71">
        <v>214</v>
      </c>
      <c r="X246" s="71">
        <v>10753</v>
      </c>
      <c r="Y246" s="71">
        <v>13645</v>
      </c>
      <c r="Z246" s="71">
        <v>21285</v>
      </c>
      <c r="AA246" s="71">
        <v>6948</v>
      </c>
      <c r="AB246" s="71">
        <v>37568</v>
      </c>
      <c r="AC246" s="71">
        <v>820254</v>
      </c>
      <c r="AD246" s="71">
        <v>3.3411763317765861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207.41800000000001</v>
      </c>
      <c r="BK246" s="71">
        <v>0</v>
      </c>
      <c r="BL246" s="71">
        <v>0</v>
      </c>
      <c r="BM246" s="71">
        <v>0</v>
      </c>
      <c r="BN246" s="72"/>
      <c r="BO246" s="71">
        <v>0</v>
      </c>
      <c r="BP246" s="71">
        <v>0</v>
      </c>
      <c r="BQ246" s="71">
        <v>5</v>
      </c>
      <c r="BR246" s="71">
        <v>0</v>
      </c>
      <c r="BS246" s="71">
        <v>0</v>
      </c>
      <c r="BT246" s="71">
        <v>0</v>
      </c>
      <c r="BU246"/>
      <c r="BV246" s="70">
        <v>207.41800000000001</v>
      </c>
      <c r="BW246" s="70">
        <v>0</v>
      </c>
      <c r="BX246" s="70">
        <v>0</v>
      </c>
      <c r="BY246" s="70">
        <v>0</v>
      </c>
      <c r="BZ246" s="70">
        <v>0</v>
      </c>
      <c r="CA246" s="70">
        <v>0</v>
      </c>
      <c r="CB246" s="70">
        <v>0</v>
      </c>
      <c r="CC246" s="70">
        <v>0</v>
      </c>
      <c r="CD246" s="70">
        <v>0</v>
      </c>
    </row>
    <row r="247" spans="1:82">
      <c r="A247" s="70" t="s">
        <v>1928</v>
      </c>
      <c r="B247" s="70">
        <v>399</v>
      </c>
      <c r="C247" s="70">
        <v>8</v>
      </c>
      <c r="D247" s="70">
        <v>24</v>
      </c>
      <c r="E247" s="70">
        <v>2011</v>
      </c>
      <c r="F247" s="70" t="s">
        <v>178</v>
      </c>
      <c r="G247" s="70" t="s">
        <v>1920</v>
      </c>
      <c r="H247" s="70" t="s">
        <v>1921</v>
      </c>
      <c r="I247" s="148"/>
      <c r="J247" s="71">
        <v>42.644708050938704</v>
      </c>
      <c r="K247" s="71">
        <v>3.7156559129736939</v>
      </c>
      <c r="L247" s="71">
        <v>8.9623630756014965</v>
      </c>
      <c r="M247" s="71">
        <v>63.356610530684343</v>
      </c>
      <c r="N247" s="71">
        <v>64.622898805888312</v>
      </c>
      <c r="O247" s="71">
        <v>41.529596063769333</v>
      </c>
      <c r="P247" s="71">
        <v>33.100233810774235</v>
      </c>
      <c r="Q247" s="71">
        <v>2.5685499070552198</v>
      </c>
      <c r="R247" s="71">
        <v>0.89777000520026884</v>
      </c>
      <c r="S247" s="71">
        <v>4.1572036174126152</v>
      </c>
      <c r="T247" s="72"/>
      <c r="U247" s="71">
        <v>4334048</v>
      </c>
      <c r="V247" s="71">
        <v>1392</v>
      </c>
      <c r="W247" s="71">
        <v>214</v>
      </c>
      <c r="X247" s="71">
        <v>10753</v>
      </c>
      <c r="Y247" s="71">
        <v>13654</v>
      </c>
      <c r="Z247" s="71">
        <v>21550</v>
      </c>
      <c r="AA247" s="71">
        <v>6689</v>
      </c>
      <c r="AB247" s="71">
        <v>36601</v>
      </c>
      <c r="AC247" s="71">
        <v>156517</v>
      </c>
      <c r="AD247" s="71">
        <v>4.1572036174126152</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199.434</v>
      </c>
      <c r="BK247" s="71">
        <v>0</v>
      </c>
      <c r="BL247" s="71">
        <v>0</v>
      </c>
      <c r="BM247" s="71">
        <v>0</v>
      </c>
      <c r="BN247" s="72"/>
      <c r="BO247" s="71">
        <v>0</v>
      </c>
      <c r="BP247" s="71">
        <v>0</v>
      </c>
      <c r="BQ247" s="71">
        <v>5</v>
      </c>
      <c r="BR247" s="71">
        <v>0</v>
      </c>
      <c r="BS247" s="71">
        <v>0</v>
      </c>
      <c r="BT247" s="71">
        <v>0</v>
      </c>
      <c r="BU247"/>
      <c r="BV247" s="70">
        <v>199.434</v>
      </c>
      <c r="BW247" s="70">
        <v>0</v>
      </c>
      <c r="BX247" s="70">
        <v>0</v>
      </c>
      <c r="BY247" s="70">
        <v>0</v>
      </c>
      <c r="BZ247" s="70">
        <v>0</v>
      </c>
      <c r="CA247" s="70">
        <v>0</v>
      </c>
      <c r="CB247" s="70">
        <v>0</v>
      </c>
      <c r="CC247" s="70">
        <v>0</v>
      </c>
      <c r="CD247" s="70">
        <v>0</v>
      </c>
    </row>
    <row r="248" spans="1:82">
      <c r="A248" s="70" t="s">
        <v>1929</v>
      </c>
      <c r="B248" s="70">
        <v>400</v>
      </c>
      <c r="C248" s="70">
        <v>9</v>
      </c>
      <c r="D248" s="70">
        <v>24</v>
      </c>
      <c r="E248" s="70">
        <v>2012</v>
      </c>
      <c r="F248" s="70" t="s">
        <v>179</v>
      </c>
      <c r="G248" s="70" t="s">
        <v>1920</v>
      </c>
      <c r="H248" s="70" t="s">
        <v>1921</v>
      </c>
      <c r="I248" s="148"/>
      <c r="J248" s="71">
        <v>143.67576926378041</v>
      </c>
      <c r="K248" s="71">
        <v>3.4881468587433262</v>
      </c>
      <c r="L248" s="71">
        <v>8.9891302820709988</v>
      </c>
      <c r="M248" s="71">
        <v>71.283845109365956</v>
      </c>
      <c r="N248" s="71">
        <v>69.358443604904295</v>
      </c>
      <c r="O248" s="71">
        <v>42.577494395656949</v>
      </c>
      <c r="P248" s="71">
        <v>33.691663305968746</v>
      </c>
      <c r="Q248" s="71">
        <v>2.7591881437766999</v>
      </c>
      <c r="R248" s="71">
        <v>3.2483295266715859</v>
      </c>
      <c r="S248" s="71">
        <v>4.0755222841301144</v>
      </c>
      <c r="T248" s="72"/>
      <c r="U248" s="71">
        <v>13391410</v>
      </c>
      <c r="V248" s="71">
        <v>1392</v>
      </c>
      <c r="W248" s="71">
        <v>214</v>
      </c>
      <c r="X248" s="71">
        <v>10753</v>
      </c>
      <c r="Y248" s="71">
        <v>13782</v>
      </c>
      <c r="Z248" s="71">
        <v>22269</v>
      </c>
      <c r="AA248" s="71">
        <v>6770</v>
      </c>
      <c r="AB248" s="71">
        <v>36188</v>
      </c>
      <c r="AC248" s="71">
        <v>551645</v>
      </c>
      <c r="AD248" s="71">
        <v>4.0755222841301144</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205.00299999999999</v>
      </c>
      <c r="BK248" s="71">
        <v>0</v>
      </c>
      <c r="BL248" s="71">
        <v>0</v>
      </c>
      <c r="BM248" s="71">
        <v>0</v>
      </c>
      <c r="BN248" s="72"/>
      <c r="BO248" s="71">
        <v>0</v>
      </c>
      <c r="BP248" s="71">
        <v>0</v>
      </c>
      <c r="BQ248" s="71">
        <v>5</v>
      </c>
      <c r="BR248" s="71">
        <v>0</v>
      </c>
      <c r="BS248" s="71">
        <v>0</v>
      </c>
      <c r="BT248" s="71">
        <v>0</v>
      </c>
      <c r="BU248"/>
      <c r="BV248" s="70">
        <v>205.00299999999999</v>
      </c>
      <c r="BW248" s="70">
        <v>0</v>
      </c>
      <c r="BX248" s="70">
        <v>0</v>
      </c>
      <c r="BY248" s="70">
        <v>0</v>
      </c>
      <c r="BZ248" s="70">
        <v>0</v>
      </c>
      <c r="CA248" s="70">
        <v>0</v>
      </c>
      <c r="CB248" s="70">
        <v>0</v>
      </c>
      <c r="CC248" s="70">
        <v>0</v>
      </c>
      <c r="CD248" s="70">
        <v>0</v>
      </c>
    </row>
    <row r="249" spans="1:82">
      <c r="A249" s="70" t="s">
        <v>1930</v>
      </c>
      <c r="B249" s="70">
        <v>401</v>
      </c>
      <c r="C249" s="70">
        <v>10</v>
      </c>
      <c r="D249" s="70">
        <v>24</v>
      </c>
      <c r="E249" s="70">
        <v>2013</v>
      </c>
      <c r="F249" s="70" t="s">
        <v>180</v>
      </c>
      <c r="G249" s="70" t="s">
        <v>1920</v>
      </c>
      <c r="H249" s="70" t="s">
        <v>1921</v>
      </c>
      <c r="I249" s="148"/>
      <c r="J249" s="71">
        <v>151.4906705236599</v>
      </c>
      <c r="K249" s="71">
        <v>2.961347437014068</v>
      </c>
      <c r="L249" s="71">
        <v>6.5211391187251353</v>
      </c>
      <c r="M249" s="71">
        <v>61.522455844386457</v>
      </c>
      <c r="N249" s="71">
        <v>68.843723752855141</v>
      </c>
      <c r="O249" s="71">
        <v>41.744238888448336</v>
      </c>
      <c r="P249" s="71">
        <v>33.953488563474188</v>
      </c>
      <c r="Q249" s="71">
        <v>2.79986038101866</v>
      </c>
      <c r="R249" s="71">
        <v>6.03919931649021</v>
      </c>
      <c r="S249" s="71">
        <v>5.3186209216151488</v>
      </c>
      <c r="T249" s="72"/>
      <c r="U249" s="71">
        <v>15523881</v>
      </c>
      <c r="V249" s="71">
        <v>1392</v>
      </c>
      <c r="W249" s="71">
        <v>214</v>
      </c>
      <c r="X249" s="71">
        <v>10753</v>
      </c>
      <c r="Y249" s="71">
        <v>13908</v>
      </c>
      <c r="Z249" s="71">
        <v>22808</v>
      </c>
      <c r="AA249" s="71">
        <v>6797</v>
      </c>
      <c r="AB249" s="71">
        <v>36195</v>
      </c>
      <c r="AC249" s="71">
        <v>1001129</v>
      </c>
      <c r="AD249" s="71">
        <v>5.3186209216151488</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131.62100000000001</v>
      </c>
      <c r="BK249" s="71">
        <v>0</v>
      </c>
      <c r="BL249" s="71">
        <v>0</v>
      </c>
      <c r="BM249" s="71">
        <v>0</v>
      </c>
      <c r="BN249" s="72"/>
      <c r="BO249" s="71">
        <v>0</v>
      </c>
      <c r="BP249" s="71">
        <v>0</v>
      </c>
      <c r="BQ249" s="71">
        <v>6</v>
      </c>
      <c r="BR249" s="71">
        <v>0</v>
      </c>
      <c r="BS249" s="71">
        <v>0</v>
      </c>
      <c r="BT249" s="71">
        <v>0</v>
      </c>
      <c r="BU249"/>
      <c r="BV249" s="70">
        <v>131.62100000000001</v>
      </c>
      <c r="BW249" s="70">
        <v>0</v>
      </c>
      <c r="BX249" s="70">
        <v>0</v>
      </c>
      <c r="BY249" s="70">
        <v>0</v>
      </c>
      <c r="BZ249" s="70">
        <v>0</v>
      </c>
      <c r="CA249" s="70">
        <v>0</v>
      </c>
      <c r="CB249" s="70">
        <v>0</v>
      </c>
      <c r="CC249" s="70">
        <v>0</v>
      </c>
      <c r="CD249" s="70">
        <v>0</v>
      </c>
    </row>
    <row r="250" spans="1:82">
      <c r="A250" s="70" t="s">
        <v>1931</v>
      </c>
      <c r="B250" s="70">
        <v>402</v>
      </c>
      <c r="C250" s="70">
        <v>11</v>
      </c>
      <c r="D250" s="70">
        <v>24</v>
      </c>
      <c r="E250" s="70">
        <v>2014</v>
      </c>
      <c r="F250" s="70" t="s">
        <v>181</v>
      </c>
      <c r="G250" s="70" t="s">
        <v>1920</v>
      </c>
      <c r="H250" s="70" t="s">
        <v>1921</v>
      </c>
      <c r="I250" s="148"/>
      <c r="J250" s="71">
        <v>159.46831422358741</v>
      </c>
      <c r="K250" s="71">
        <v>4.0209394938611611</v>
      </c>
      <c r="L250" s="71">
        <v>8.0316511157670671</v>
      </c>
      <c r="M250" s="71">
        <v>64.577868556933183</v>
      </c>
      <c r="N250" s="71">
        <v>67.915943565319083</v>
      </c>
      <c r="O250" s="71">
        <v>40.394175248292292</v>
      </c>
      <c r="P250" s="71">
        <v>34.320784115570035</v>
      </c>
      <c r="Q250" s="71">
        <v>2.6707136099028901</v>
      </c>
      <c r="R250" s="71">
        <v>5.7408950737517142</v>
      </c>
      <c r="S250" s="71">
        <v>5.1919106099348191</v>
      </c>
      <c r="T250" s="72"/>
      <c r="U250" s="71">
        <v>17575454</v>
      </c>
      <c r="V250" s="71">
        <v>1740</v>
      </c>
      <c r="W250" s="71">
        <v>175</v>
      </c>
      <c r="X250" s="71">
        <v>10095</v>
      </c>
      <c r="Y250" s="71">
        <v>14048</v>
      </c>
      <c r="Z250" s="71">
        <v>23245</v>
      </c>
      <c r="AA250" s="71">
        <v>6835</v>
      </c>
      <c r="AB250" s="71">
        <v>35985</v>
      </c>
      <c r="AC250" s="71">
        <v>954671</v>
      </c>
      <c r="AD250" s="71">
        <v>5.1919106099348191</v>
      </c>
      <c r="AE250" s="72"/>
      <c r="AF250" s="71"/>
      <c r="AG250" s="71"/>
      <c r="AH250" s="71"/>
      <c r="AI250" s="71"/>
      <c r="AJ250" s="71"/>
      <c r="AK250" s="71"/>
      <c r="AL250" s="71"/>
      <c r="AM250" s="71"/>
      <c r="AN250" s="71"/>
      <c r="AO250" s="71"/>
      <c r="AP250" s="71"/>
      <c r="AQ250" s="72"/>
      <c r="AR250" s="71">
        <v>982</v>
      </c>
      <c r="AS250" s="71">
        <v>136</v>
      </c>
      <c r="AT250" s="71">
        <v>0</v>
      </c>
      <c r="AU250" s="71">
        <v>0</v>
      </c>
      <c r="AV250" s="71">
        <v>0</v>
      </c>
      <c r="AW250" s="71">
        <v>0</v>
      </c>
      <c r="AX250" s="71"/>
      <c r="AY250" s="72"/>
      <c r="AZ250" s="71">
        <v>4128.5</v>
      </c>
      <c r="BA250" s="71">
        <v>12026.8</v>
      </c>
      <c r="BB250" s="71">
        <v>0</v>
      </c>
      <c r="BC250" s="71">
        <v>0</v>
      </c>
      <c r="BD250" s="71">
        <v>0</v>
      </c>
      <c r="BE250" s="71">
        <v>0</v>
      </c>
      <c r="BF250" s="71"/>
      <c r="BG250" s="72"/>
      <c r="BH250" s="71">
        <v>0</v>
      </c>
      <c r="BI250" s="71">
        <v>0</v>
      </c>
      <c r="BJ250" s="71">
        <v>174.905</v>
      </c>
      <c r="BK250" s="71">
        <v>0</v>
      </c>
      <c r="BL250" s="71">
        <v>0</v>
      </c>
      <c r="BM250" s="71">
        <v>0</v>
      </c>
      <c r="BN250" s="72"/>
      <c r="BO250" s="71">
        <v>0</v>
      </c>
      <c r="BP250" s="71">
        <v>0</v>
      </c>
      <c r="BQ250" s="71">
        <v>6</v>
      </c>
      <c r="BR250" s="71">
        <v>0</v>
      </c>
      <c r="BS250" s="71">
        <v>0</v>
      </c>
      <c r="BT250" s="71">
        <v>0</v>
      </c>
      <c r="BU250"/>
      <c r="BV250" s="70">
        <v>174.905</v>
      </c>
      <c r="BW250" s="70">
        <v>0</v>
      </c>
      <c r="BX250" s="70">
        <v>0</v>
      </c>
      <c r="BY250" s="70">
        <v>0</v>
      </c>
      <c r="BZ250" s="70">
        <v>0</v>
      </c>
      <c r="CA250" s="70">
        <v>0</v>
      </c>
      <c r="CB250" s="70">
        <v>0</v>
      </c>
      <c r="CC250" s="70">
        <v>0</v>
      </c>
      <c r="CD250" s="70">
        <v>0</v>
      </c>
    </row>
    <row r="251" spans="1:82">
      <c r="A251" s="70" t="s">
        <v>1932</v>
      </c>
      <c r="B251" s="70">
        <v>403</v>
      </c>
      <c r="C251" s="70">
        <v>12</v>
      </c>
      <c r="D251" s="70">
        <v>24</v>
      </c>
      <c r="E251" s="70">
        <v>2015</v>
      </c>
      <c r="F251" s="70" t="s">
        <v>182</v>
      </c>
      <c r="G251" s="70" t="s">
        <v>1920</v>
      </c>
      <c r="H251" s="70" t="s">
        <v>1921</v>
      </c>
      <c r="I251" s="148"/>
      <c r="J251" s="71">
        <v>147.26860527410099</v>
      </c>
      <c r="K251" s="71">
        <v>4.0635924097550777</v>
      </c>
      <c r="L251" s="71">
        <v>8.1698576571144859</v>
      </c>
      <c r="M251" s="71">
        <v>63.531621426347193</v>
      </c>
      <c r="N251" s="71">
        <v>61.783249388154161</v>
      </c>
      <c r="O251" s="71">
        <v>40.616711837370616</v>
      </c>
      <c r="P251" s="71">
        <v>34.322773059586872</v>
      </c>
      <c r="Q251" s="71">
        <v>2.6111144127873298</v>
      </c>
      <c r="R251" s="71">
        <v>5.6576385777475897</v>
      </c>
      <c r="S251" s="71">
        <v>4.9169258578623731</v>
      </c>
      <c r="T251" s="72"/>
      <c r="U251" s="71">
        <v>17971089</v>
      </c>
      <c r="V251" s="71">
        <v>1740</v>
      </c>
      <c r="W251" s="71">
        <v>175</v>
      </c>
      <c r="X251" s="71">
        <v>10095</v>
      </c>
      <c r="Y251" s="71">
        <v>14253</v>
      </c>
      <c r="Z251" s="71">
        <v>23598</v>
      </c>
      <c r="AA251" s="71">
        <v>6830</v>
      </c>
      <c r="AB251" s="71">
        <v>35939</v>
      </c>
      <c r="AC251" s="71">
        <v>967081</v>
      </c>
      <c r="AD251" s="71">
        <v>4.9169258578623731</v>
      </c>
      <c r="AE251" s="72"/>
      <c r="AF251" s="71">
        <v>156648171.4209156</v>
      </c>
      <c r="AG251" s="71">
        <v>2988186.451829297</v>
      </c>
      <c r="AH251" s="71">
        <v>1421014.084677272</v>
      </c>
      <c r="AI251" s="71">
        <v>71130583.510339156</v>
      </c>
      <c r="AJ251" s="71">
        <v>82223532.248705328</v>
      </c>
      <c r="AK251" s="71">
        <v>0</v>
      </c>
      <c r="AL251" s="71">
        <v>0</v>
      </c>
      <c r="AM251" s="71">
        <v>4925289.1915651327</v>
      </c>
      <c r="AN251" s="71">
        <v>0</v>
      </c>
      <c r="AO251" s="71">
        <v>0</v>
      </c>
      <c r="AP251" s="71">
        <v>319336776.90803182</v>
      </c>
      <c r="AQ251" s="72"/>
      <c r="AR251" s="71">
        <v>1215</v>
      </c>
      <c r="AS251" s="71">
        <v>228</v>
      </c>
      <c r="AT251" s="71">
        <v>0</v>
      </c>
      <c r="AU251" s="71">
        <v>0</v>
      </c>
      <c r="AV251" s="71">
        <v>0</v>
      </c>
      <c r="AW251" s="71">
        <v>0</v>
      </c>
      <c r="AX251" s="71"/>
      <c r="AY251" s="72"/>
      <c r="AZ251" s="71">
        <v>5184.8</v>
      </c>
      <c r="BA251" s="71">
        <v>22799.8</v>
      </c>
      <c r="BB251" s="71">
        <v>0</v>
      </c>
      <c r="BC251" s="71">
        <v>0</v>
      </c>
      <c r="BD251" s="71">
        <v>0</v>
      </c>
      <c r="BE251" s="71">
        <v>0</v>
      </c>
      <c r="BF251" s="71"/>
      <c r="BG251" s="72"/>
      <c r="BH251" s="71">
        <v>0</v>
      </c>
      <c r="BI251" s="71">
        <v>0</v>
      </c>
      <c r="BJ251" s="71">
        <v>72.936000000000007</v>
      </c>
      <c r="BK251" s="71">
        <v>0</v>
      </c>
      <c r="BL251" s="71">
        <v>0</v>
      </c>
      <c r="BM251" s="71">
        <v>0</v>
      </c>
      <c r="BN251" s="72"/>
      <c r="BO251" s="71">
        <v>0</v>
      </c>
      <c r="BP251" s="71">
        <v>0</v>
      </c>
      <c r="BQ251" s="71">
        <v>7</v>
      </c>
      <c r="BR251" s="71">
        <v>0</v>
      </c>
      <c r="BS251" s="71">
        <v>0</v>
      </c>
      <c r="BT251" s="71">
        <v>0</v>
      </c>
      <c r="BU251"/>
      <c r="BV251" s="70">
        <v>72.936000000000007</v>
      </c>
      <c r="BW251" s="70">
        <v>0</v>
      </c>
      <c r="BX251" s="70">
        <v>0</v>
      </c>
      <c r="BY251" s="70">
        <v>0</v>
      </c>
      <c r="BZ251" s="70">
        <v>0</v>
      </c>
      <c r="CA251" s="70">
        <v>0</v>
      </c>
      <c r="CB251" s="70">
        <v>0</v>
      </c>
      <c r="CC251" s="70">
        <v>0</v>
      </c>
      <c r="CD251" s="70">
        <v>0</v>
      </c>
    </row>
    <row r="252" spans="1:82">
      <c r="A252" s="70" t="s">
        <v>1933</v>
      </c>
      <c r="B252" s="70">
        <v>404</v>
      </c>
      <c r="C252" s="70">
        <v>13</v>
      </c>
      <c r="D252" s="70">
        <v>24</v>
      </c>
      <c r="E252" s="70">
        <v>2016</v>
      </c>
      <c r="F252" s="70" t="s">
        <v>155</v>
      </c>
      <c r="G252" s="70" t="s">
        <v>1920</v>
      </c>
      <c r="H252" s="70" t="s">
        <v>1921</v>
      </c>
      <c r="I252" s="148"/>
      <c r="J252" s="71">
        <v>92.462197148414646</v>
      </c>
      <c r="K252" s="71">
        <v>4.1742352311849187</v>
      </c>
      <c r="L252" s="71">
        <v>8.9573789961471295</v>
      </c>
      <c r="M252" s="71">
        <v>46.414577494066513</v>
      </c>
      <c r="N252" s="71">
        <v>58.048161684902794</v>
      </c>
      <c r="O252" s="71">
        <v>40.715185074973711</v>
      </c>
      <c r="P252" s="71">
        <v>33.432865628271806</v>
      </c>
      <c r="Q252" s="71">
        <v>2.5294741814109729</v>
      </c>
      <c r="R252" s="71">
        <v>6.0788336316632181</v>
      </c>
      <c r="S252" s="71">
        <v>5.0623889385976115</v>
      </c>
      <c r="T252" s="72"/>
      <c r="U252" s="71">
        <v>11118506</v>
      </c>
      <c r="V252" s="71">
        <v>1740</v>
      </c>
      <c r="W252" s="71">
        <v>175</v>
      </c>
      <c r="X252" s="71">
        <v>10095</v>
      </c>
      <c r="Y252" s="71">
        <v>14393</v>
      </c>
      <c r="Z252" s="71">
        <v>23946</v>
      </c>
      <c r="AA252" s="71">
        <v>6881</v>
      </c>
      <c r="AB252" s="71">
        <v>35812</v>
      </c>
      <c r="AC252" s="71">
        <v>1038204.9474105129</v>
      </c>
      <c r="AD252" s="71">
        <v>5.0623889385976124</v>
      </c>
      <c r="AE252" s="72"/>
      <c r="AF252" s="71">
        <v>102680900.274865</v>
      </c>
      <c r="AG252" s="71">
        <v>2945533.5026444211</v>
      </c>
      <c r="AH252" s="71">
        <v>1250222.8138400561</v>
      </c>
      <c r="AI252" s="71">
        <v>63357477.170221567</v>
      </c>
      <c r="AJ252" s="71">
        <v>74000136.630979747</v>
      </c>
      <c r="AK252" s="71">
        <v>0</v>
      </c>
      <c r="AL252" s="71">
        <v>0</v>
      </c>
      <c r="AM252" s="71">
        <v>4911697.3189116372</v>
      </c>
      <c r="AN252" s="71">
        <v>0</v>
      </c>
      <c r="AO252" s="71">
        <v>0</v>
      </c>
      <c r="AP252" s="71">
        <v>249145967.71146244</v>
      </c>
      <c r="AQ252" s="72"/>
      <c r="AR252" s="71">
        <v>1372</v>
      </c>
      <c r="AS252" s="71">
        <v>277</v>
      </c>
      <c r="AT252" s="71">
        <v>0</v>
      </c>
      <c r="AU252" s="71">
        <v>0</v>
      </c>
      <c r="AV252" s="71">
        <v>0</v>
      </c>
      <c r="AW252" s="71">
        <v>0</v>
      </c>
      <c r="AX252" s="71"/>
      <c r="AY252" s="72"/>
      <c r="AZ252" s="71">
        <v>5914.8</v>
      </c>
      <c r="BA252" s="71">
        <v>29346.6</v>
      </c>
      <c r="BB252" s="71">
        <v>0</v>
      </c>
      <c r="BC252" s="71">
        <v>0</v>
      </c>
      <c r="BD252" s="71">
        <v>0</v>
      </c>
      <c r="BE252" s="71">
        <v>0</v>
      </c>
      <c r="BF252" s="71"/>
      <c r="BG252" s="72"/>
      <c r="BH252" s="71">
        <v>0</v>
      </c>
      <c r="BI252" s="71">
        <v>0</v>
      </c>
      <c r="BJ252" s="71">
        <v>65.978999999999999</v>
      </c>
      <c r="BK252" s="71">
        <v>0</v>
      </c>
      <c r="BL252" s="71">
        <v>0</v>
      </c>
      <c r="BM252" s="71">
        <v>0</v>
      </c>
      <c r="BN252" s="72"/>
      <c r="BO252" s="71">
        <v>0</v>
      </c>
      <c r="BP252" s="71">
        <v>0</v>
      </c>
      <c r="BQ252" s="71">
        <v>7</v>
      </c>
      <c r="BR252" s="71">
        <v>0</v>
      </c>
      <c r="BS252" s="71">
        <v>0</v>
      </c>
      <c r="BT252" s="71">
        <v>0</v>
      </c>
      <c r="BU252"/>
      <c r="BV252" s="70">
        <v>65.978999999999999</v>
      </c>
      <c r="BW252" s="70">
        <v>0</v>
      </c>
      <c r="BX252" s="70">
        <v>0</v>
      </c>
      <c r="BY252" s="70">
        <v>0</v>
      </c>
      <c r="BZ252" s="70">
        <v>0</v>
      </c>
      <c r="CA252" s="70">
        <v>0</v>
      </c>
      <c r="CB252" s="70">
        <v>0</v>
      </c>
      <c r="CC252" s="70">
        <v>0</v>
      </c>
      <c r="CD252" s="70">
        <v>0</v>
      </c>
    </row>
    <row r="253" spans="1:82">
      <c r="A253" s="70" t="s">
        <v>1934</v>
      </c>
      <c r="B253" s="70">
        <v>405</v>
      </c>
      <c r="C253" s="70">
        <v>14</v>
      </c>
      <c r="D253" s="70">
        <v>24</v>
      </c>
      <c r="E253" s="70">
        <v>2017</v>
      </c>
      <c r="F253" s="70" t="s">
        <v>156</v>
      </c>
      <c r="G253" s="70" t="s">
        <v>1920</v>
      </c>
      <c r="H253" s="70" t="s">
        <v>1921</v>
      </c>
      <c r="I253" s="148"/>
      <c r="J253" s="71">
        <v>206.00583686024751</v>
      </c>
      <c r="K253" s="71">
        <v>4.2905308722946591</v>
      </c>
      <c r="L253" s="71">
        <v>9.2801235298392921</v>
      </c>
      <c r="M253" s="71">
        <v>43.020857580123057</v>
      </c>
      <c r="N253" s="71">
        <v>61.445055790006265</v>
      </c>
      <c r="O253" s="71">
        <v>40.278276659306364</v>
      </c>
      <c r="P253" s="71">
        <v>32.820361038717166</v>
      </c>
      <c r="Q253" s="71">
        <v>2.4267281606737199</v>
      </c>
      <c r="R253" s="71">
        <v>6.6984887659965855</v>
      </c>
      <c r="S253" s="71">
        <v>4.8346385305269726</v>
      </c>
      <c r="T253" s="72"/>
      <c r="U253" s="71">
        <v>26189186</v>
      </c>
      <c r="V253" s="71">
        <v>1740</v>
      </c>
      <c r="W253" s="71">
        <v>175</v>
      </c>
      <c r="X253" s="71">
        <v>10095</v>
      </c>
      <c r="Y253" s="71">
        <v>14357</v>
      </c>
      <c r="Z253" s="71">
        <v>24082</v>
      </c>
      <c r="AA253" s="71">
        <v>6798</v>
      </c>
      <c r="AB253" s="71">
        <v>35529</v>
      </c>
      <c r="AC253" s="71">
        <v>1166736</v>
      </c>
      <c r="AD253" s="71">
        <v>4.8346385305269726</v>
      </c>
      <c r="AE253" s="72"/>
      <c r="AF253" s="71">
        <v>233801689.38747749</v>
      </c>
      <c r="AG253" s="71">
        <v>3085498.1589151779</v>
      </c>
      <c r="AH253" s="71">
        <v>1750757.4346451559</v>
      </c>
      <c r="AI253" s="71">
        <v>62150239.288090922</v>
      </c>
      <c r="AJ253" s="71">
        <v>81216831.850346163</v>
      </c>
      <c r="AK253" s="71">
        <v>0</v>
      </c>
      <c r="AL253" s="71">
        <v>0</v>
      </c>
      <c r="AM253" s="71">
        <v>4880507.9568108199</v>
      </c>
      <c r="AN253" s="71">
        <v>0</v>
      </c>
      <c r="AO253" s="71">
        <v>0</v>
      </c>
      <c r="AP253" s="71">
        <v>386885524.07628572</v>
      </c>
      <c r="AQ253" s="72"/>
      <c r="AR253" s="71">
        <v>1491</v>
      </c>
      <c r="AS253" s="71">
        <v>309</v>
      </c>
      <c r="AT253" s="71">
        <v>0</v>
      </c>
      <c r="AU253" s="71">
        <v>1</v>
      </c>
      <c r="AV253" s="71">
        <v>0</v>
      </c>
      <c r="AW253" s="71">
        <v>1</v>
      </c>
      <c r="AX253" s="71"/>
      <c r="AY253" s="72"/>
      <c r="AZ253" s="71">
        <v>6526.7999999999993</v>
      </c>
      <c r="BA253" s="71">
        <v>73692.3</v>
      </c>
      <c r="BB253" s="71">
        <v>0</v>
      </c>
      <c r="BC253" s="71">
        <v>40</v>
      </c>
      <c r="BD253" s="71">
        <v>0</v>
      </c>
      <c r="BE253" s="71">
        <v>35840</v>
      </c>
      <c r="BF253" s="71"/>
      <c r="BG253" s="72"/>
      <c r="BH253" s="71">
        <v>0</v>
      </c>
      <c r="BI253" s="71">
        <v>0</v>
      </c>
      <c r="BJ253" s="71">
        <v>66.528000000000006</v>
      </c>
      <c r="BK253" s="71">
        <v>15.73</v>
      </c>
      <c r="BL253" s="71">
        <v>0</v>
      </c>
      <c r="BM253" s="71">
        <v>0</v>
      </c>
      <c r="BN253" s="72"/>
      <c r="BO253" s="71">
        <v>0</v>
      </c>
      <c r="BP253" s="71">
        <v>0</v>
      </c>
      <c r="BQ253" s="71">
        <v>6</v>
      </c>
      <c r="BR253" s="71">
        <v>1</v>
      </c>
      <c r="BS253" s="71">
        <v>0</v>
      </c>
      <c r="BT253" s="71">
        <v>0</v>
      </c>
      <c r="BU253"/>
      <c r="BV253" s="70">
        <v>82.257999999999996</v>
      </c>
      <c r="BW253" s="70">
        <v>0</v>
      </c>
      <c r="BX253" s="70">
        <v>0</v>
      </c>
      <c r="BY253" s="70">
        <v>0</v>
      </c>
      <c r="BZ253" s="70">
        <v>0</v>
      </c>
      <c r="CA253" s="70">
        <v>0</v>
      </c>
      <c r="CB253" s="70">
        <v>0</v>
      </c>
      <c r="CC253" s="70">
        <v>0</v>
      </c>
      <c r="CD253" s="70">
        <v>0</v>
      </c>
    </row>
    <row r="254" spans="1:82">
      <c r="A254" s="70" t="s">
        <v>1935</v>
      </c>
      <c r="B254" s="70">
        <v>406</v>
      </c>
      <c r="C254" s="70">
        <v>15</v>
      </c>
      <c r="D254" s="70">
        <v>24</v>
      </c>
      <c r="E254" s="70">
        <v>2018</v>
      </c>
      <c r="F254" s="70" t="s">
        <v>183</v>
      </c>
      <c r="G254" s="1064" t="s">
        <v>1920</v>
      </c>
      <c r="H254" s="70" t="s">
        <v>1921</v>
      </c>
      <c r="I254" s="148"/>
      <c r="J254" s="71">
        <v>229.29939225047528</v>
      </c>
      <c r="K254" s="71">
        <v>4.0781140706357775</v>
      </c>
      <c r="L254" s="71">
        <v>8.4151587533815082</v>
      </c>
      <c r="M254" s="71">
        <v>45.630289578215567</v>
      </c>
      <c r="N254" s="71">
        <v>56.66302407850349</v>
      </c>
      <c r="O254" s="71">
        <v>39.721752811009225</v>
      </c>
      <c r="P254" s="71">
        <v>32.335923164241436</v>
      </c>
      <c r="Q254" s="71">
        <v>2.2387377966553901</v>
      </c>
      <c r="R254" s="71">
        <v>6.5256816809764171</v>
      </c>
      <c r="S254" s="71">
        <v>5.4639879316091067</v>
      </c>
      <c r="T254" s="72"/>
      <c r="U254" s="71">
        <v>28112724</v>
      </c>
      <c r="V254" s="71">
        <v>1740</v>
      </c>
      <c r="W254" s="71">
        <v>175</v>
      </c>
      <c r="X254" s="71">
        <v>10095</v>
      </c>
      <c r="Y254" s="71">
        <v>14424</v>
      </c>
      <c r="Z254" s="71">
        <v>24204</v>
      </c>
      <c r="AA254" s="71">
        <v>6765</v>
      </c>
      <c r="AB254" s="71">
        <v>35322</v>
      </c>
      <c r="AC254" s="71">
        <v>1132182</v>
      </c>
      <c r="AD254" s="71">
        <v>5.4639879316091067</v>
      </c>
      <c r="AE254" s="72"/>
      <c r="AF254" s="71">
        <v>262609004.95551381</v>
      </c>
      <c r="AG254" s="71">
        <v>2742331.6398990881</v>
      </c>
      <c r="AH254" s="71">
        <v>1659949.307171318</v>
      </c>
      <c r="AI254" s="71">
        <v>61992955.023173086</v>
      </c>
      <c r="AJ254" s="71">
        <v>71719969.650081575</v>
      </c>
      <c r="AK254" s="71">
        <v>0</v>
      </c>
      <c r="AL254" s="71">
        <v>0</v>
      </c>
      <c r="AM254" s="71">
        <v>4862112.5325568607</v>
      </c>
      <c r="AN254" s="71">
        <v>0</v>
      </c>
      <c r="AO254" s="71">
        <v>0</v>
      </c>
      <c r="AP254" s="71">
        <v>405586323.1083957</v>
      </c>
      <c r="AQ254" s="72"/>
      <c r="AR254" s="71">
        <v>1593</v>
      </c>
      <c r="AS254" s="71">
        <v>356</v>
      </c>
      <c r="AT254" s="71">
        <v>0</v>
      </c>
      <c r="AU254" s="71">
        <v>1</v>
      </c>
      <c r="AV254" s="71">
        <v>0</v>
      </c>
      <c r="AW254" s="71">
        <v>1</v>
      </c>
      <c r="AX254" s="71"/>
      <c r="AY254" s="72"/>
      <c r="AZ254" s="71">
        <v>7074.2999999999993</v>
      </c>
      <c r="BA254" s="71">
        <v>76845.3</v>
      </c>
      <c r="BB254" s="71">
        <v>0</v>
      </c>
      <c r="BC254" s="71">
        <v>40</v>
      </c>
      <c r="BD254" s="71">
        <v>0</v>
      </c>
      <c r="BE254" s="71">
        <v>44439</v>
      </c>
      <c r="BF254" s="71"/>
      <c r="BG254" s="72"/>
      <c r="BH254" s="71">
        <v>0</v>
      </c>
      <c r="BI254" s="71">
        <v>0</v>
      </c>
      <c r="BJ254" s="71">
        <v>69.355999999999995</v>
      </c>
      <c r="BK254" s="71">
        <v>52.890999999999998</v>
      </c>
      <c r="BL254" s="71">
        <v>0</v>
      </c>
      <c r="BM254" s="71">
        <v>0</v>
      </c>
      <c r="BN254" s="72"/>
      <c r="BO254" s="71">
        <v>0</v>
      </c>
      <c r="BP254" s="71">
        <v>0</v>
      </c>
      <c r="BQ254" s="71">
        <v>6</v>
      </c>
      <c r="BR254" s="71">
        <v>1</v>
      </c>
      <c r="BS254" s="71">
        <v>0</v>
      </c>
      <c r="BT254" s="71">
        <v>0</v>
      </c>
      <c r="BU254"/>
      <c r="BV254" s="70">
        <v>118.605</v>
      </c>
      <c r="BW254" s="70">
        <v>0</v>
      </c>
      <c r="BX254" s="70">
        <v>0</v>
      </c>
      <c r="BY254" s="70">
        <v>3.6419999999999999</v>
      </c>
      <c r="BZ254" s="70">
        <v>0</v>
      </c>
      <c r="CA254" s="70">
        <v>0</v>
      </c>
      <c r="CB254" s="70">
        <v>0</v>
      </c>
      <c r="CC254" s="70">
        <v>0</v>
      </c>
      <c r="CD254" s="70">
        <v>0</v>
      </c>
    </row>
    <row r="255" spans="1:82">
      <c r="A255" s="70" t="s">
        <v>1936</v>
      </c>
      <c r="B255" s="70">
        <v>407</v>
      </c>
      <c r="C255" s="70">
        <v>16</v>
      </c>
      <c r="D255" s="70">
        <v>24</v>
      </c>
      <c r="E255" s="70">
        <v>2019</v>
      </c>
      <c r="F255" s="70" t="s">
        <v>158</v>
      </c>
      <c r="G255" s="1064" t="s">
        <v>1920</v>
      </c>
      <c r="H255" s="70" t="s">
        <v>1921</v>
      </c>
      <c r="I255" s="148"/>
      <c r="J255" s="71">
        <v>218.87092739206795</v>
      </c>
      <c r="K255" s="71">
        <v>3.7749902847205568</v>
      </c>
      <c r="L255" s="71">
        <v>8.4980698752869515</v>
      </c>
      <c r="M255" s="71">
        <v>45.682781685403093</v>
      </c>
      <c r="N255" s="71">
        <v>54.937458061032359</v>
      </c>
      <c r="O255" s="71">
        <v>38.430390750067701</v>
      </c>
      <c r="P255" s="71">
        <v>32.189694585538078</v>
      </c>
      <c r="Q255" s="71">
        <v>2.1418382999322598</v>
      </c>
      <c r="R255" s="71">
        <v>7.3335063885623644</v>
      </c>
      <c r="S255" s="71">
        <v>5.2726740523499664</v>
      </c>
      <c r="T255" s="72"/>
      <c r="U255" s="71">
        <v>26881467</v>
      </c>
      <c r="V255" s="71">
        <v>1740</v>
      </c>
      <c r="W255" s="71">
        <v>175</v>
      </c>
      <c r="X255" s="71">
        <v>10095</v>
      </c>
      <c r="Y255" s="71">
        <v>14363</v>
      </c>
      <c r="Z255" s="71">
        <v>24060</v>
      </c>
      <c r="AA255" s="71">
        <v>6684</v>
      </c>
      <c r="AB255" s="71">
        <v>34708</v>
      </c>
      <c r="AC255" s="71">
        <v>1293176</v>
      </c>
      <c r="AD255" s="71">
        <v>5.2726740523499656</v>
      </c>
      <c r="AE255" s="72"/>
      <c r="AF255" s="71">
        <v>265227640.21497259</v>
      </c>
      <c r="AG255" s="71">
        <v>2655386.772923267</v>
      </c>
      <c r="AH255" s="71">
        <v>1742547.375908992</v>
      </c>
      <c r="AI255" s="71">
        <v>66229481.257694051</v>
      </c>
      <c r="AJ255" s="71">
        <v>74278452.339821875</v>
      </c>
      <c r="AK255" s="71">
        <v>0</v>
      </c>
      <c r="AL255" s="71">
        <v>0</v>
      </c>
      <c r="AM255" s="71">
        <v>4726968.3183158897</v>
      </c>
      <c r="AN255" s="71">
        <v>0</v>
      </c>
      <c r="AO255" s="71">
        <v>0</v>
      </c>
      <c r="AP255" s="71">
        <v>414860476.27963662</v>
      </c>
      <c r="AQ255" s="72"/>
      <c r="AR255" s="71">
        <v>1667</v>
      </c>
      <c r="AS255" s="71">
        <v>376</v>
      </c>
      <c r="AT255" s="71">
        <v>0</v>
      </c>
      <c r="AU255" s="71">
        <v>1</v>
      </c>
      <c r="AV255" s="71">
        <v>0</v>
      </c>
      <c r="AW255" s="71">
        <v>1</v>
      </c>
      <c r="AX255" s="71"/>
      <c r="AY255" s="72"/>
      <c r="AZ255" s="71">
        <v>7439.1999999999898</v>
      </c>
      <c r="BA255" s="71">
        <v>77519.8</v>
      </c>
      <c r="BB255" s="71">
        <v>0</v>
      </c>
      <c r="BC255" s="71">
        <v>40</v>
      </c>
      <c r="BD255" s="71">
        <v>0</v>
      </c>
      <c r="BE255" s="71">
        <v>44439.360000000001</v>
      </c>
      <c r="BF255" s="71"/>
      <c r="BG255" s="72"/>
      <c r="BH255" s="71">
        <v>0</v>
      </c>
      <c r="BI255" s="71">
        <v>0</v>
      </c>
      <c r="BJ255" s="71">
        <v>259.43700000000001</v>
      </c>
      <c r="BK255" s="71">
        <v>48.347000000000001</v>
      </c>
      <c r="BL255" s="71">
        <v>0</v>
      </c>
      <c r="BM255" s="71">
        <v>0</v>
      </c>
      <c r="BN255" s="72"/>
      <c r="BO255" s="71">
        <v>0</v>
      </c>
      <c r="BP255" s="71">
        <v>0</v>
      </c>
      <c r="BQ255" s="71">
        <v>7</v>
      </c>
      <c r="BR255" s="71">
        <v>1</v>
      </c>
      <c r="BS255" s="71">
        <v>0</v>
      </c>
      <c r="BT255" s="71">
        <v>0</v>
      </c>
      <c r="BU255"/>
      <c r="BV255" s="70">
        <v>303.79500000000002</v>
      </c>
      <c r="BW255" s="70">
        <v>0</v>
      </c>
      <c r="BX255" s="70">
        <v>0</v>
      </c>
      <c r="BY255" s="70">
        <v>3.9889999999999999</v>
      </c>
      <c r="BZ255" s="70">
        <v>0</v>
      </c>
      <c r="CA255" s="70">
        <v>0</v>
      </c>
      <c r="CB255" s="70">
        <v>0</v>
      </c>
      <c r="CC255" s="70">
        <v>0</v>
      </c>
      <c r="CD255" s="70">
        <v>0</v>
      </c>
    </row>
    <row r="256" spans="1:82">
      <c r="A256" s="70" t="s">
        <v>1937</v>
      </c>
      <c r="B256" s="70">
        <v>408</v>
      </c>
      <c r="C256" s="70">
        <v>17</v>
      </c>
      <c r="D256" s="70">
        <v>24</v>
      </c>
      <c r="E256" s="70">
        <v>2020</v>
      </c>
      <c r="F256" s="70" t="s">
        <v>159</v>
      </c>
      <c r="G256" s="70" t="s">
        <v>1920</v>
      </c>
      <c r="H256" s="70" t="s">
        <v>1921</v>
      </c>
      <c r="I256" s="148"/>
      <c r="J256" s="71">
        <v>151.9178976102917</v>
      </c>
      <c r="K256" s="71">
        <v>3.1968805472245871</v>
      </c>
      <c r="L256" s="71">
        <v>6.5512991148860822</v>
      </c>
      <c r="M256" s="71">
        <v>38.940031139091509</v>
      </c>
      <c r="N256" s="71">
        <v>48.925092449709616</v>
      </c>
      <c r="O256" s="71">
        <v>33.64806470748178</v>
      </c>
      <c r="P256" s="71">
        <v>30.520543599076895</v>
      </c>
      <c r="Q256" s="71">
        <v>2.02081983377458</v>
      </c>
      <c r="R256" s="71">
        <v>6.4008940820154754</v>
      </c>
      <c r="S256" s="71">
        <v>6.3932299294267381</v>
      </c>
      <c r="T256" s="72"/>
      <c r="U256" s="71">
        <v>19697568</v>
      </c>
      <c r="V256" s="71">
        <v>1461</v>
      </c>
      <c r="W256" s="71">
        <v>165</v>
      </c>
      <c r="X256" s="71">
        <v>10301</v>
      </c>
      <c r="Y256" s="71">
        <v>14342</v>
      </c>
      <c r="Z256" s="71">
        <v>24044</v>
      </c>
      <c r="AA256" s="71">
        <v>6736</v>
      </c>
      <c r="AB256" s="71">
        <v>34274</v>
      </c>
      <c r="AC256" s="71">
        <v>1134684.9999999998</v>
      </c>
      <c r="AD256" s="71">
        <v>6.3932299294267381</v>
      </c>
      <c r="AE256" s="72"/>
      <c r="AF256" s="71">
        <v>184556889.9936471</v>
      </c>
      <c r="AG256" s="71">
        <v>2187504.6740090121</v>
      </c>
      <c r="AH256" s="71">
        <v>1353609.0561033553</v>
      </c>
      <c r="AI256" s="71">
        <v>57821206.4878731</v>
      </c>
      <c r="AJ256" s="71">
        <v>72420675.262416556</v>
      </c>
      <c r="AK256" s="71"/>
      <c r="AL256" s="71"/>
      <c r="AM256" s="71">
        <v>4473137.792082198</v>
      </c>
      <c r="AN256" s="71"/>
      <c r="AO256" s="71"/>
      <c r="AP256" s="71">
        <v>322813023.26613134</v>
      </c>
      <c r="AQ256" s="72"/>
      <c r="AR256" s="71">
        <v>1738</v>
      </c>
      <c r="AS256" s="71">
        <v>397</v>
      </c>
      <c r="AT256" s="71">
        <v>0</v>
      </c>
      <c r="AU256" s="71">
        <v>1</v>
      </c>
      <c r="AV256" s="71">
        <v>0</v>
      </c>
      <c r="AW256" s="71">
        <v>1</v>
      </c>
      <c r="AX256" s="71"/>
      <c r="AY256" s="72"/>
      <c r="AZ256" s="71">
        <v>7813.4999999999782</v>
      </c>
      <c r="BA256" s="71">
        <v>78720.799999999901</v>
      </c>
      <c r="BB256" s="71">
        <v>0</v>
      </c>
      <c r="BC256" s="71">
        <v>40</v>
      </c>
      <c r="BD256" s="71">
        <v>0</v>
      </c>
      <c r="BE256" s="71">
        <v>44439.360000000001</v>
      </c>
      <c r="BF256" s="71"/>
      <c r="BG256" s="72"/>
      <c r="BH256" s="71">
        <v>0</v>
      </c>
      <c r="BI256" s="71">
        <v>0</v>
      </c>
      <c r="BJ256" s="71">
        <v>62.069000000000003</v>
      </c>
      <c r="BK256" s="71">
        <v>50.774000000000001</v>
      </c>
      <c r="BL256" s="71">
        <v>0</v>
      </c>
      <c r="BM256" s="71">
        <v>0</v>
      </c>
      <c r="BN256" s="72"/>
      <c r="BO256" s="71">
        <v>0</v>
      </c>
      <c r="BP256" s="71">
        <v>0</v>
      </c>
      <c r="BQ256" s="71">
        <v>6</v>
      </c>
      <c r="BR256" s="71">
        <v>1</v>
      </c>
      <c r="BS256" s="71">
        <v>0</v>
      </c>
      <c r="BT256" s="71">
        <v>0</v>
      </c>
      <c r="BU256"/>
      <c r="BV256" s="70">
        <v>108.379</v>
      </c>
      <c r="BW256" s="70">
        <v>0</v>
      </c>
      <c r="BX256" s="70">
        <v>0</v>
      </c>
      <c r="BY256" s="70">
        <v>4.4640000000000004</v>
      </c>
      <c r="BZ256" s="70">
        <v>0</v>
      </c>
      <c r="CA256" s="70">
        <v>0</v>
      </c>
      <c r="CB256" s="70">
        <v>0</v>
      </c>
      <c r="CC256" s="70">
        <v>0</v>
      </c>
      <c r="CD256" s="70">
        <v>0</v>
      </c>
    </row>
    <row r="257" spans="1:82">
      <c r="A257" s="70" t="s">
        <v>1938</v>
      </c>
      <c r="B257" s="70">
        <v>408</v>
      </c>
      <c r="C257" s="70">
        <v>18</v>
      </c>
      <c r="D257" s="70">
        <v>24</v>
      </c>
      <c r="E257" s="70">
        <v>2021</v>
      </c>
      <c r="F257" s="70" t="s">
        <v>160</v>
      </c>
      <c r="G257" s="70" t="s">
        <v>1920</v>
      </c>
      <c r="H257" s="70" t="s">
        <v>1921</v>
      </c>
      <c r="I257" s="148"/>
      <c r="J257" s="71">
        <v>154.82000353844762</v>
      </c>
      <c r="K257" s="71">
        <v>3.5011002878590856</v>
      </c>
      <c r="L257" s="71">
        <v>5.3950196597383</v>
      </c>
      <c r="M257" s="71">
        <v>42.713556829570194</v>
      </c>
      <c r="N257" s="71">
        <v>54.446733268245808</v>
      </c>
      <c r="O257" s="71">
        <v>32.49829293955851</v>
      </c>
      <c r="P257" s="71">
        <v>30.969654994350261</v>
      </c>
      <c r="Q257" s="71">
        <v>1.9752942303626499</v>
      </c>
      <c r="R257" s="71">
        <v>5.3688536749304934</v>
      </c>
      <c r="S257" s="71">
        <v>4.5904591887090138</v>
      </c>
      <c r="T257" s="72"/>
      <c r="U257" s="71">
        <v>20820495</v>
      </c>
      <c r="V257" s="71">
        <v>1461</v>
      </c>
      <c r="W257" s="71">
        <v>165</v>
      </c>
      <c r="X257" s="71">
        <v>10301</v>
      </c>
      <c r="Y257" s="71">
        <v>14323</v>
      </c>
      <c r="Z257" s="71">
        <v>23911</v>
      </c>
      <c r="AA257" s="71">
        <v>6665</v>
      </c>
      <c r="AB257" s="71">
        <v>33831</v>
      </c>
      <c r="AC257" s="71">
        <v>923294.99999999988</v>
      </c>
      <c r="AD257" s="71">
        <v>4.5904591887090138</v>
      </c>
      <c r="AE257" s="72"/>
      <c r="AF257" s="71">
        <v>190415352.97214001</v>
      </c>
      <c r="AG257" s="71">
        <v>2342394.3166225157</v>
      </c>
      <c r="AH257" s="71">
        <v>1080866.8414367896</v>
      </c>
      <c r="AI257" s="71">
        <v>64046731.873285651</v>
      </c>
      <c r="AJ257" s="71">
        <v>74710182.35510315</v>
      </c>
      <c r="AK257" s="71">
        <v>0</v>
      </c>
      <c r="AL257" s="71">
        <v>0</v>
      </c>
      <c r="AM257" s="71">
        <v>4440788.5884257806</v>
      </c>
      <c r="AN257" s="71">
        <v>0</v>
      </c>
      <c r="AO257" s="71">
        <v>0</v>
      </c>
      <c r="AP257" s="71">
        <v>337036316.94701385</v>
      </c>
      <c r="AQ257" s="72"/>
      <c r="AR257" s="71">
        <v>1797</v>
      </c>
      <c r="AS257" s="71">
        <v>411</v>
      </c>
      <c r="AT257" s="71">
        <v>0</v>
      </c>
      <c r="AU257" s="71">
        <v>1</v>
      </c>
      <c r="AV257" s="71">
        <v>0</v>
      </c>
      <c r="AW257" s="71">
        <v>1</v>
      </c>
      <c r="AX257" s="71"/>
      <c r="AY257" s="72"/>
      <c r="AZ257" s="71">
        <v>8140.4999999999754</v>
      </c>
      <c r="BA257" s="71">
        <v>118997.2999999999</v>
      </c>
      <c r="BB257" s="71">
        <v>0</v>
      </c>
      <c r="BC257" s="71">
        <v>40</v>
      </c>
      <c r="BD257" s="71">
        <v>0</v>
      </c>
      <c r="BE257" s="71">
        <v>44439.360000000001</v>
      </c>
      <c r="BF257" s="71"/>
      <c r="BG257" s="72"/>
      <c r="BH257" s="71">
        <v>0</v>
      </c>
      <c r="BI257" s="71">
        <v>0</v>
      </c>
      <c r="BJ257" s="71">
        <v>60.305</v>
      </c>
      <c r="BK257" s="71">
        <v>45.468000000000004</v>
      </c>
      <c r="BL257" s="71">
        <v>0</v>
      </c>
      <c r="BM257" s="71">
        <v>0</v>
      </c>
      <c r="BN257" s="72"/>
      <c r="BO257" s="71">
        <v>0</v>
      </c>
      <c r="BP257" s="71">
        <v>0</v>
      </c>
      <c r="BQ257" s="71">
        <v>6</v>
      </c>
      <c r="BR257" s="71">
        <v>1</v>
      </c>
      <c r="BS257" s="71">
        <v>0</v>
      </c>
      <c r="BT257" s="71">
        <v>0</v>
      </c>
      <c r="BU257"/>
      <c r="BV257" s="70">
        <v>102.056</v>
      </c>
      <c r="BW257" s="70">
        <v>0</v>
      </c>
      <c r="BX257" s="70">
        <v>0</v>
      </c>
      <c r="BY257" s="70">
        <v>3.7170000000000001</v>
      </c>
      <c r="BZ257" s="70">
        <v>0</v>
      </c>
      <c r="CA257" s="70">
        <v>0</v>
      </c>
      <c r="CB257" s="70">
        <v>0</v>
      </c>
      <c r="CC257" s="70">
        <v>0</v>
      </c>
      <c r="CD257" s="70">
        <v>0</v>
      </c>
    </row>
    <row r="258" spans="1:82">
      <c r="A258" s="70" t="s">
        <v>1939</v>
      </c>
      <c r="B258" s="70">
        <v>408</v>
      </c>
      <c r="C258" s="70">
        <v>19</v>
      </c>
      <c r="D258" s="70">
        <v>24</v>
      </c>
      <c r="E258" s="70">
        <v>2022</v>
      </c>
      <c r="F258" s="70" t="s">
        <v>161</v>
      </c>
      <c r="G258" s="70" t="s">
        <v>1920</v>
      </c>
      <c r="H258" s="70" t="s">
        <v>1921</v>
      </c>
      <c r="I258" s="148"/>
      <c r="J258" s="71">
        <v>153.03207905147565</v>
      </c>
      <c r="K258" s="71">
        <v>3.1369436165131508</v>
      </c>
      <c r="L258" s="71">
        <v>4.9420594230573638</v>
      </c>
      <c r="M258" s="71">
        <v>42.508412740138589</v>
      </c>
      <c r="N258" s="71">
        <v>52.561070724799144</v>
      </c>
      <c r="O258" s="71">
        <v>33.93448007341982</v>
      </c>
      <c r="P258" s="71">
        <v>30.307825509752458</v>
      </c>
      <c r="Q258" s="71">
        <v>1.9636035968237959</v>
      </c>
      <c r="R258" s="71">
        <v>4.7579271211731688</v>
      </c>
      <c r="S258" s="71">
        <v>3.7899947367662392</v>
      </c>
      <c r="T258" s="72"/>
      <c r="U258" s="71">
        <v>24857188</v>
      </c>
      <c r="V258" s="71">
        <v>1461</v>
      </c>
      <c r="W258" s="71">
        <v>165</v>
      </c>
      <c r="X258" s="71">
        <v>10301</v>
      </c>
      <c r="Y258" s="71">
        <v>14328</v>
      </c>
      <c r="Z258" s="71">
        <v>23722</v>
      </c>
      <c r="AA258" s="71">
        <v>6622</v>
      </c>
      <c r="AB258" s="71">
        <v>33355</v>
      </c>
      <c r="AC258" s="71">
        <v>828508.99999999988</v>
      </c>
      <c r="AD258" s="71">
        <v>3.7899947367662392</v>
      </c>
      <c r="AE258" s="72"/>
      <c r="AF258" s="71">
        <v>174949317.0676454</v>
      </c>
      <c r="AG258" s="71">
        <v>2277964.5804386828</v>
      </c>
      <c r="AH258" s="71">
        <v>1131324.3550407013</v>
      </c>
      <c r="AI258" s="71">
        <v>61104454.404614605</v>
      </c>
      <c r="AJ258" s="71">
        <v>75352975.855003104</v>
      </c>
      <c r="AK258" s="71">
        <v>0</v>
      </c>
      <c r="AL258" s="71">
        <v>0</v>
      </c>
      <c r="AM258" s="71">
        <v>4307040.9049493391</v>
      </c>
      <c r="AN258" s="71">
        <v>0</v>
      </c>
      <c r="AO258" s="71">
        <v>0</v>
      </c>
      <c r="AP258" s="71">
        <v>319123077.16769183</v>
      </c>
      <c r="AQ258" s="72"/>
      <c r="AR258" s="71">
        <v>1877</v>
      </c>
      <c r="AS258" s="71">
        <v>422</v>
      </c>
      <c r="AT258" s="71">
        <v>0</v>
      </c>
      <c r="AU258" s="71">
        <v>1</v>
      </c>
      <c r="AV258" s="71">
        <v>0</v>
      </c>
      <c r="AW258" s="71">
        <v>1</v>
      </c>
      <c r="AX258" s="71"/>
      <c r="AY258" s="72"/>
      <c r="AZ258" s="71">
        <v>8743.99999999996</v>
      </c>
      <c r="BA258" s="71">
        <v>119448.79999999989</v>
      </c>
      <c r="BB258" s="71">
        <v>0</v>
      </c>
      <c r="BC258" s="71">
        <v>40</v>
      </c>
      <c r="BD258" s="71">
        <v>0</v>
      </c>
      <c r="BE258" s="71">
        <v>44439.360000000001</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1940</v>
      </c>
      <c r="B259" s="70">
        <v>408</v>
      </c>
      <c r="C259" s="70">
        <v>20</v>
      </c>
      <c r="D259" s="70">
        <v>24</v>
      </c>
      <c r="E259" s="70">
        <v>2023</v>
      </c>
      <c r="F259" s="70" t="s">
        <v>1539</v>
      </c>
      <c r="G259" s="70" t="s">
        <v>1920</v>
      </c>
      <c r="H259" s="70" t="s">
        <v>1921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1958</v>
      </c>
      <c r="AS259" s="71">
        <v>423</v>
      </c>
      <c r="AT259" s="71">
        <v>0</v>
      </c>
      <c r="AU259" s="71">
        <v>1</v>
      </c>
      <c r="AV259" s="71">
        <v>0</v>
      </c>
      <c r="AW259" s="71">
        <v>1</v>
      </c>
      <c r="AX259" s="71"/>
      <c r="AY259" s="72"/>
      <c r="AZ259" s="71">
        <v>9284.2999999999465</v>
      </c>
      <c r="BA259" s="71">
        <v>119495.59999999987</v>
      </c>
      <c r="BB259" s="71">
        <v>0</v>
      </c>
      <c r="BC259" s="71">
        <v>40</v>
      </c>
      <c r="BD259" s="71">
        <v>0</v>
      </c>
      <c r="BE259" s="71">
        <v>44439.360000000001</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1941</v>
      </c>
      <c r="B260" s="70">
        <v>408</v>
      </c>
      <c r="C260" s="70">
        <v>21</v>
      </c>
      <c r="D260" s="70">
        <v>24</v>
      </c>
      <c r="E260" s="70">
        <v>2024</v>
      </c>
      <c r="F260" s="70" t="s">
        <v>1554</v>
      </c>
      <c r="G260" s="70" t="s">
        <v>1920</v>
      </c>
      <c r="H260" s="70" t="s">
        <v>1921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1942</v>
      </c>
      <c r="B261" s="70">
        <v>273</v>
      </c>
      <c r="C261" s="70">
        <v>1</v>
      </c>
      <c r="D261" s="70">
        <v>17</v>
      </c>
      <c r="E261" s="70">
        <v>1990</v>
      </c>
      <c r="F261" s="70" t="s">
        <v>787</v>
      </c>
      <c r="G261" s="70" t="s">
        <v>1943</v>
      </c>
      <c r="H261" s="70" t="s">
        <v>1944</v>
      </c>
      <c r="I261" s="148"/>
      <c r="J261" s="71">
        <v>497.97909990469401</v>
      </c>
      <c r="K261" s="71">
        <v>11.57843289098423</v>
      </c>
      <c r="L261" s="71">
        <v>9.7871057693867112</v>
      </c>
      <c r="M261" s="71">
        <v>25.17025027599303</v>
      </c>
      <c r="N261" s="71">
        <v>37.694783674029331</v>
      </c>
      <c r="O261" s="71">
        <v>31.679138225949739</v>
      </c>
      <c r="P261" s="71">
        <v>55.141632170238111</v>
      </c>
      <c r="Q261" s="71">
        <v>2.8967873058165301</v>
      </c>
      <c r="R261" s="71">
        <v>0</v>
      </c>
      <c r="S261" s="71">
        <v>2.8549060256988601</v>
      </c>
      <c r="T261" s="72"/>
      <c r="U261" s="71">
        <v>3900817</v>
      </c>
      <c r="V261" s="71">
        <v>2352</v>
      </c>
      <c r="W261" s="71">
        <v>118</v>
      </c>
      <c r="X261" s="71">
        <v>9771</v>
      </c>
      <c r="Y261" s="71">
        <v>14642</v>
      </c>
      <c r="Z261" s="71">
        <v>13030</v>
      </c>
      <c r="AA261" s="71">
        <v>13389</v>
      </c>
      <c r="AB261" s="71">
        <v>47034</v>
      </c>
      <c r="AC261" s="71">
        <v>0</v>
      </c>
      <c r="AD261" s="71">
        <v>2.8549060256988601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1945</v>
      </c>
      <c r="B262" s="70">
        <v>274</v>
      </c>
      <c r="C262" s="70">
        <v>2</v>
      </c>
      <c r="D262" s="70">
        <v>17</v>
      </c>
      <c r="E262" s="70">
        <v>2005</v>
      </c>
      <c r="F262" s="70" t="s">
        <v>789</v>
      </c>
      <c r="G262" s="70" t="s">
        <v>1943</v>
      </c>
      <c r="H262" s="70" t="s">
        <v>1944</v>
      </c>
      <c r="I262" s="148"/>
      <c r="J262" s="71">
        <v>256.75304457894589</v>
      </c>
      <c r="K262" s="71">
        <v>6.1170137432364244</v>
      </c>
      <c r="L262" s="71">
        <v>21.699753229535659</v>
      </c>
      <c r="M262" s="71">
        <v>37.471285625968761</v>
      </c>
      <c r="N262" s="71">
        <v>48.62231704568012</v>
      </c>
      <c r="O262" s="71">
        <v>46.566346041771787</v>
      </c>
      <c r="P262" s="71">
        <v>62.762749243775112</v>
      </c>
      <c r="Q262" s="71">
        <v>2.5245963095333099</v>
      </c>
      <c r="R262" s="71">
        <v>0</v>
      </c>
      <c r="S262" s="71">
        <v>3.3751589320000002</v>
      </c>
      <c r="T262" s="72"/>
      <c r="U262" s="71">
        <v>4326402</v>
      </c>
      <c r="V262" s="71">
        <v>1752</v>
      </c>
      <c r="W262" s="71">
        <v>237</v>
      </c>
      <c r="X262" s="71">
        <v>8011</v>
      </c>
      <c r="Y262" s="71">
        <v>16352</v>
      </c>
      <c r="Z262" s="71">
        <v>22164</v>
      </c>
      <c r="AA262" s="71">
        <v>12481</v>
      </c>
      <c r="AB262" s="71">
        <v>42852</v>
      </c>
      <c r="AC262" s="71">
        <v>0</v>
      </c>
      <c r="AD262" s="71">
        <v>3.3751589320000002</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1946</v>
      </c>
      <c r="B263" s="70">
        <v>275</v>
      </c>
      <c r="C263" s="70">
        <v>3</v>
      </c>
      <c r="D263" s="70">
        <v>17</v>
      </c>
      <c r="E263" s="70">
        <v>2006</v>
      </c>
      <c r="F263" s="70" t="s">
        <v>790</v>
      </c>
      <c r="G263" s="70" t="s">
        <v>1943</v>
      </c>
      <c r="H263" s="70" t="s">
        <v>1944</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1947</v>
      </c>
      <c r="B264" s="70">
        <v>276</v>
      </c>
      <c r="C264" s="70">
        <v>4</v>
      </c>
      <c r="D264" s="70">
        <v>17</v>
      </c>
      <c r="E264" s="70">
        <v>2007</v>
      </c>
      <c r="F264" s="70" t="s">
        <v>791</v>
      </c>
      <c r="G264" s="70" t="s">
        <v>1943</v>
      </c>
      <c r="H264" s="70" t="s">
        <v>1944</v>
      </c>
      <c r="I264" s="148"/>
      <c r="J264" s="71">
        <v>197.56591065289109</v>
      </c>
      <c r="K264" s="71">
        <v>4.6043010518179708</v>
      </c>
      <c r="L264" s="71">
        <v>22.82899321652431</v>
      </c>
      <c r="M264" s="71">
        <v>42.37365895904211</v>
      </c>
      <c r="N264" s="71">
        <v>47.980774902440743</v>
      </c>
      <c r="O264" s="71">
        <v>45.983025415251667</v>
      </c>
      <c r="P264" s="71">
        <v>62.416766739169887</v>
      </c>
      <c r="Q264" s="71">
        <v>2.6008579951161801</v>
      </c>
      <c r="R264" s="71">
        <v>0</v>
      </c>
      <c r="S264" s="71">
        <v>2.06069176466</v>
      </c>
      <c r="T264" s="72"/>
      <c r="U264" s="71">
        <v>3846150</v>
      </c>
      <c r="V264" s="71">
        <v>1600</v>
      </c>
      <c r="W264" s="71">
        <v>293</v>
      </c>
      <c r="X264" s="71">
        <v>10781</v>
      </c>
      <c r="Y264" s="71">
        <v>16405</v>
      </c>
      <c r="Z264" s="71">
        <v>22752</v>
      </c>
      <c r="AA264" s="71">
        <v>12223</v>
      </c>
      <c r="AB264" s="71">
        <v>41812</v>
      </c>
      <c r="AC264" s="71">
        <v>0</v>
      </c>
      <c r="AD264" s="71">
        <v>2.06069176466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1948</v>
      </c>
      <c r="B265" s="70">
        <v>277</v>
      </c>
      <c r="C265" s="70">
        <v>5</v>
      </c>
      <c r="D265" s="70">
        <v>17</v>
      </c>
      <c r="E265" s="70">
        <v>2008</v>
      </c>
      <c r="F265" s="70" t="s">
        <v>792</v>
      </c>
      <c r="G265" s="70" t="s">
        <v>1943</v>
      </c>
      <c r="H265" s="70" t="s">
        <v>1944</v>
      </c>
      <c r="I265" s="148"/>
      <c r="J265" s="71">
        <v>154.62094043048131</v>
      </c>
      <c r="K265" s="71">
        <v>4.3240903982272476</v>
      </c>
      <c r="L265" s="71">
        <v>19.624629137788361</v>
      </c>
      <c r="M265" s="71">
        <v>45.314240345487811</v>
      </c>
      <c r="N265" s="71">
        <v>43.548079797639197</v>
      </c>
      <c r="O265" s="71">
        <v>44.162188720318902</v>
      </c>
      <c r="P265" s="71">
        <v>60.575697011215098</v>
      </c>
      <c r="Q265" s="71">
        <v>2.5297030524411999</v>
      </c>
      <c r="R265" s="71">
        <v>0</v>
      </c>
      <c r="S265" s="71">
        <v>3.5110473742799999</v>
      </c>
      <c r="T265" s="72"/>
      <c r="U265" s="71">
        <v>3453377</v>
      </c>
      <c r="V265" s="71">
        <v>1600</v>
      </c>
      <c r="W265" s="71">
        <v>293</v>
      </c>
      <c r="X265" s="71">
        <v>10781</v>
      </c>
      <c r="Y265" s="71">
        <v>16369</v>
      </c>
      <c r="Z265" s="71">
        <v>22618</v>
      </c>
      <c r="AA265" s="71">
        <v>11876</v>
      </c>
      <c r="AB265" s="71">
        <v>41337</v>
      </c>
      <c r="AC265" s="71">
        <v>0</v>
      </c>
      <c r="AD265" s="71">
        <v>3.5110473742799999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1949</v>
      </c>
      <c r="B266" s="70">
        <v>278</v>
      </c>
      <c r="C266" s="70">
        <v>6</v>
      </c>
      <c r="D266" s="70">
        <v>17</v>
      </c>
      <c r="E266" s="70">
        <v>2009</v>
      </c>
      <c r="F266" s="70" t="s">
        <v>176</v>
      </c>
      <c r="G266" s="70" t="s">
        <v>1943</v>
      </c>
      <c r="H266" s="70" t="s">
        <v>1944</v>
      </c>
      <c r="I266" s="148"/>
      <c r="J266" s="71">
        <v>188.5160133027849</v>
      </c>
      <c r="K266" s="71">
        <v>4.270926692193008</v>
      </c>
      <c r="L266" s="71">
        <v>35.070691260314398</v>
      </c>
      <c r="M266" s="71">
        <v>43.238029441789131</v>
      </c>
      <c r="N266" s="71">
        <v>41.101706889648277</v>
      </c>
      <c r="O266" s="71">
        <v>44.557688860711863</v>
      </c>
      <c r="P266" s="71">
        <v>57.897428003750171</v>
      </c>
      <c r="Q266" s="71">
        <v>2.3821466571671599</v>
      </c>
      <c r="R266" s="71">
        <v>0</v>
      </c>
      <c r="S266" s="71">
        <v>2.4037011599999998</v>
      </c>
      <c r="T266" s="72"/>
      <c r="U266" s="71">
        <v>2990772</v>
      </c>
      <c r="V266" s="71">
        <v>1374</v>
      </c>
      <c r="W266" s="71">
        <v>932</v>
      </c>
      <c r="X266" s="71">
        <v>11171</v>
      </c>
      <c r="Y266" s="71">
        <v>16372</v>
      </c>
      <c r="Z266" s="71">
        <v>22525</v>
      </c>
      <c r="AA266" s="71">
        <v>11653</v>
      </c>
      <c r="AB266" s="71">
        <v>40862</v>
      </c>
      <c r="AC266" s="71">
        <v>0</v>
      </c>
      <c r="AD266" s="71">
        <v>2.4037011599999998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26.34</v>
      </c>
      <c r="BK266" s="71">
        <v>0</v>
      </c>
      <c r="BL266" s="71">
        <v>0</v>
      </c>
      <c r="BM266" s="71">
        <v>0</v>
      </c>
      <c r="BN266" s="72"/>
      <c r="BO266" s="71">
        <v>0</v>
      </c>
      <c r="BP266" s="71">
        <v>0</v>
      </c>
      <c r="BQ266" s="71">
        <v>4</v>
      </c>
      <c r="BR266" s="71">
        <v>0</v>
      </c>
      <c r="BS266" s="71">
        <v>0</v>
      </c>
      <c r="BT266" s="71">
        <v>0</v>
      </c>
      <c r="BU266"/>
      <c r="BV266" s="70">
        <v>26.34</v>
      </c>
      <c r="BW266" s="70">
        <v>0</v>
      </c>
      <c r="BX266" s="70">
        <v>0</v>
      </c>
      <c r="BY266" s="70">
        <v>0</v>
      </c>
      <c r="BZ266" s="70">
        <v>0</v>
      </c>
      <c r="CA266" s="70">
        <v>0</v>
      </c>
      <c r="CB266" s="70">
        <v>0</v>
      </c>
      <c r="CC266" s="70">
        <v>0</v>
      </c>
      <c r="CD266" s="70">
        <v>0</v>
      </c>
    </row>
    <row r="267" spans="1:82">
      <c r="A267" s="70" t="s">
        <v>1950</v>
      </c>
      <c r="B267" s="70">
        <v>279</v>
      </c>
      <c r="C267" s="70">
        <v>7</v>
      </c>
      <c r="D267" s="70">
        <v>17</v>
      </c>
      <c r="E267" s="70">
        <v>2010</v>
      </c>
      <c r="F267" s="70" t="s">
        <v>177</v>
      </c>
      <c r="G267" s="70" t="s">
        <v>1943</v>
      </c>
      <c r="H267" s="70" t="s">
        <v>1944</v>
      </c>
      <c r="I267" s="148"/>
      <c r="J267" s="71">
        <v>152.7895695983097</v>
      </c>
      <c r="K267" s="71">
        <v>3.528207711839114</v>
      </c>
      <c r="L267" s="71">
        <v>31.56949419612415</v>
      </c>
      <c r="M267" s="71">
        <v>46.476696484673887</v>
      </c>
      <c r="N267" s="71">
        <v>54.571878762993407</v>
      </c>
      <c r="O267" s="71">
        <v>44.668603962805172</v>
      </c>
      <c r="P267" s="71">
        <v>58.315370471745958</v>
      </c>
      <c r="Q267" s="71">
        <v>2.4560082265697298</v>
      </c>
      <c r="R267" s="71">
        <v>0</v>
      </c>
      <c r="S267" s="71">
        <v>2.3796641483999998</v>
      </c>
      <c r="T267" s="72"/>
      <c r="U267" s="71">
        <v>2787597</v>
      </c>
      <c r="V267" s="71">
        <v>1374</v>
      </c>
      <c r="W267" s="71">
        <v>932</v>
      </c>
      <c r="X267" s="71">
        <v>11171</v>
      </c>
      <c r="Y267" s="71">
        <v>16414</v>
      </c>
      <c r="Z267" s="71">
        <v>22686</v>
      </c>
      <c r="AA267" s="71">
        <v>11444</v>
      </c>
      <c r="AB267" s="71">
        <v>40369</v>
      </c>
      <c r="AC267" s="71">
        <v>0</v>
      </c>
      <c r="AD267" s="71">
        <v>2.3796641483999998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25.635999999999999</v>
      </c>
      <c r="BK267" s="71">
        <v>0</v>
      </c>
      <c r="BL267" s="71">
        <v>0</v>
      </c>
      <c r="BM267" s="71">
        <v>0</v>
      </c>
      <c r="BN267" s="72"/>
      <c r="BO267" s="71">
        <v>0</v>
      </c>
      <c r="BP267" s="71">
        <v>0</v>
      </c>
      <c r="BQ267" s="71">
        <v>4</v>
      </c>
      <c r="BR267" s="71">
        <v>0</v>
      </c>
      <c r="BS267" s="71">
        <v>0</v>
      </c>
      <c r="BT267" s="71">
        <v>0</v>
      </c>
      <c r="BU267"/>
      <c r="BV267" s="70">
        <v>25.635999999999999</v>
      </c>
      <c r="BW267" s="70">
        <v>0</v>
      </c>
      <c r="BX267" s="70">
        <v>0</v>
      </c>
      <c r="BY267" s="70">
        <v>0</v>
      </c>
      <c r="BZ267" s="70">
        <v>0</v>
      </c>
      <c r="CA267" s="70">
        <v>0</v>
      </c>
      <c r="CB267" s="70">
        <v>0</v>
      </c>
      <c r="CC267" s="70">
        <v>0</v>
      </c>
      <c r="CD267" s="70">
        <v>0</v>
      </c>
    </row>
    <row r="268" spans="1:82">
      <c r="A268" s="70" t="s">
        <v>1951</v>
      </c>
      <c r="B268" s="70">
        <v>280</v>
      </c>
      <c r="C268" s="70">
        <v>8</v>
      </c>
      <c r="D268" s="70">
        <v>17</v>
      </c>
      <c r="E268" s="70">
        <v>2011</v>
      </c>
      <c r="F268" s="70" t="s">
        <v>178</v>
      </c>
      <c r="G268" s="70" t="s">
        <v>1943</v>
      </c>
      <c r="H268" s="70" t="s">
        <v>1944</v>
      </c>
      <c r="I268" s="148"/>
      <c r="J268" s="71">
        <v>165.39475776958071</v>
      </c>
      <c r="K268" s="71">
        <v>5.4083382995878146</v>
      </c>
      <c r="L268" s="71">
        <v>42.653554983613411</v>
      </c>
      <c r="M268" s="71">
        <v>58.131321404134503</v>
      </c>
      <c r="N268" s="71">
        <v>67.387666882035134</v>
      </c>
      <c r="O268" s="71">
        <v>43.716885694042105</v>
      </c>
      <c r="P268" s="71">
        <v>56.442108961831508</v>
      </c>
      <c r="Q268" s="71">
        <v>2.80223945626136</v>
      </c>
      <c r="R268" s="71">
        <v>0</v>
      </c>
      <c r="S268" s="71">
        <v>2.369362572</v>
      </c>
      <c r="T268" s="72"/>
      <c r="U268" s="71">
        <v>2867734</v>
      </c>
      <c r="V268" s="71">
        <v>1374</v>
      </c>
      <c r="W268" s="71">
        <v>932</v>
      </c>
      <c r="X268" s="71">
        <v>11171</v>
      </c>
      <c r="Y268" s="71">
        <v>16434</v>
      </c>
      <c r="Z268" s="71">
        <v>22685</v>
      </c>
      <c r="AA268" s="71">
        <v>11406</v>
      </c>
      <c r="AB268" s="71">
        <v>39931</v>
      </c>
      <c r="AC268" s="71">
        <v>0</v>
      </c>
      <c r="AD268" s="71">
        <v>2.369362572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26.279</v>
      </c>
      <c r="BK268" s="71">
        <v>0</v>
      </c>
      <c r="BL268" s="71">
        <v>0</v>
      </c>
      <c r="BM268" s="71">
        <v>0</v>
      </c>
      <c r="BN268" s="72"/>
      <c r="BO268" s="71">
        <v>0</v>
      </c>
      <c r="BP268" s="71">
        <v>0</v>
      </c>
      <c r="BQ268" s="71">
        <v>4</v>
      </c>
      <c r="BR268" s="71">
        <v>0</v>
      </c>
      <c r="BS268" s="71">
        <v>0</v>
      </c>
      <c r="BT268" s="71">
        <v>0</v>
      </c>
      <c r="BU268"/>
      <c r="BV268" s="70">
        <v>26.279</v>
      </c>
      <c r="BW268" s="70">
        <v>0</v>
      </c>
      <c r="BX268" s="70">
        <v>0</v>
      </c>
      <c r="BY268" s="70">
        <v>0</v>
      </c>
      <c r="BZ268" s="70">
        <v>0</v>
      </c>
      <c r="CA268" s="70">
        <v>0</v>
      </c>
      <c r="CB268" s="70">
        <v>0</v>
      </c>
      <c r="CC268" s="70">
        <v>0</v>
      </c>
      <c r="CD268" s="70">
        <v>0</v>
      </c>
    </row>
    <row r="269" spans="1:82">
      <c r="A269" s="70" t="s">
        <v>1952</v>
      </c>
      <c r="B269" s="70">
        <v>281</v>
      </c>
      <c r="C269" s="70">
        <v>9</v>
      </c>
      <c r="D269" s="70">
        <v>17</v>
      </c>
      <c r="E269" s="70">
        <v>2012</v>
      </c>
      <c r="F269" s="70" t="s">
        <v>179</v>
      </c>
      <c r="G269" s="70" t="s">
        <v>1943</v>
      </c>
      <c r="H269" s="70" t="s">
        <v>1944</v>
      </c>
      <c r="I269" s="148"/>
      <c r="J269" s="71">
        <v>166.50604827890149</v>
      </c>
      <c r="K269" s="71">
        <v>5.7478958791182357</v>
      </c>
      <c r="L269" s="71">
        <v>42.000938597978717</v>
      </c>
      <c r="M269" s="71">
        <v>61.849061558090767</v>
      </c>
      <c r="N269" s="71">
        <v>66.261068438118201</v>
      </c>
      <c r="O269" s="71">
        <v>43.984698844675918</v>
      </c>
      <c r="P269" s="71">
        <v>56.091393961827727</v>
      </c>
      <c r="Q269" s="71">
        <v>3.0169756731817299</v>
      </c>
      <c r="R269" s="71">
        <v>0</v>
      </c>
      <c r="S269" s="71">
        <v>2.4510884114399998</v>
      </c>
      <c r="T269" s="72"/>
      <c r="U269" s="71">
        <v>2864802</v>
      </c>
      <c r="V269" s="71">
        <v>1374</v>
      </c>
      <c r="W269" s="71">
        <v>932</v>
      </c>
      <c r="X269" s="71">
        <v>11171</v>
      </c>
      <c r="Y269" s="71">
        <v>16475</v>
      </c>
      <c r="Z269" s="71">
        <v>23005</v>
      </c>
      <c r="AA269" s="71">
        <v>11271</v>
      </c>
      <c r="AB269" s="71">
        <v>39569</v>
      </c>
      <c r="AC269" s="71">
        <v>0</v>
      </c>
      <c r="AD269" s="71">
        <v>2.4510884114399998</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31.317</v>
      </c>
      <c r="BK269" s="71">
        <v>0</v>
      </c>
      <c r="BL269" s="71">
        <v>0</v>
      </c>
      <c r="BM269" s="71">
        <v>0</v>
      </c>
      <c r="BN269" s="72"/>
      <c r="BO269" s="71">
        <v>0</v>
      </c>
      <c r="BP269" s="71">
        <v>0</v>
      </c>
      <c r="BQ269" s="71">
        <v>4</v>
      </c>
      <c r="BR269" s="71">
        <v>0</v>
      </c>
      <c r="BS269" s="71">
        <v>0</v>
      </c>
      <c r="BT269" s="71">
        <v>0</v>
      </c>
      <c r="BU269"/>
      <c r="BV269" s="70">
        <v>31.317</v>
      </c>
      <c r="BW269" s="70">
        <v>0</v>
      </c>
      <c r="BX269" s="70">
        <v>0</v>
      </c>
      <c r="BY269" s="70">
        <v>0</v>
      </c>
      <c r="BZ269" s="70">
        <v>0</v>
      </c>
      <c r="CA269" s="70">
        <v>0</v>
      </c>
      <c r="CB269" s="70">
        <v>0</v>
      </c>
      <c r="CC269" s="70">
        <v>0</v>
      </c>
      <c r="CD269" s="70">
        <v>0</v>
      </c>
    </row>
    <row r="270" spans="1:82">
      <c r="A270" s="70" t="s">
        <v>1953</v>
      </c>
      <c r="B270" s="70">
        <v>282</v>
      </c>
      <c r="C270" s="70">
        <v>10</v>
      </c>
      <c r="D270" s="70">
        <v>17</v>
      </c>
      <c r="E270" s="70">
        <v>2013</v>
      </c>
      <c r="F270" s="70" t="s">
        <v>180</v>
      </c>
      <c r="G270" s="70" t="s">
        <v>1943</v>
      </c>
      <c r="H270" s="70" t="s">
        <v>1944</v>
      </c>
      <c r="I270" s="148"/>
      <c r="J270" s="71">
        <v>172.31711488033051</v>
      </c>
      <c r="K270" s="71">
        <v>4.1086813354988347</v>
      </c>
      <c r="L270" s="71">
        <v>39.015851203719777</v>
      </c>
      <c r="M270" s="71">
        <v>60.162573409929827</v>
      </c>
      <c r="N270" s="71">
        <v>69.336595218930995</v>
      </c>
      <c r="O270" s="71">
        <v>42.571509845024039</v>
      </c>
      <c r="P270" s="71">
        <v>55.738270618102838</v>
      </c>
      <c r="Q270" s="71">
        <v>3.0316156428374699</v>
      </c>
      <c r="R270" s="71">
        <v>0</v>
      </c>
      <c r="S270" s="71">
        <v>2.4671130858399999</v>
      </c>
      <c r="T270" s="72"/>
      <c r="U270" s="71">
        <v>2971549</v>
      </c>
      <c r="V270" s="71">
        <v>1374</v>
      </c>
      <c r="W270" s="71">
        <v>932</v>
      </c>
      <c r="X270" s="71">
        <v>11171</v>
      </c>
      <c r="Y270" s="71">
        <v>16495</v>
      </c>
      <c r="Z270" s="71">
        <v>23260</v>
      </c>
      <c r="AA270" s="71">
        <v>11158</v>
      </c>
      <c r="AB270" s="71">
        <v>39191</v>
      </c>
      <c r="AC270" s="71">
        <v>0</v>
      </c>
      <c r="AD270" s="71">
        <v>2.4671130858399999</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36.042000000000002</v>
      </c>
      <c r="BK270" s="71">
        <v>0</v>
      </c>
      <c r="BL270" s="71">
        <v>0</v>
      </c>
      <c r="BM270" s="71">
        <v>0</v>
      </c>
      <c r="BN270" s="72"/>
      <c r="BO270" s="71">
        <v>0</v>
      </c>
      <c r="BP270" s="71">
        <v>0</v>
      </c>
      <c r="BQ270" s="71">
        <v>4</v>
      </c>
      <c r="BR270" s="71">
        <v>0</v>
      </c>
      <c r="BS270" s="71">
        <v>0</v>
      </c>
      <c r="BT270" s="71">
        <v>0</v>
      </c>
      <c r="BU270"/>
      <c r="BV270" s="70">
        <v>36.042000000000002</v>
      </c>
      <c r="BW270" s="70">
        <v>0</v>
      </c>
      <c r="BX270" s="70">
        <v>0</v>
      </c>
      <c r="BY270" s="70">
        <v>0</v>
      </c>
      <c r="BZ270" s="70">
        <v>0</v>
      </c>
      <c r="CA270" s="70">
        <v>0</v>
      </c>
      <c r="CB270" s="70">
        <v>0</v>
      </c>
      <c r="CC270" s="70">
        <v>0</v>
      </c>
      <c r="CD270" s="70">
        <v>0</v>
      </c>
    </row>
    <row r="271" spans="1:82">
      <c r="A271" s="70" t="s">
        <v>1954</v>
      </c>
      <c r="B271" s="70">
        <v>283</v>
      </c>
      <c r="C271" s="70">
        <v>11</v>
      </c>
      <c r="D271" s="70">
        <v>17</v>
      </c>
      <c r="E271" s="70">
        <v>2014</v>
      </c>
      <c r="F271" s="70" t="s">
        <v>181</v>
      </c>
      <c r="G271" s="70" t="s">
        <v>1943</v>
      </c>
      <c r="H271" s="70" t="s">
        <v>1944</v>
      </c>
      <c r="I271" s="148"/>
      <c r="J271" s="71">
        <v>171.85354553796139</v>
      </c>
      <c r="K271" s="71">
        <v>4.3857994664110542</v>
      </c>
      <c r="L271" s="71">
        <v>32.645340975030123</v>
      </c>
      <c r="M271" s="71">
        <v>58.987910392470873</v>
      </c>
      <c r="N271" s="71">
        <v>62.319273564225007</v>
      </c>
      <c r="O271" s="71">
        <v>40.491489673497902</v>
      </c>
      <c r="P271" s="71">
        <v>55.967733687219258</v>
      </c>
      <c r="Q271" s="71">
        <v>2.8679834938857098</v>
      </c>
      <c r="R271" s="71">
        <v>0</v>
      </c>
      <c r="S271" s="71">
        <v>3.6703575899400001</v>
      </c>
      <c r="T271" s="72"/>
      <c r="U271" s="71">
        <v>3223796</v>
      </c>
      <c r="V271" s="71">
        <v>1115</v>
      </c>
      <c r="W271" s="71">
        <v>791</v>
      </c>
      <c r="X271" s="71">
        <v>11276</v>
      </c>
      <c r="Y271" s="71">
        <v>16443</v>
      </c>
      <c r="Z271" s="71">
        <v>23301</v>
      </c>
      <c r="AA271" s="71">
        <v>11146</v>
      </c>
      <c r="AB271" s="71">
        <v>38643</v>
      </c>
      <c r="AC271" s="71">
        <v>0</v>
      </c>
      <c r="AD271" s="71">
        <v>3.6703575899400001</v>
      </c>
      <c r="AE271" s="72"/>
      <c r="AF271" s="71"/>
      <c r="AG271" s="71"/>
      <c r="AH271" s="71"/>
      <c r="AI271" s="71"/>
      <c r="AJ271" s="71"/>
      <c r="AK271" s="71"/>
      <c r="AL271" s="71"/>
      <c r="AM271" s="71"/>
      <c r="AN271" s="71"/>
      <c r="AO271" s="71"/>
      <c r="AP271" s="71"/>
      <c r="AQ271" s="72"/>
      <c r="AR271" s="71">
        <v>1188</v>
      </c>
      <c r="AS271" s="71">
        <v>290</v>
      </c>
      <c r="AT271" s="71">
        <v>0</v>
      </c>
      <c r="AU271" s="71">
        <v>0</v>
      </c>
      <c r="AV271" s="71">
        <v>0</v>
      </c>
      <c r="AW271" s="71">
        <v>0</v>
      </c>
      <c r="AX271" s="71"/>
      <c r="AY271" s="72"/>
      <c r="AZ271" s="71">
        <v>5603.25</v>
      </c>
      <c r="BA271" s="71">
        <v>18869.400000000001</v>
      </c>
      <c r="BB271" s="71">
        <v>0</v>
      </c>
      <c r="BC271" s="71">
        <v>0</v>
      </c>
      <c r="BD271" s="71">
        <v>0</v>
      </c>
      <c r="BE271" s="71">
        <v>0</v>
      </c>
      <c r="BF271" s="71"/>
      <c r="BG271" s="72"/>
      <c r="BH271" s="71">
        <v>0</v>
      </c>
      <c r="BI271" s="71">
        <v>0</v>
      </c>
      <c r="BJ271" s="71">
        <v>35.613999999999997</v>
      </c>
      <c r="BK271" s="71">
        <v>0</v>
      </c>
      <c r="BL271" s="71">
        <v>0</v>
      </c>
      <c r="BM271" s="71">
        <v>0</v>
      </c>
      <c r="BN271" s="72"/>
      <c r="BO271" s="71">
        <v>0</v>
      </c>
      <c r="BP271" s="71">
        <v>0</v>
      </c>
      <c r="BQ271" s="71">
        <v>4</v>
      </c>
      <c r="BR271" s="71">
        <v>0</v>
      </c>
      <c r="BS271" s="71">
        <v>0</v>
      </c>
      <c r="BT271" s="71">
        <v>0</v>
      </c>
      <c r="BU271"/>
      <c r="BV271" s="70">
        <v>35.613999999999997</v>
      </c>
      <c r="BW271" s="70">
        <v>0</v>
      </c>
      <c r="BX271" s="70">
        <v>0</v>
      </c>
      <c r="BY271" s="70">
        <v>0</v>
      </c>
      <c r="BZ271" s="70">
        <v>0</v>
      </c>
      <c r="CA271" s="70">
        <v>0</v>
      </c>
      <c r="CB271" s="70">
        <v>0</v>
      </c>
      <c r="CC271" s="70">
        <v>0</v>
      </c>
      <c r="CD271" s="70">
        <v>0</v>
      </c>
    </row>
    <row r="272" spans="1:82">
      <c r="A272" s="70" t="s">
        <v>1955</v>
      </c>
      <c r="B272" s="70">
        <v>284</v>
      </c>
      <c r="C272" s="70">
        <v>12</v>
      </c>
      <c r="D272" s="70">
        <v>17</v>
      </c>
      <c r="E272" s="70">
        <v>2015</v>
      </c>
      <c r="F272" s="70" t="s">
        <v>182</v>
      </c>
      <c r="G272" s="70" t="s">
        <v>1943</v>
      </c>
      <c r="H272" s="70" t="s">
        <v>1944</v>
      </c>
      <c r="I272" s="148"/>
      <c r="J272" s="71">
        <v>183.79664784147951</v>
      </c>
      <c r="K272" s="71">
        <v>4.6855863942298059</v>
      </c>
      <c r="L272" s="71">
        <v>35.932488216812771</v>
      </c>
      <c r="M272" s="71">
        <v>64.28763613608379</v>
      </c>
      <c r="N272" s="71">
        <v>54.452672356181587</v>
      </c>
      <c r="O272" s="71">
        <v>39.859386928122248</v>
      </c>
      <c r="P272" s="71">
        <v>55.418966515537925</v>
      </c>
      <c r="Q272" s="71">
        <v>2.7665214560815801</v>
      </c>
      <c r="R272" s="71">
        <v>0</v>
      </c>
      <c r="S272" s="71">
        <v>4.0136350065800004</v>
      </c>
      <c r="T272" s="72"/>
      <c r="U272" s="71">
        <v>3478737</v>
      </c>
      <c r="V272" s="71">
        <v>1115</v>
      </c>
      <c r="W272" s="71">
        <v>791</v>
      </c>
      <c r="X272" s="71">
        <v>11276</v>
      </c>
      <c r="Y272" s="71">
        <v>16457</v>
      </c>
      <c r="Z272" s="71">
        <v>23158</v>
      </c>
      <c r="AA272" s="71">
        <v>11028</v>
      </c>
      <c r="AB272" s="71">
        <v>38078</v>
      </c>
      <c r="AC272" s="71">
        <v>0</v>
      </c>
      <c r="AD272" s="71">
        <v>4.0136350065800004</v>
      </c>
      <c r="AE272" s="72"/>
      <c r="AF272" s="71">
        <v>52389401.036572993</v>
      </c>
      <c r="AG272" s="71">
        <v>4537759.7829571031</v>
      </c>
      <c r="AH272" s="71">
        <v>6591097.3429593006</v>
      </c>
      <c r="AI272" s="71">
        <v>74619650.369062468</v>
      </c>
      <c r="AJ272" s="71">
        <v>87773946.074277952</v>
      </c>
      <c r="AK272" s="71">
        <v>0</v>
      </c>
      <c r="AL272" s="71">
        <v>0</v>
      </c>
      <c r="AM272" s="71">
        <v>5218430.1687976057</v>
      </c>
      <c r="AN272" s="71">
        <v>0</v>
      </c>
      <c r="AO272" s="71">
        <v>0</v>
      </c>
      <c r="AP272" s="71">
        <v>231130284.77462745</v>
      </c>
      <c r="AQ272" s="72"/>
      <c r="AR272" s="71">
        <v>1271</v>
      </c>
      <c r="AS272" s="71">
        <v>467</v>
      </c>
      <c r="AT272" s="71">
        <v>0</v>
      </c>
      <c r="AU272" s="71">
        <v>1</v>
      </c>
      <c r="AV272" s="71">
        <v>0</v>
      </c>
      <c r="AW272" s="71">
        <v>0</v>
      </c>
      <c r="AX272" s="71"/>
      <c r="AY272" s="72"/>
      <c r="AZ272" s="71">
        <v>6080.8</v>
      </c>
      <c r="BA272" s="71">
        <v>31649.599999999999</v>
      </c>
      <c r="BB272" s="71">
        <v>0</v>
      </c>
      <c r="BC272" s="71">
        <v>19</v>
      </c>
      <c r="BD272" s="71">
        <v>0</v>
      </c>
      <c r="BE272" s="71">
        <v>0</v>
      </c>
      <c r="BF272" s="71"/>
      <c r="BG272" s="72"/>
      <c r="BH272" s="71">
        <v>0</v>
      </c>
      <c r="BI272" s="71">
        <v>0</v>
      </c>
      <c r="BJ272" s="71">
        <v>33.093000000000004</v>
      </c>
      <c r="BK272" s="71">
        <v>0</v>
      </c>
      <c r="BL272" s="71">
        <v>0</v>
      </c>
      <c r="BM272" s="71">
        <v>0</v>
      </c>
      <c r="BN272" s="72"/>
      <c r="BO272" s="71">
        <v>0</v>
      </c>
      <c r="BP272" s="71">
        <v>0</v>
      </c>
      <c r="BQ272" s="71">
        <v>4</v>
      </c>
      <c r="BR272" s="71">
        <v>0</v>
      </c>
      <c r="BS272" s="71">
        <v>0</v>
      </c>
      <c r="BT272" s="71">
        <v>0</v>
      </c>
      <c r="BU272"/>
      <c r="BV272" s="70">
        <v>33.093000000000004</v>
      </c>
      <c r="BW272" s="70">
        <v>0</v>
      </c>
      <c r="BX272" s="70">
        <v>0</v>
      </c>
      <c r="BY272" s="70">
        <v>0</v>
      </c>
      <c r="BZ272" s="70">
        <v>0</v>
      </c>
      <c r="CA272" s="70">
        <v>0</v>
      </c>
      <c r="CB272" s="70">
        <v>0</v>
      </c>
      <c r="CC272" s="70">
        <v>0</v>
      </c>
      <c r="CD272" s="70">
        <v>0</v>
      </c>
    </row>
    <row r="273" spans="1:82">
      <c r="A273" s="70" t="s">
        <v>1956</v>
      </c>
      <c r="B273" s="70">
        <v>285</v>
      </c>
      <c r="C273" s="70">
        <v>13</v>
      </c>
      <c r="D273" s="70">
        <v>17</v>
      </c>
      <c r="E273" s="70">
        <v>2016</v>
      </c>
      <c r="F273" s="70" t="s">
        <v>155</v>
      </c>
      <c r="G273" s="1064" t="s">
        <v>1943</v>
      </c>
      <c r="H273" s="70" t="s">
        <v>1944</v>
      </c>
      <c r="I273" s="148"/>
      <c r="J273" s="71">
        <v>192.91735316651869</v>
      </c>
      <c r="K273" s="71">
        <v>4.4512829646777101</v>
      </c>
      <c r="L273" s="71">
        <v>37.659007561779845</v>
      </c>
      <c r="M273" s="71">
        <v>43.849146576582989</v>
      </c>
      <c r="N273" s="71">
        <v>52.174727120705931</v>
      </c>
      <c r="O273" s="71">
        <v>39.305643254746819</v>
      </c>
      <c r="P273" s="71">
        <v>53.105830739283654</v>
      </c>
      <c r="Q273" s="71">
        <v>2.6490542045632344</v>
      </c>
      <c r="R273" s="71">
        <v>0</v>
      </c>
      <c r="S273" s="71">
        <v>3.44890127624</v>
      </c>
      <c r="T273" s="72"/>
      <c r="U273" s="71">
        <v>3324583</v>
      </c>
      <c r="V273" s="71">
        <v>1115</v>
      </c>
      <c r="W273" s="71">
        <v>791</v>
      </c>
      <c r="X273" s="71">
        <v>11276</v>
      </c>
      <c r="Y273" s="71">
        <v>16424</v>
      </c>
      <c r="Z273" s="71">
        <v>23117</v>
      </c>
      <c r="AA273" s="71">
        <v>10930</v>
      </c>
      <c r="AB273" s="71">
        <v>37505</v>
      </c>
      <c r="AC273" s="71">
        <v>0</v>
      </c>
      <c r="AD273" s="71">
        <v>3.44890127624</v>
      </c>
      <c r="AE273" s="72"/>
      <c r="AF273" s="71">
        <v>57824385.787631378</v>
      </c>
      <c r="AG273" s="71">
        <v>4511387.5332091916</v>
      </c>
      <c r="AH273" s="71">
        <v>5892596.6188791329</v>
      </c>
      <c r="AI273" s="71">
        <v>67843439.907521829</v>
      </c>
      <c r="AJ273" s="71">
        <v>84639699.30604212</v>
      </c>
      <c r="AK273" s="71">
        <v>0</v>
      </c>
      <c r="AL273" s="71">
        <v>0</v>
      </c>
      <c r="AM273" s="71">
        <v>5143896.122690185</v>
      </c>
      <c r="AN273" s="71">
        <v>0</v>
      </c>
      <c r="AO273" s="71">
        <v>0</v>
      </c>
      <c r="AP273" s="71">
        <v>225855405.27597383</v>
      </c>
      <c r="AQ273" s="72"/>
      <c r="AR273" s="71">
        <v>1325</v>
      </c>
      <c r="AS273" s="71">
        <v>513</v>
      </c>
      <c r="AT273" s="71">
        <v>0</v>
      </c>
      <c r="AU273" s="71">
        <v>1</v>
      </c>
      <c r="AV273" s="71">
        <v>0</v>
      </c>
      <c r="AW273" s="71">
        <v>1</v>
      </c>
      <c r="AX273" s="71"/>
      <c r="AY273" s="72"/>
      <c r="AZ273" s="71">
        <v>6434.2999999999993</v>
      </c>
      <c r="BA273" s="71">
        <v>34217.1</v>
      </c>
      <c r="BB273" s="71">
        <v>0</v>
      </c>
      <c r="BC273" s="71">
        <v>19</v>
      </c>
      <c r="BD273" s="71">
        <v>0</v>
      </c>
      <c r="BE273" s="71">
        <v>18000</v>
      </c>
      <c r="BF273" s="71"/>
      <c r="BG273" s="72"/>
      <c r="BH273" s="71">
        <v>0</v>
      </c>
      <c r="BI273" s="71">
        <v>0</v>
      </c>
      <c r="BJ273" s="71">
        <v>30.550999999999998</v>
      </c>
      <c r="BK273" s="71">
        <v>0</v>
      </c>
      <c r="BL273" s="71">
        <v>0</v>
      </c>
      <c r="BM273" s="71">
        <v>0</v>
      </c>
      <c r="BN273" s="72"/>
      <c r="BO273" s="71">
        <v>0</v>
      </c>
      <c r="BP273" s="71">
        <v>0</v>
      </c>
      <c r="BQ273" s="71">
        <v>4</v>
      </c>
      <c r="BR273" s="71">
        <v>0</v>
      </c>
      <c r="BS273" s="71">
        <v>0</v>
      </c>
      <c r="BT273" s="71">
        <v>0</v>
      </c>
      <c r="BU273"/>
      <c r="BV273" s="70">
        <v>30.550999999999998</v>
      </c>
      <c r="BW273" s="70">
        <v>0</v>
      </c>
      <c r="BX273" s="70">
        <v>0</v>
      </c>
      <c r="BY273" s="70">
        <v>0</v>
      </c>
      <c r="BZ273" s="70">
        <v>0</v>
      </c>
      <c r="CA273" s="70">
        <v>0</v>
      </c>
      <c r="CB273" s="70">
        <v>0</v>
      </c>
      <c r="CC273" s="70">
        <v>0</v>
      </c>
      <c r="CD273" s="70">
        <v>0</v>
      </c>
    </row>
    <row r="274" spans="1:82">
      <c r="A274" s="70" t="s">
        <v>1957</v>
      </c>
      <c r="B274" s="70">
        <v>286</v>
      </c>
      <c r="C274" s="70">
        <v>14</v>
      </c>
      <c r="D274" s="70">
        <v>17</v>
      </c>
      <c r="E274" s="70">
        <v>2017</v>
      </c>
      <c r="F274" s="70" t="s">
        <v>156</v>
      </c>
      <c r="G274" s="1064" t="s">
        <v>1943</v>
      </c>
      <c r="H274" s="70" t="s">
        <v>1944</v>
      </c>
      <c r="I274" s="148"/>
      <c r="J274" s="71">
        <v>172.33789746546964</v>
      </c>
      <c r="K274" s="71">
        <v>4.4265375055310558</v>
      </c>
      <c r="L274" s="71">
        <v>34.016864917704353</v>
      </c>
      <c r="M274" s="71">
        <v>42.485698199751219</v>
      </c>
      <c r="N274" s="71">
        <v>50.962975560194756</v>
      </c>
      <c r="O274" s="71">
        <v>38.455200438118588</v>
      </c>
      <c r="P274" s="71">
        <v>52.66320950431404</v>
      </c>
      <c r="Q274" s="71">
        <v>2.5151802130273602</v>
      </c>
      <c r="R274" s="71">
        <v>0</v>
      </c>
      <c r="S274" s="71">
        <v>3.7137915904000005</v>
      </c>
      <c r="T274" s="72"/>
      <c r="U274" s="71">
        <v>3370990</v>
      </c>
      <c r="V274" s="71">
        <v>1115</v>
      </c>
      <c r="W274" s="71">
        <v>791</v>
      </c>
      <c r="X274" s="71">
        <v>11276</v>
      </c>
      <c r="Y274" s="71">
        <v>16360</v>
      </c>
      <c r="Z274" s="71">
        <v>22992</v>
      </c>
      <c r="AA274" s="71">
        <v>10908</v>
      </c>
      <c r="AB274" s="71">
        <v>36824</v>
      </c>
      <c r="AC274" s="71">
        <v>0</v>
      </c>
      <c r="AD274" s="71">
        <v>3.713791590400001</v>
      </c>
      <c r="AE274" s="72"/>
      <c r="AF274" s="71">
        <v>51435467.587267309</v>
      </c>
      <c r="AG274" s="71">
        <v>4018778.1717490489</v>
      </c>
      <c r="AH274" s="71">
        <v>6796414.5744700562</v>
      </c>
      <c r="AI274" s="71">
        <v>69709479.745352492</v>
      </c>
      <c r="AJ274" s="71">
        <v>92623502.340983495</v>
      </c>
      <c r="AK274" s="71">
        <v>0</v>
      </c>
      <c r="AL274" s="71">
        <v>0</v>
      </c>
      <c r="AM274" s="71">
        <v>5058398.0692280009</v>
      </c>
      <c r="AN274" s="71">
        <v>0</v>
      </c>
      <c r="AO274" s="71">
        <v>0</v>
      </c>
      <c r="AP274" s="71">
        <v>229642040.48905039</v>
      </c>
      <c r="AQ274" s="72"/>
      <c r="AR274" s="71">
        <v>1365</v>
      </c>
      <c r="AS274" s="71">
        <v>608</v>
      </c>
      <c r="AT274" s="71">
        <v>0</v>
      </c>
      <c r="AU274" s="71">
        <v>1</v>
      </c>
      <c r="AV274" s="71">
        <v>0</v>
      </c>
      <c r="AW274" s="71">
        <v>1</v>
      </c>
      <c r="AX274" s="71"/>
      <c r="AY274" s="72"/>
      <c r="AZ274" s="71">
        <v>6678.02</v>
      </c>
      <c r="BA274" s="71">
        <v>38581.500000000007</v>
      </c>
      <c r="BB274" s="71">
        <v>0</v>
      </c>
      <c r="BC274" s="71">
        <v>19</v>
      </c>
      <c r="BD274" s="71">
        <v>0</v>
      </c>
      <c r="BE274" s="71">
        <v>18000</v>
      </c>
      <c r="BF274" s="71"/>
      <c r="BG274" s="72"/>
      <c r="BH274" s="71">
        <v>0</v>
      </c>
      <c r="BI274" s="71">
        <v>0</v>
      </c>
      <c r="BJ274" s="71">
        <v>28.257999999999999</v>
      </c>
      <c r="BK274" s="71">
        <v>0</v>
      </c>
      <c r="BL274" s="71">
        <v>0</v>
      </c>
      <c r="BM274" s="71">
        <v>0</v>
      </c>
      <c r="BN274" s="72"/>
      <c r="BO274" s="71">
        <v>0</v>
      </c>
      <c r="BP274" s="71">
        <v>0</v>
      </c>
      <c r="BQ274" s="71">
        <v>4</v>
      </c>
      <c r="BR274" s="71">
        <v>0</v>
      </c>
      <c r="BS274" s="71">
        <v>0</v>
      </c>
      <c r="BT274" s="71">
        <v>0</v>
      </c>
      <c r="BU274"/>
      <c r="BV274" s="70">
        <v>28.257999999999999</v>
      </c>
      <c r="BW274" s="70">
        <v>0</v>
      </c>
      <c r="BX274" s="70">
        <v>0</v>
      </c>
      <c r="BY274" s="70">
        <v>0</v>
      </c>
      <c r="BZ274" s="70">
        <v>0</v>
      </c>
      <c r="CA274" s="70">
        <v>0</v>
      </c>
      <c r="CB274" s="70">
        <v>0</v>
      </c>
      <c r="CC274" s="70">
        <v>0</v>
      </c>
      <c r="CD274" s="70">
        <v>0</v>
      </c>
    </row>
    <row r="275" spans="1:82">
      <c r="A275" s="70" t="s">
        <v>1958</v>
      </c>
      <c r="B275" s="70">
        <v>287</v>
      </c>
      <c r="C275" s="70">
        <v>15</v>
      </c>
      <c r="D275" s="70">
        <v>17</v>
      </c>
      <c r="E275" s="70">
        <v>2018</v>
      </c>
      <c r="F275" s="70" t="s">
        <v>183</v>
      </c>
      <c r="G275" s="70" t="s">
        <v>1943</v>
      </c>
      <c r="H275" s="70" t="s">
        <v>1944</v>
      </c>
      <c r="I275" s="148"/>
      <c r="J275" s="71">
        <v>158.33348855315575</v>
      </c>
      <c r="K275" s="71">
        <v>3.9804164343732618</v>
      </c>
      <c r="L275" s="71">
        <v>30.259924190456768</v>
      </c>
      <c r="M275" s="71">
        <v>38.686057263678144</v>
      </c>
      <c r="N275" s="71">
        <v>36.225625592674284</v>
      </c>
      <c r="O275" s="71">
        <v>37.62932036868412</v>
      </c>
      <c r="P275" s="71">
        <v>51.350306364145709</v>
      </c>
      <c r="Q275" s="71">
        <v>2.2813930975202701</v>
      </c>
      <c r="R275" s="71">
        <v>0</v>
      </c>
      <c r="S275" s="71">
        <v>4.4407258048000005</v>
      </c>
      <c r="T275" s="72"/>
      <c r="U275" s="71">
        <v>3476848</v>
      </c>
      <c r="V275" s="71">
        <v>1115</v>
      </c>
      <c r="W275" s="71">
        <v>791</v>
      </c>
      <c r="X275" s="71">
        <v>11276</v>
      </c>
      <c r="Y275" s="71">
        <v>16173</v>
      </c>
      <c r="Z275" s="71">
        <v>22929</v>
      </c>
      <c r="AA275" s="71">
        <v>10743</v>
      </c>
      <c r="AB275" s="71">
        <v>35995</v>
      </c>
      <c r="AC275" s="71">
        <v>0</v>
      </c>
      <c r="AD275" s="71">
        <v>4.4407258047999996</v>
      </c>
      <c r="AE275" s="72"/>
      <c r="AF275" s="71">
        <v>49370872.99156516</v>
      </c>
      <c r="AG275" s="71">
        <v>4327648.2958852584</v>
      </c>
      <c r="AH275" s="71">
        <v>6172534.5259692911</v>
      </c>
      <c r="AI275" s="71">
        <v>66963134.762353383</v>
      </c>
      <c r="AJ275" s="71">
        <v>85214470.790073186</v>
      </c>
      <c r="AK275" s="71">
        <v>0</v>
      </c>
      <c r="AL275" s="71">
        <v>0</v>
      </c>
      <c r="AM275" s="71">
        <v>4954751.7300657993</v>
      </c>
      <c r="AN275" s="71">
        <v>0</v>
      </c>
      <c r="AO275" s="71">
        <v>0</v>
      </c>
      <c r="AP275" s="71">
        <v>217003413.09591207</v>
      </c>
      <c r="AQ275" s="72"/>
      <c r="AR275" s="71">
        <v>1407</v>
      </c>
      <c r="AS275" s="71">
        <v>730</v>
      </c>
      <c r="AT275" s="71">
        <v>0</v>
      </c>
      <c r="AU275" s="71">
        <v>2</v>
      </c>
      <c r="AV275" s="71">
        <v>0</v>
      </c>
      <c r="AW275" s="71">
        <v>1</v>
      </c>
      <c r="AX275" s="71"/>
      <c r="AY275" s="72"/>
      <c r="AZ275" s="71">
        <v>6945.029999999997</v>
      </c>
      <c r="BA275" s="71">
        <v>44189.4</v>
      </c>
      <c r="BB275" s="71">
        <v>0</v>
      </c>
      <c r="BC275" s="71">
        <v>399</v>
      </c>
      <c r="BD275" s="71">
        <v>0</v>
      </c>
      <c r="BE275" s="71">
        <v>18000</v>
      </c>
      <c r="BF275" s="71"/>
      <c r="BG275" s="72"/>
      <c r="BH275" s="71">
        <v>0</v>
      </c>
      <c r="BI275" s="71">
        <v>0</v>
      </c>
      <c r="BJ275" s="71">
        <v>25.925999999999998</v>
      </c>
      <c r="BK275" s="71">
        <v>0</v>
      </c>
      <c r="BL275" s="71">
        <v>0</v>
      </c>
      <c r="BM275" s="71">
        <v>0</v>
      </c>
      <c r="BN275" s="72"/>
      <c r="BO275" s="71">
        <v>0</v>
      </c>
      <c r="BP275" s="71">
        <v>0</v>
      </c>
      <c r="BQ275" s="71">
        <v>4</v>
      </c>
      <c r="BR275" s="71">
        <v>0</v>
      </c>
      <c r="BS275" s="71">
        <v>0</v>
      </c>
      <c r="BT275" s="71">
        <v>0</v>
      </c>
      <c r="BU275"/>
      <c r="BV275" s="70">
        <v>25.925999999999998</v>
      </c>
      <c r="BW275" s="70">
        <v>0</v>
      </c>
      <c r="BX275" s="70">
        <v>0</v>
      </c>
      <c r="BY275" s="70">
        <v>0</v>
      </c>
      <c r="BZ275" s="70">
        <v>0</v>
      </c>
      <c r="CA275" s="70">
        <v>0</v>
      </c>
      <c r="CB275" s="70">
        <v>0</v>
      </c>
      <c r="CC275" s="70">
        <v>0</v>
      </c>
      <c r="CD275" s="70">
        <v>0</v>
      </c>
    </row>
    <row r="276" spans="1:82">
      <c r="A276" s="70" t="s">
        <v>1959</v>
      </c>
      <c r="B276" s="70">
        <v>288</v>
      </c>
      <c r="C276" s="70">
        <v>16</v>
      </c>
      <c r="D276" s="70">
        <v>17</v>
      </c>
      <c r="E276" s="70">
        <v>2019</v>
      </c>
      <c r="F276" s="70" t="s">
        <v>158</v>
      </c>
      <c r="G276" s="70" t="s">
        <v>1943</v>
      </c>
      <c r="H276" s="70" t="s">
        <v>1944</v>
      </c>
      <c r="I276" s="148"/>
      <c r="J276" s="71">
        <v>143.5124320595512</v>
      </c>
      <c r="K276" s="71">
        <v>4.0383916118884331</v>
      </c>
      <c r="L276" s="71">
        <v>30.807210925656108</v>
      </c>
      <c r="M276" s="71">
        <v>44.125477682307796</v>
      </c>
      <c r="N276" s="71">
        <v>40.223085448605318</v>
      </c>
      <c r="O276" s="71">
        <v>36.342754810319633</v>
      </c>
      <c r="P276" s="71">
        <v>50.53358247846365</v>
      </c>
      <c r="Q276" s="71">
        <v>2.1831224368071802</v>
      </c>
      <c r="R276" s="71">
        <v>0</v>
      </c>
      <c r="S276" s="71">
        <v>5.111326180799999</v>
      </c>
      <c r="T276" s="72"/>
      <c r="U276" s="71">
        <v>3010472</v>
      </c>
      <c r="V276" s="71">
        <v>1115</v>
      </c>
      <c r="W276" s="71">
        <v>791</v>
      </c>
      <c r="X276" s="71">
        <v>11276</v>
      </c>
      <c r="Y276" s="71">
        <v>16060</v>
      </c>
      <c r="Z276" s="71">
        <v>22753</v>
      </c>
      <c r="AA276" s="71">
        <v>10493</v>
      </c>
      <c r="AB276" s="71">
        <v>35377</v>
      </c>
      <c r="AC276" s="71">
        <v>0</v>
      </c>
      <c r="AD276" s="71">
        <v>5.111326180799999</v>
      </c>
      <c r="AE276" s="72"/>
      <c r="AF276" s="71">
        <v>41988215.774044357</v>
      </c>
      <c r="AG276" s="71">
        <v>4290818.1356755383</v>
      </c>
      <c r="AH276" s="71">
        <v>6869799.5198555412</v>
      </c>
      <c r="AI276" s="71">
        <v>68878004.724745527</v>
      </c>
      <c r="AJ276" s="71">
        <v>83314845.936951071</v>
      </c>
      <c r="AK276" s="71">
        <v>0</v>
      </c>
      <c r="AL276" s="71">
        <v>0</v>
      </c>
      <c r="AM276" s="71">
        <v>4818081.0820865855</v>
      </c>
      <c r="AN276" s="71">
        <v>0</v>
      </c>
      <c r="AO276" s="71">
        <v>0</v>
      </c>
      <c r="AP276" s="71">
        <v>210159765.17335862</v>
      </c>
      <c r="AQ276" s="72"/>
      <c r="AR276" s="71">
        <v>1469</v>
      </c>
      <c r="AS276" s="71">
        <v>791</v>
      </c>
      <c r="AT276" s="71">
        <v>0</v>
      </c>
      <c r="AU276" s="71">
        <v>2</v>
      </c>
      <c r="AV276" s="71">
        <v>0</v>
      </c>
      <c r="AW276" s="71">
        <v>1</v>
      </c>
      <c r="AX276" s="71"/>
      <c r="AY276" s="72"/>
      <c r="AZ276" s="71">
        <v>7296.4100000000053</v>
      </c>
      <c r="BA276" s="71">
        <v>48017.599999999991</v>
      </c>
      <c r="BB276" s="71">
        <v>0</v>
      </c>
      <c r="BC276" s="71">
        <v>399</v>
      </c>
      <c r="BD276" s="71">
        <v>0</v>
      </c>
      <c r="BE276" s="71">
        <v>18000</v>
      </c>
      <c r="BF276" s="71"/>
      <c r="BG276" s="72"/>
      <c r="BH276" s="71">
        <v>0</v>
      </c>
      <c r="BI276" s="71">
        <v>0</v>
      </c>
      <c r="BJ276" s="71">
        <v>18.677</v>
      </c>
      <c r="BK276" s="71">
        <v>0</v>
      </c>
      <c r="BL276" s="71">
        <v>0</v>
      </c>
      <c r="BM276" s="71">
        <v>0</v>
      </c>
      <c r="BN276" s="72"/>
      <c r="BO276" s="71">
        <v>0</v>
      </c>
      <c r="BP276" s="71">
        <v>0</v>
      </c>
      <c r="BQ276" s="71">
        <v>4</v>
      </c>
      <c r="BR276" s="71">
        <v>0</v>
      </c>
      <c r="BS276" s="71">
        <v>0</v>
      </c>
      <c r="BT276" s="71">
        <v>0</v>
      </c>
      <c r="BU276"/>
      <c r="BV276" s="70">
        <v>18.677</v>
      </c>
      <c r="BW276" s="70">
        <v>0</v>
      </c>
      <c r="BX276" s="70">
        <v>0</v>
      </c>
      <c r="BY276" s="70">
        <v>0</v>
      </c>
      <c r="BZ276" s="70">
        <v>0</v>
      </c>
      <c r="CA276" s="70">
        <v>0</v>
      </c>
      <c r="CB276" s="70">
        <v>0</v>
      </c>
      <c r="CC276" s="70">
        <v>0</v>
      </c>
      <c r="CD276" s="70">
        <v>0</v>
      </c>
    </row>
    <row r="277" spans="1:82">
      <c r="A277" s="70" t="s">
        <v>1960</v>
      </c>
      <c r="B277" s="70">
        <v>289</v>
      </c>
      <c r="C277" s="70">
        <v>17</v>
      </c>
      <c r="D277" s="70">
        <v>17</v>
      </c>
      <c r="E277" s="70">
        <v>2020</v>
      </c>
      <c r="F277" s="70" t="s">
        <v>159</v>
      </c>
      <c r="G277" s="70" t="s">
        <v>1943</v>
      </c>
      <c r="H277" s="70" t="s">
        <v>1944</v>
      </c>
      <c r="I277" s="148"/>
      <c r="J277" s="71">
        <v>171.86871680683529</v>
      </c>
      <c r="K277" s="71">
        <v>4.0077205802125793</v>
      </c>
      <c r="L277" s="71">
        <v>30.710805061917636</v>
      </c>
      <c r="M277" s="71">
        <v>35.521540183366916</v>
      </c>
      <c r="N277" s="71">
        <v>37.120299319568872</v>
      </c>
      <c r="O277" s="71">
        <v>31.621679842383053</v>
      </c>
      <c r="P277" s="71">
        <v>47.117448468943088</v>
      </c>
      <c r="Q277" s="71">
        <v>2.0454654161553201</v>
      </c>
      <c r="R277" s="71">
        <v>0</v>
      </c>
      <c r="S277" s="71">
        <v>5.8328280546000002</v>
      </c>
      <c r="T277" s="72"/>
      <c r="U277" s="71">
        <v>3457808</v>
      </c>
      <c r="V277" s="71">
        <v>1081</v>
      </c>
      <c r="W277" s="71">
        <v>741</v>
      </c>
      <c r="X277" s="71">
        <v>9694</v>
      </c>
      <c r="Y277" s="71">
        <v>15952</v>
      </c>
      <c r="Z277" s="71">
        <v>22596</v>
      </c>
      <c r="AA277" s="71">
        <v>10399</v>
      </c>
      <c r="AB277" s="71">
        <v>34692</v>
      </c>
      <c r="AC277" s="71">
        <v>0</v>
      </c>
      <c r="AD277" s="71">
        <v>5.8328280546000002</v>
      </c>
      <c r="AE277" s="72"/>
      <c r="AF277" s="71">
        <v>54589289.382559069</v>
      </c>
      <c r="AG277" s="71">
        <v>4072604.1169417123</v>
      </c>
      <c r="AH277" s="71">
        <v>7582692.5127894403</v>
      </c>
      <c r="AI277" s="71">
        <v>52984991.399609402</v>
      </c>
      <c r="AJ277" s="71">
        <v>79510573.266814172</v>
      </c>
      <c r="AK277" s="71"/>
      <c r="AL277" s="71"/>
      <c r="AM277" s="71">
        <v>4527691.4361590603</v>
      </c>
      <c r="AN277" s="71"/>
      <c r="AO277" s="71"/>
      <c r="AP277" s="71">
        <v>203267842.11487287</v>
      </c>
      <c r="AQ277" s="72"/>
      <c r="AR277" s="71">
        <v>1514</v>
      </c>
      <c r="AS277" s="71">
        <v>884</v>
      </c>
      <c r="AT277" s="71">
        <v>0</v>
      </c>
      <c r="AU277" s="71">
        <v>3</v>
      </c>
      <c r="AV277" s="71">
        <v>0</v>
      </c>
      <c r="AW277" s="71">
        <v>1</v>
      </c>
      <c r="AX277" s="71"/>
      <c r="AY277" s="72"/>
      <c r="AZ277" s="71">
        <v>7546.7400000000016</v>
      </c>
      <c r="BA277" s="71">
        <v>52716.999999999993</v>
      </c>
      <c r="BB277" s="71">
        <v>0</v>
      </c>
      <c r="BC277" s="71">
        <v>1397</v>
      </c>
      <c r="BD277" s="71">
        <v>0</v>
      </c>
      <c r="BE277" s="71">
        <v>18000</v>
      </c>
      <c r="BF277" s="71"/>
      <c r="BG277" s="72"/>
      <c r="BH277" s="71">
        <v>0</v>
      </c>
      <c r="BI277" s="71">
        <v>0</v>
      </c>
      <c r="BJ277" s="71">
        <v>17.786999999999999</v>
      </c>
      <c r="BK277" s="71">
        <v>0</v>
      </c>
      <c r="BL277" s="71">
        <v>0</v>
      </c>
      <c r="BM277" s="71">
        <v>0</v>
      </c>
      <c r="BN277" s="72"/>
      <c r="BO277" s="71">
        <v>0</v>
      </c>
      <c r="BP277" s="71">
        <v>0</v>
      </c>
      <c r="BQ277" s="71">
        <v>4</v>
      </c>
      <c r="BR277" s="71">
        <v>0</v>
      </c>
      <c r="BS277" s="71">
        <v>0</v>
      </c>
      <c r="BT277" s="71">
        <v>0</v>
      </c>
      <c r="BU277"/>
      <c r="BV277" s="70">
        <v>17.786999999999999</v>
      </c>
      <c r="BW277" s="70">
        <v>0</v>
      </c>
      <c r="BX277" s="70">
        <v>0</v>
      </c>
      <c r="BY277" s="70">
        <v>0</v>
      </c>
      <c r="BZ277" s="70">
        <v>0</v>
      </c>
      <c r="CA277" s="70">
        <v>0</v>
      </c>
      <c r="CB277" s="70">
        <v>0</v>
      </c>
      <c r="CC277" s="70">
        <v>0</v>
      </c>
      <c r="CD277" s="70">
        <v>0</v>
      </c>
    </row>
    <row r="278" spans="1:82">
      <c r="A278" s="70" t="s">
        <v>1961</v>
      </c>
      <c r="B278" s="70">
        <v>289</v>
      </c>
      <c r="C278" s="70">
        <v>18</v>
      </c>
      <c r="D278" s="70">
        <v>17</v>
      </c>
      <c r="E278" s="70">
        <v>2021</v>
      </c>
      <c r="F278" s="70" t="s">
        <v>160</v>
      </c>
      <c r="G278" s="70" t="s">
        <v>1943</v>
      </c>
      <c r="H278" s="70" t="s">
        <v>1944</v>
      </c>
      <c r="I278" s="148"/>
      <c r="J278" s="71">
        <v>132.65378407235787</v>
      </c>
      <c r="K278" s="71">
        <v>4.139434050502472</v>
      </c>
      <c r="L278" s="71">
        <v>27.397326373928259</v>
      </c>
      <c r="M278" s="71">
        <v>34.24460086202032</v>
      </c>
      <c r="N278" s="71">
        <v>32.563972653601155</v>
      </c>
      <c r="O278" s="71">
        <v>30.379400434319425</v>
      </c>
      <c r="P278" s="71">
        <v>48.357269246242041</v>
      </c>
      <c r="Q278" s="71">
        <v>1.98994939431941</v>
      </c>
      <c r="R278" s="71">
        <v>0</v>
      </c>
      <c r="S278" s="71">
        <v>4.3853695872999996</v>
      </c>
      <c r="T278" s="72"/>
      <c r="U278" s="71">
        <v>3056536</v>
      </c>
      <c r="V278" s="71">
        <v>1081</v>
      </c>
      <c r="W278" s="71">
        <v>741</v>
      </c>
      <c r="X278" s="71">
        <v>9694</v>
      </c>
      <c r="Y278" s="71">
        <v>15825</v>
      </c>
      <c r="Z278" s="71">
        <v>22352</v>
      </c>
      <c r="AA278" s="71">
        <v>10407</v>
      </c>
      <c r="AB278" s="71">
        <v>34082</v>
      </c>
      <c r="AC278" s="71">
        <v>0</v>
      </c>
      <c r="AD278" s="71">
        <v>4.3853695872999996</v>
      </c>
      <c r="AE278" s="72"/>
      <c r="AF278" s="71">
        <v>39234918.186563455</v>
      </c>
      <c r="AG278" s="71">
        <v>4825318.8398508932</v>
      </c>
      <c r="AH278" s="71">
        <v>7048154.8961766418</v>
      </c>
      <c r="AI278" s="71">
        <v>61790528.492342144</v>
      </c>
      <c r="AJ278" s="71">
        <v>79822059.385528088</v>
      </c>
      <c r="AK278" s="71">
        <v>0</v>
      </c>
      <c r="AL278" s="71">
        <v>0</v>
      </c>
      <c r="AM278" s="71">
        <v>4473735.8242655387</v>
      </c>
      <c r="AN278" s="71">
        <v>0</v>
      </c>
      <c r="AO278" s="71">
        <v>0</v>
      </c>
      <c r="AP278" s="71">
        <v>197194715.62472677</v>
      </c>
      <c r="AQ278" s="72"/>
      <c r="AR278" s="71">
        <v>1553</v>
      </c>
      <c r="AS278" s="71">
        <v>912</v>
      </c>
      <c r="AT278" s="71">
        <v>0</v>
      </c>
      <c r="AU278" s="71">
        <v>5</v>
      </c>
      <c r="AV278" s="71">
        <v>0</v>
      </c>
      <c r="AW278" s="71">
        <v>1</v>
      </c>
      <c r="AX278" s="71"/>
      <c r="AY278" s="72"/>
      <c r="AZ278" s="71">
        <v>7799.2500000000018</v>
      </c>
      <c r="BA278" s="71">
        <v>54834.499999999971</v>
      </c>
      <c r="BB278" s="71">
        <v>0</v>
      </c>
      <c r="BC278" s="71">
        <v>11546</v>
      </c>
      <c r="BD278" s="71">
        <v>0</v>
      </c>
      <c r="BE278" s="71">
        <v>18000</v>
      </c>
      <c r="BF278" s="71"/>
      <c r="BG278" s="72"/>
      <c r="BH278" s="71">
        <v>0</v>
      </c>
      <c r="BI278" s="71">
        <v>0</v>
      </c>
      <c r="BJ278" s="71">
        <v>18.254000000000001</v>
      </c>
      <c r="BK278" s="71">
        <v>0</v>
      </c>
      <c r="BL278" s="71">
        <v>0</v>
      </c>
      <c r="BM278" s="71">
        <v>0</v>
      </c>
      <c r="BN278" s="72"/>
      <c r="BO278" s="71">
        <v>0</v>
      </c>
      <c r="BP278" s="71">
        <v>0</v>
      </c>
      <c r="BQ278" s="71">
        <v>4</v>
      </c>
      <c r="BR278" s="71">
        <v>0</v>
      </c>
      <c r="BS278" s="71">
        <v>0</v>
      </c>
      <c r="BT278" s="71">
        <v>0</v>
      </c>
      <c r="BU278"/>
      <c r="BV278" s="70">
        <v>18.254000000000001</v>
      </c>
      <c r="BW278" s="70">
        <v>0</v>
      </c>
      <c r="BX278" s="70">
        <v>0</v>
      </c>
      <c r="BY278" s="70">
        <v>0</v>
      </c>
      <c r="BZ278" s="70">
        <v>0</v>
      </c>
      <c r="CA278" s="70">
        <v>0</v>
      </c>
      <c r="CB278" s="70">
        <v>0</v>
      </c>
      <c r="CC278" s="70">
        <v>0</v>
      </c>
      <c r="CD278" s="70">
        <v>0</v>
      </c>
    </row>
    <row r="279" spans="1:82">
      <c r="A279" s="70" t="s">
        <v>1962</v>
      </c>
      <c r="B279" s="70">
        <v>289</v>
      </c>
      <c r="C279" s="70">
        <v>19</v>
      </c>
      <c r="D279" s="70">
        <v>17</v>
      </c>
      <c r="E279" s="70">
        <v>2022</v>
      </c>
      <c r="F279" s="70" t="s">
        <v>161</v>
      </c>
      <c r="G279" s="70" t="s">
        <v>1943</v>
      </c>
      <c r="H279" s="70" t="s">
        <v>1944</v>
      </c>
      <c r="I279" s="148"/>
      <c r="J279" s="71">
        <v>117.11343709892698</v>
      </c>
      <c r="K279" s="71">
        <v>4.4124410002372789</v>
      </c>
      <c r="L279" s="71">
        <v>19.743855141866995</v>
      </c>
      <c r="M279" s="71">
        <v>34.453426849683794</v>
      </c>
      <c r="N279" s="71">
        <v>45.109213679756373</v>
      </c>
      <c r="O279" s="71">
        <v>31.837357242813912</v>
      </c>
      <c r="P279" s="71">
        <v>47.297050561428861</v>
      </c>
      <c r="Q279" s="71">
        <v>1.9671357873742206</v>
      </c>
      <c r="R279" s="71">
        <v>0</v>
      </c>
      <c r="S279" s="71">
        <v>4.7250722531599996</v>
      </c>
      <c r="T279" s="72"/>
      <c r="U279" s="71">
        <v>3188929</v>
      </c>
      <c r="V279" s="71">
        <v>1081</v>
      </c>
      <c r="W279" s="71">
        <v>741</v>
      </c>
      <c r="X279" s="71">
        <v>9694</v>
      </c>
      <c r="Y279" s="71">
        <v>15760</v>
      </c>
      <c r="Z279" s="71">
        <v>22256</v>
      </c>
      <c r="AA279" s="71">
        <v>10334</v>
      </c>
      <c r="AB279" s="71">
        <v>33415</v>
      </c>
      <c r="AC279" s="71">
        <v>0</v>
      </c>
      <c r="AD279" s="71">
        <v>4.7250722531599996</v>
      </c>
      <c r="AE279" s="72"/>
      <c r="AF279" s="71">
        <v>35261219.405479334</v>
      </c>
      <c r="AG279" s="71">
        <v>4449071.4973662645</v>
      </c>
      <c r="AH279" s="71">
        <v>5390654.7777433209</v>
      </c>
      <c r="AI279" s="71">
        <v>54909180.563984878</v>
      </c>
      <c r="AJ279" s="71">
        <v>89808392.723824844</v>
      </c>
      <c r="AK279" s="71">
        <v>0</v>
      </c>
      <c r="AL279" s="71">
        <v>0</v>
      </c>
      <c r="AM279" s="71">
        <v>4314788.5426137662</v>
      </c>
      <c r="AN279" s="71">
        <v>0</v>
      </c>
      <c r="AO279" s="71">
        <v>0</v>
      </c>
      <c r="AP279" s="71">
        <v>194133307.51101241</v>
      </c>
      <c r="AQ279" s="72"/>
      <c r="AR279" s="71">
        <v>1616</v>
      </c>
      <c r="AS279" s="71">
        <v>965</v>
      </c>
      <c r="AT279" s="71">
        <v>0</v>
      </c>
      <c r="AU279" s="71">
        <v>5</v>
      </c>
      <c r="AV279" s="71">
        <v>0</v>
      </c>
      <c r="AW279" s="71">
        <v>1</v>
      </c>
      <c r="AX279" s="71"/>
      <c r="AY279" s="72"/>
      <c r="AZ279" s="71">
        <v>8208.980000000005</v>
      </c>
      <c r="BA279" s="71">
        <v>62247.899999999972</v>
      </c>
      <c r="BB279" s="71">
        <v>0</v>
      </c>
      <c r="BC279" s="71">
        <v>11546</v>
      </c>
      <c r="BD279" s="71">
        <v>0</v>
      </c>
      <c r="BE279" s="71">
        <v>18000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1963</v>
      </c>
      <c r="B280" s="70">
        <v>289</v>
      </c>
      <c r="C280" s="70">
        <v>20</v>
      </c>
      <c r="D280" s="70">
        <v>17</v>
      </c>
      <c r="E280" s="70">
        <v>2023</v>
      </c>
      <c r="F280" s="70" t="s">
        <v>1539</v>
      </c>
      <c r="G280" s="70" t="s">
        <v>1943</v>
      </c>
      <c r="H280" s="70" t="s">
        <v>1944</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1654</v>
      </c>
      <c r="AS280" s="71">
        <v>1018</v>
      </c>
      <c r="AT280" s="71">
        <v>0</v>
      </c>
      <c r="AU280" s="71">
        <v>5</v>
      </c>
      <c r="AV280" s="71">
        <v>0</v>
      </c>
      <c r="AW280" s="71">
        <v>1</v>
      </c>
      <c r="AX280" s="71"/>
      <c r="AY280" s="72"/>
      <c r="AZ280" s="71">
        <v>8419.8700000000044</v>
      </c>
      <c r="BA280" s="71">
        <v>65841.899999999936</v>
      </c>
      <c r="BB280" s="71">
        <v>0</v>
      </c>
      <c r="BC280" s="71">
        <v>11546</v>
      </c>
      <c r="BD280" s="71">
        <v>0</v>
      </c>
      <c r="BE280" s="71">
        <v>18000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1964</v>
      </c>
      <c r="B281" s="70">
        <v>289</v>
      </c>
      <c r="C281" s="70">
        <v>21</v>
      </c>
      <c r="D281" s="70">
        <v>17</v>
      </c>
      <c r="E281" s="70">
        <v>2024</v>
      </c>
      <c r="F281" s="70" t="s">
        <v>1554</v>
      </c>
      <c r="G281" s="70" t="s">
        <v>1943</v>
      </c>
      <c r="H281" s="70" t="s">
        <v>1944</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1965</v>
      </c>
      <c r="B282" s="70">
        <v>18</v>
      </c>
      <c r="C282" s="70">
        <v>1</v>
      </c>
      <c r="D282" s="70">
        <v>2</v>
      </c>
      <c r="E282" s="70">
        <v>1990</v>
      </c>
      <c r="F282" s="70" t="s">
        <v>787</v>
      </c>
      <c r="G282" s="70" t="s">
        <v>1966</v>
      </c>
      <c r="H282" s="70" t="s">
        <v>1967</v>
      </c>
      <c r="I282" s="148"/>
      <c r="J282" s="71">
        <v>190.31660242751681</v>
      </c>
      <c r="K282" s="71">
        <v>3.703084226164524</v>
      </c>
      <c r="L282" s="71">
        <v>6.1520169493327099</v>
      </c>
      <c r="M282" s="71">
        <v>15.43076512918962</v>
      </c>
      <c r="N282" s="71">
        <v>35.558069587811993</v>
      </c>
      <c r="O282" s="71">
        <v>24.446180726164592</v>
      </c>
      <c r="P282" s="71">
        <v>29.59090500733145</v>
      </c>
      <c r="Q282" s="71">
        <v>1.90452340557394</v>
      </c>
      <c r="R282" s="71">
        <v>0</v>
      </c>
      <c r="S282" s="71">
        <v>1.983110073766182</v>
      </c>
      <c r="T282" s="72"/>
      <c r="U282" s="71">
        <v>12955386</v>
      </c>
      <c r="V282" s="71">
        <v>1166</v>
      </c>
      <c r="W282" s="71">
        <v>57</v>
      </c>
      <c r="X282" s="71">
        <v>6152</v>
      </c>
      <c r="Y282" s="71">
        <v>8313</v>
      </c>
      <c r="Z282" s="71">
        <v>10055</v>
      </c>
      <c r="AA282" s="71">
        <v>7185</v>
      </c>
      <c r="AB282" s="71">
        <v>30923</v>
      </c>
      <c r="AC282" s="71">
        <v>0</v>
      </c>
      <c r="AD282" s="71">
        <v>1.983110073766182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1968</v>
      </c>
      <c r="B283" s="70">
        <v>19</v>
      </c>
      <c r="C283" s="70">
        <v>2</v>
      </c>
      <c r="D283" s="70">
        <v>2</v>
      </c>
      <c r="E283" s="70">
        <v>2005</v>
      </c>
      <c r="F283" s="70" t="s">
        <v>789</v>
      </c>
      <c r="G283" s="70" t="s">
        <v>1966</v>
      </c>
      <c r="H283" s="70" t="s">
        <v>1967</v>
      </c>
      <c r="I283" s="148"/>
      <c r="J283" s="71">
        <v>255.59506401410391</v>
      </c>
      <c r="K283" s="71">
        <v>2.849707366427046</v>
      </c>
      <c r="L283" s="71">
        <v>6.0102758385971962</v>
      </c>
      <c r="M283" s="71">
        <v>28.167427445212098</v>
      </c>
      <c r="N283" s="71">
        <v>57.197477116637607</v>
      </c>
      <c r="O283" s="71">
        <v>42.284528083229517</v>
      </c>
      <c r="P283" s="71">
        <v>26.370311436131459</v>
      </c>
      <c r="Q283" s="71">
        <v>2.0151052966320702</v>
      </c>
      <c r="R283" s="71">
        <v>0</v>
      </c>
      <c r="S283" s="71">
        <v>4.2491349713379769</v>
      </c>
      <c r="T283" s="72"/>
      <c r="U283" s="71">
        <v>17445977</v>
      </c>
      <c r="V283" s="71">
        <v>1095</v>
      </c>
      <c r="W283" s="71">
        <v>53</v>
      </c>
      <c r="X283" s="71">
        <v>5956</v>
      </c>
      <c r="Y283" s="71">
        <v>11047</v>
      </c>
      <c r="Z283" s="71">
        <v>20126</v>
      </c>
      <c r="AA283" s="71">
        <v>5244</v>
      </c>
      <c r="AB283" s="71">
        <v>34204</v>
      </c>
      <c r="AC283" s="71">
        <v>0</v>
      </c>
      <c r="AD283" s="71">
        <v>4.2491349713379769</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1969</v>
      </c>
      <c r="B284" s="70">
        <v>20</v>
      </c>
      <c r="C284" s="70">
        <v>3</v>
      </c>
      <c r="D284" s="70">
        <v>2</v>
      </c>
      <c r="E284" s="70">
        <v>2006</v>
      </c>
      <c r="F284" s="70" t="s">
        <v>790</v>
      </c>
      <c r="G284" s="70" t="s">
        <v>1966</v>
      </c>
      <c r="H284" s="70" t="s">
        <v>1967</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1970</v>
      </c>
      <c r="B285" s="70">
        <v>21</v>
      </c>
      <c r="C285" s="70">
        <v>4</v>
      </c>
      <c r="D285" s="70">
        <v>2</v>
      </c>
      <c r="E285" s="70">
        <v>2007</v>
      </c>
      <c r="F285" s="70" t="s">
        <v>791</v>
      </c>
      <c r="G285" s="70" t="s">
        <v>1966</v>
      </c>
      <c r="H285" s="70" t="s">
        <v>1967</v>
      </c>
      <c r="I285" s="148"/>
      <c r="J285" s="71">
        <v>273.86660039376488</v>
      </c>
      <c r="K285" s="71">
        <v>3.1524326059333481</v>
      </c>
      <c r="L285" s="71">
        <v>7.8906869723904451</v>
      </c>
      <c r="M285" s="71">
        <v>37.434580093196153</v>
      </c>
      <c r="N285" s="71">
        <v>74.315810302382246</v>
      </c>
      <c r="O285" s="71">
        <v>41.362895488244583</v>
      </c>
      <c r="P285" s="71">
        <v>25.593785068863578</v>
      </c>
      <c r="Q285" s="71">
        <v>2.1087029090796499</v>
      </c>
      <c r="R285" s="71">
        <v>0</v>
      </c>
      <c r="S285" s="71">
        <v>3.9028484455354939</v>
      </c>
      <c r="T285" s="72"/>
      <c r="U285" s="71">
        <v>19780489</v>
      </c>
      <c r="V285" s="71">
        <v>967</v>
      </c>
      <c r="W285" s="71">
        <v>66</v>
      </c>
      <c r="X285" s="71">
        <v>6567</v>
      </c>
      <c r="Y285" s="71">
        <v>11182</v>
      </c>
      <c r="Z285" s="71">
        <v>20466</v>
      </c>
      <c r="AA285" s="71">
        <v>5012</v>
      </c>
      <c r="AB285" s="71">
        <v>33900</v>
      </c>
      <c r="AC285" s="71">
        <v>0</v>
      </c>
      <c r="AD285" s="71">
        <v>3.9028484455354939</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1971</v>
      </c>
      <c r="B286" s="70">
        <v>22</v>
      </c>
      <c r="C286" s="70">
        <v>5</v>
      </c>
      <c r="D286" s="70">
        <v>2</v>
      </c>
      <c r="E286" s="70">
        <v>2008</v>
      </c>
      <c r="F286" s="70" t="s">
        <v>792</v>
      </c>
      <c r="G286" s="70" t="s">
        <v>1966</v>
      </c>
      <c r="H286" s="70" t="s">
        <v>1967</v>
      </c>
      <c r="I286" s="148"/>
      <c r="J286" s="71">
        <v>243.6442220406762</v>
      </c>
      <c r="K286" s="71">
        <v>2.204639750715117</v>
      </c>
      <c r="L286" s="71">
        <v>6.6592560802778511</v>
      </c>
      <c r="M286" s="71">
        <v>36.189817258050979</v>
      </c>
      <c r="N286" s="71">
        <v>63.176658532857843</v>
      </c>
      <c r="O286" s="71">
        <v>40.315716362947413</v>
      </c>
      <c r="P286" s="71">
        <v>24.937233301434041</v>
      </c>
      <c r="Q286" s="71">
        <v>2.07537604609522</v>
      </c>
      <c r="R286" s="71">
        <v>0</v>
      </c>
      <c r="S286" s="71">
        <v>3.7827858761473161</v>
      </c>
      <c r="T286" s="72"/>
      <c r="U286" s="71">
        <v>20631763</v>
      </c>
      <c r="V286" s="71">
        <v>967</v>
      </c>
      <c r="W286" s="71">
        <v>66</v>
      </c>
      <c r="X286" s="71">
        <v>6567</v>
      </c>
      <c r="Y286" s="71">
        <v>11242</v>
      </c>
      <c r="Z286" s="71">
        <v>20648</v>
      </c>
      <c r="AA286" s="71">
        <v>4889</v>
      </c>
      <c r="AB286" s="71">
        <v>33913</v>
      </c>
      <c r="AC286" s="71">
        <v>0</v>
      </c>
      <c r="AD286" s="71">
        <v>3.7827858761473161</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1972</v>
      </c>
      <c r="B287" s="70">
        <v>23</v>
      </c>
      <c r="C287" s="70">
        <v>6</v>
      </c>
      <c r="D287" s="70">
        <v>2</v>
      </c>
      <c r="E287" s="70">
        <v>2009</v>
      </c>
      <c r="F287" s="70" t="s">
        <v>176</v>
      </c>
      <c r="G287" s="70" t="s">
        <v>1966</v>
      </c>
      <c r="H287" s="70" t="s">
        <v>1967</v>
      </c>
      <c r="I287" s="148"/>
      <c r="J287" s="71">
        <v>209.53648412669861</v>
      </c>
      <c r="K287" s="71">
        <v>2.0459533537688528</v>
      </c>
      <c r="L287" s="71">
        <v>6.7813907362694392</v>
      </c>
      <c r="M287" s="71">
        <v>34.884565448288789</v>
      </c>
      <c r="N287" s="71">
        <v>50.444902790543878</v>
      </c>
      <c r="O287" s="71">
        <v>41.230451006606764</v>
      </c>
      <c r="P287" s="71">
        <v>23.759160792408249</v>
      </c>
      <c r="Q287" s="71">
        <v>1.97698001658883</v>
      </c>
      <c r="R287" s="71">
        <v>0</v>
      </c>
      <c r="S287" s="71">
        <v>3.7958286672394692</v>
      </c>
      <c r="T287" s="72"/>
      <c r="U287" s="71">
        <v>17736270</v>
      </c>
      <c r="V287" s="71">
        <v>1050</v>
      </c>
      <c r="W287" s="71">
        <v>103</v>
      </c>
      <c r="X287" s="71">
        <v>7483</v>
      </c>
      <c r="Y287" s="71">
        <v>11341</v>
      </c>
      <c r="Z287" s="71">
        <v>20843</v>
      </c>
      <c r="AA287" s="71">
        <v>4782</v>
      </c>
      <c r="AB287" s="71">
        <v>33912</v>
      </c>
      <c r="AC287" s="71">
        <v>0</v>
      </c>
      <c r="AD287" s="71">
        <v>3.7958286672394692</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62.53</v>
      </c>
      <c r="BK287" s="71">
        <v>0</v>
      </c>
      <c r="BL287" s="71">
        <v>0</v>
      </c>
      <c r="BM287" s="71">
        <v>0</v>
      </c>
      <c r="BN287" s="72"/>
      <c r="BO287" s="71">
        <v>0</v>
      </c>
      <c r="BP287" s="71">
        <v>0</v>
      </c>
      <c r="BQ287" s="71">
        <v>6</v>
      </c>
      <c r="BR287" s="71">
        <v>0</v>
      </c>
      <c r="BS287" s="71">
        <v>0</v>
      </c>
      <c r="BT287" s="71">
        <v>0</v>
      </c>
      <c r="BU287"/>
      <c r="BV287" s="70">
        <v>62.53</v>
      </c>
      <c r="BW287" s="70">
        <v>0</v>
      </c>
      <c r="BX287" s="70">
        <v>0</v>
      </c>
      <c r="BY287" s="70">
        <v>0</v>
      </c>
      <c r="BZ287" s="70">
        <v>0</v>
      </c>
      <c r="CA287" s="70">
        <v>0</v>
      </c>
      <c r="CB287" s="70">
        <v>0</v>
      </c>
      <c r="CC287" s="70">
        <v>0</v>
      </c>
      <c r="CD287" s="70">
        <v>0</v>
      </c>
    </row>
    <row r="288" spans="1:82">
      <c r="A288" s="70" t="s">
        <v>1973</v>
      </c>
      <c r="B288" s="70">
        <v>24</v>
      </c>
      <c r="C288" s="70">
        <v>7</v>
      </c>
      <c r="D288" s="70">
        <v>2</v>
      </c>
      <c r="E288" s="70">
        <v>2010</v>
      </c>
      <c r="F288" s="70" t="s">
        <v>177</v>
      </c>
      <c r="G288" s="70" t="s">
        <v>1966</v>
      </c>
      <c r="H288" s="70" t="s">
        <v>1967</v>
      </c>
      <c r="I288" s="148"/>
      <c r="J288" s="71">
        <v>224.73264377756169</v>
      </c>
      <c r="K288" s="71">
        <v>2.29734778874219</v>
      </c>
      <c r="L288" s="71">
        <v>6.3437918291743749</v>
      </c>
      <c r="M288" s="71">
        <v>40.445133301496817</v>
      </c>
      <c r="N288" s="71">
        <v>61.058887353095599</v>
      </c>
      <c r="O288" s="71">
        <v>41.41582543214512</v>
      </c>
      <c r="P288" s="71">
        <v>23.99062951598917</v>
      </c>
      <c r="Q288" s="71">
        <v>2.0615892086884</v>
      </c>
      <c r="R288" s="71">
        <v>0</v>
      </c>
      <c r="S288" s="71">
        <v>4.054968179673053</v>
      </c>
      <c r="T288" s="72"/>
      <c r="U288" s="71">
        <v>19424017</v>
      </c>
      <c r="V288" s="71">
        <v>1050</v>
      </c>
      <c r="W288" s="71">
        <v>103</v>
      </c>
      <c r="X288" s="71">
        <v>7483</v>
      </c>
      <c r="Y288" s="71">
        <v>11487</v>
      </c>
      <c r="Z288" s="71">
        <v>21034</v>
      </c>
      <c r="AA288" s="71">
        <v>4708</v>
      </c>
      <c r="AB288" s="71">
        <v>33886</v>
      </c>
      <c r="AC288" s="71">
        <v>0</v>
      </c>
      <c r="AD288" s="71">
        <v>4.054968179673053</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73.183999999999997</v>
      </c>
      <c r="BK288" s="71">
        <v>0</v>
      </c>
      <c r="BL288" s="71">
        <v>0</v>
      </c>
      <c r="BM288" s="71">
        <v>0</v>
      </c>
      <c r="BN288" s="72"/>
      <c r="BO288" s="71">
        <v>0</v>
      </c>
      <c r="BP288" s="71">
        <v>0</v>
      </c>
      <c r="BQ288" s="71">
        <v>7</v>
      </c>
      <c r="BR288" s="71">
        <v>0</v>
      </c>
      <c r="BS288" s="71">
        <v>0</v>
      </c>
      <c r="BT288" s="71">
        <v>0</v>
      </c>
      <c r="BU288"/>
      <c r="BV288" s="70">
        <v>73.183999999999997</v>
      </c>
      <c r="BW288" s="70">
        <v>0</v>
      </c>
      <c r="BX288" s="70">
        <v>0</v>
      </c>
      <c r="BY288" s="70">
        <v>0</v>
      </c>
      <c r="BZ288" s="70">
        <v>0</v>
      </c>
      <c r="CA288" s="70">
        <v>0</v>
      </c>
      <c r="CB288" s="70">
        <v>0</v>
      </c>
      <c r="CC288" s="70">
        <v>0</v>
      </c>
      <c r="CD288" s="70">
        <v>0</v>
      </c>
    </row>
    <row r="289" spans="1:82">
      <c r="A289" s="70" t="s">
        <v>1974</v>
      </c>
      <c r="B289" s="70">
        <v>25</v>
      </c>
      <c r="C289" s="70">
        <v>8</v>
      </c>
      <c r="D289" s="70">
        <v>2</v>
      </c>
      <c r="E289" s="70">
        <v>2011</v>
      </c>
      <c r="F289" s="70" t="s">
        <v>178</v>
      </c>
      <c r="G289" s="70" t="s">
        <v>1966</v>
      </c>
      <c r="H289" s="70" t="s">
        <v>1967</v>
      </c>
      <c r="I289" s="148"/>
      <c r="J289" s="71">
        <v>293.17227102881498</v>
      </c>
      <c r="K289" s="71">
        <v>3.1711766685578091</v>
      </c>
      <c r="L289" s="71">
        <v>5.6572796106631067</v>
      </c>
      <c r="M289" s="71">
        <v>51.133202780551471</v>
      </c>
      <c r="N289" s="71">
        <v>77.333402309254978</v>
      </c>
      <c r="O289" s="71">
        <v>41.082502500577021</v>
      </c>
      <c r="P289" s="71">
        <v>23.069709975456647</v>
      </c>
      <c r="Q289" s="71">
        <v>2.3653873710336599</v>
      </c>
      <c r="R289" s="71">
        <v>0</v>
      </c>
      <c r="S289" s="71">
        <v>3.7644260561338099</v>
      </c>
      <c r="T289" s="72"/>
      <c r="U289" s="71">
        <v>20381901</v>
      </c>
      <c r="V289" s="71">
        <v>1050</v>
      </c>
      <c r="W289" s="71">
        <v>103</v>
      </c>
      <c r="X289" s="71">
        <v>7483</v>
      </c>
      <c r="Y289" s="71">
        <v>11556</v>
      </c>
      <c r="Z289" s="71">
        <v>21318</v>
      </c>
      <c r="AA289" s="71">
        <v>4662</v>
      </c>
      <c r="AB289" s="71">
        <v>33706</v>
      </c>
      <c r="AC289" s="71">
        <v>0</v>
      </c>
      <c r="AD289" s="71">
        <v>3.7644260561338099</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93.728999999999999</v>
      </c>
      <c r="BK289" s="71">
        <v>0</v>
      </c>
      <c r="BL289" s="71">
        <v>0</v>
      </c>
      <c r="BM289" s="71">
        <v>0</v>
      </c>
      <c r="BN289" s="72"/>
      <c r="BO289" s="71">
        <v>0</v>
      </c>
      <c r="BP289" s="71">
        <v>0</v>
      </c>
      <c r="BQ289" s="71">
        <v>9</v>
      </c>
      <c r="BR289" s="71">
        <v>0</v>
      </c>
      <c r="BS289" s="71">
        <v>0</v>
      </c>
      <c r="BT289" s="71">
        <v>0</v>
      </c>
      <c r="BU289"/>
      <c r="BV289" s="70">
        <v>93.728999999999999</v>
      </c>
      <c r="BW289" s="70">
        <v>0</v>
      </c>
      <c r="BX289" s="70">
        <v>0</v>
      </c>
      <c r="BY289" s="70">
        <v>0</v>
      </c>
      <c r="BZ289" s="70">
        <v>0</v>
      </c>
      <c r="CA289" s="70">
        <v>0</v>
      </c>
      <c r="CB289" s="70">
        <v>0</v>
      </c>
      <c r="CC289" s="70">
        <v>0</v>
      </c>
      <c r="CD289" s="70">
        <v>0</v>
      </c>
    </row>
    <row r="290" spans="1:82">
      <c r="A290" s="70" t="s">
        <v>1975</v>
      </c>
      <c r="B290" s="70">
        <v>26</v>
      </c>
      <c r="C290" s="70">
        <v>9</v>
      </c>
      <c r="D290" s="70">
        <v>2</v>
      </c>
      <c r="E290" s="70">
        <v>2012</v>
      </c>
      <c r="F290" s="70" t="s">
        <v>179</v>
      </c>
      <c r="G290" s="70" t="s">
        <v>1966</v>
      </c>
      <c r="H290" s="70" t="s">
        <v>1967</v>
      </c>
      <c r="I290" s="148"/>
      <c r="J290" s="71">
        <v>382.6516720931275</v>
      </c>
      <c r="K290" s="71">
        <v>2.8673959195389411</v>
      </c>
      <c r="L290" s="71">
        <v>5.5048267413450596</v>
      </c>
      <c r="M290" s="71">
        <v>49.462027819071679</v>
      </c>
      <c r="N290" s="71">
        <v>82.269399741794075</v>
      </c>
      <c r="O290" s="71">
        <v>41.216177048236418</v>
      </c>
      <c r="P290" s="71">
        <v>23.016830545067272</v>
      </c>
      <c r="Q290" s="71">
        <v>2.5784852615850702</v>
      </c>
      <c r="R290" s="71">
        <v>0</v>
      </c>
      <c r="S290" s="71">
        <v>4.2328796025188344</v>
      </c>
      <c r="T290" s="72"/>
      <c r="U290" s="71">
        <v>26209106</v>
      </c>
      <c r="V290" s="71">
        <v>1050</v>
      </c>
      <c r="W290" s="71">
        <v>103</v>
      </c>
      <c r="X290" s="71">
        <v>7483</v>
      </c>
      <c r="Y290" s="71">
        <v>11760</v>
      </c>
      <c r="Z290" s="71">
        <v>21557</v>
      </c>
      <c r="AA290" s="71">
        <v>4625</v>
      </c>
      <c r="AB290" s="71">
        <v>33818</v>
      </c>
      <c r="AC290" s="71">
        <v>0</v>
      </c>
      <c r="AD290" s="71">
        <v>4.2328796025188344</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120.994</v>
      </c>
      <c r="BK290" s="71">
        <v>0</v>
      </c>
      <c r="BL290" s="71">
        <v>0</v>
      </c>
      <c r="BM290" s="71">
        <v>0</v>
      </c>
      <c r="BN290" s="72"/>
      <c r="BO290" s="71">
        <v>0</v>
      </c>
      <c r="BP290" s="71">
        <v>0</v>
      </c>
      <c r="BQ290" s="71">
        <v>9</v>
      </c>
      <c r="BR290" s="71">
        <v>0</v>
      </c>
      <c r="BS290" s="71">
        <v>0</v>
      </c>
      <c r="BT290" s="71">
        <v>0</v>
      </c>
      <c r="BU290"/>
      <c r="BV290" s="70">
        <v>120.994</v>
      </c>
      <c r="BW290" s="70">
        <v>0</v>
      </c>
      <c r="BX290" s="70">
        <v>0</v>
      </c>
      <c r="BY290" s="70">
        <v>0</v>
      </c>
      <c r="BZ290" s="70">
        <v>0</v>
      </c>
      <c r="CA290" s="70">
        <v>0</v>
      </c>
      <c r="CB290" s="70">
        <v>0</v>
      </c>
      <c r="CC290" s="70">
        <v>0</v>
      </c>
      <c r="CD290" s="70">
        <v>0</v>
      </c>
    </row>
    <row r="291" spans="1:82">
      <c r="A291" s="70" t="s">
        <v>1976</v>
      </c>
      <c r="B291" s="70">
        <v>27</v>
      </c>
      <c r="C291" s="70">
        <v>10</v>
      </c>
      <c r="D291" s="70">
        <v>2</v>
      </c>
      <c r="E291" s="70">
        <v>2013</v>
      </c>
      <c r="F291" s="70" t="s">
        <v>180</v>
      </c>
      <c r="G291" s="70" t="s">
        <v>1966</v>
      </c>
      <c r="H291" s="70" t="s">
        <v>1967</v>
      </c>
      <c r="I291" s="148"/>
      <c r="J291" s="71">
        <v>355.9737601595524</v>
      </c>
      <c r="K291" s="71">
        <v>2.2923962111447951</v>
      </c>
      <c r="L291" s="71">
        <v>5.0397975436354754</v>
      </c>
      <c r="M291" s="71">
        <v>47.465136299708419</v>
      </c>
      <c r="N291" s="71">
        <v>71.219129420598776</v>
      </c>
      <c r="O291" s="71">
        <v>39.923144636694303</v>
      </c>
      <c r="P291" s="71">
        <v>22.878766753083976</v>
      </c>
      <c r="Q291" s="71">
        <v>2.6094126324879801</v>
      </c>
      <c r="R291" s="71">
        <v>0</v>
      </c>
      <c r="S291" s="71">
        <v>3.7663367384287478</v>
      </c>
      <c r="T291" s="72"/>
      <c r="U291" s="71">
        <v>25653303</v>
      </c>
      <c r="V291" s="71">
        <v>1050</v>
      </c>
      <c r="W291" s="71">
        <v>103</v>
      </c>
      <c r="X291" s="71">
        <v>7483</v>
      </c>
      <c r="Y291" s="71">
        <v>11834</v>
      </c>
      <c r="Z291" s="71">
        <v>21813</v>
      </c>
      <c r="AA291" s="71">
        <v>4580</v>
      </c>
      <c r="AB291" s="71">
        <v>33733</v>
      </c>
      <c r="AC291" s="71">
        <v>0</v>
      </c>
      <c r="AD291" s="71">
        <v>3.7663367384287478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144.256</v>
      </c>
      <c r="BK291" s="71">
        <v>0</v>
      </c>
      <c r="BL291" s="71">
        <v>0</v>
      </c>
      <c r="BM291" s="71">
        <v>0</v>
      </c>
      <c r="BN291" s="72"/>
      <c r="BO291" s="71">
        <v>0</v>
      </c>
      <c r="BP291" s="71">
        <v>0</v>
      </c>
      <c r="BQ291" s="71">
        <v>10</v>
      </c>
      <c r="BR291" s="71">
        <v>0</v>
      </c>
      <c r="BS291" s="71">
        <v>0</v>
      </c>
      <c r="BT291" s="71">
        <v>0</v>
      </c>
      <c r="BU291"/>
      <c r="BV291" s="70">
        <v>144.256</v>
      </c>
      <c r="BW291" s="70">
        <v>0</v>
      </c>
      <c r="BX291" s="70">
        <v>0</v>
      </c>
      <c r="BY291" s="70">
        <v>0</v>
      </c>
      <c r="BZ291" s="70">
        <v>0</v>
      </c>
      <c r="CA291" s="70">
        <v>0</v>
      </c>
      <c r="CB291" s="70">
        <v>0</v>
      </c>
      <c r="CC291" s="70">
        <v>0</v>
      </c>
      <c r="CD291" s="70">
        <v>0</v>
      </c>
    </row>
    <row r="292" spans="1:82">
      <c r="A292" s="70" t="s">
        <v>1977</v>
      </c>
      <c r="B292" s="70">
        <v>28</v>
      </c>
      <c r="C292" s="70">
        <v>11</v>
      </c>
      <c r="D292" s="70">
        <v>2</v>
      </c>
      <c r="E292" s="70">
        <v>2014</v>
      </c>
      <c r="F292" s="70" t="s">
        <v>181</v>
      </c>
      <c r="G292" s="1064" t="s">
        <v>1966</v>
      </c>
      <c r="H292" s="70" t="s">
        <v>1967</v>
      </c>
      <c r="I292" s="148"/>
      <c r="J292" s="71">
        <v>376.4007755430469</v>
      </c>
      <c r="K292" s="71">
        <v>2.2673141976694171</v>
      </c>
      <c r="L292" s="71">
        <v>6.9217236681779459</v>
      </c>
      <c r="M292" s="71">
        <v>47.9213531924579</v>
      </c>
      <c r="N292" s="71">
        <v>69.861409511155529</v>
      </c>
      <c r="O292" s="71">
        <v>38.267159954512564</v>
      </c>
      <c r="P292" s="71">
        <v>22.766705951718293</v>
      </c>
      <c r="Q292" s="71">
        <v>2.4997166901525398</v>
      </c>
      <c r="R292" s="71">
        <v>0</v>
      </c>
      <c r="S292" s="71">
        <v>3.388325802878335</v>
      </c>
      <c r="T292" s="72"/>
      <c r="U292" s="71">
        <v>28056675</v>
      </c>
      <c r="V292" s="71">
        <v>864</v>
      </c>
      <c r="W292" s="71">
        <v>162</v>
      </c>
      <c r="X292" s="71">
        <v>7473</v>
      </c>
      <c r="Y292" s="71">
        <v>11911</v>
      </c>
      <c r="Z292" s="71">
        <v>22021</v>
      </c>
      <c r="AA292" s="71">
        <v>4534</v>
      </c>
      <c r="AB292" s="71">
        <v>33681</v>
      </c>
      <c r="AC292" s="71">
        <v>0</v>
      </c>
      <c r="AD292" s="71">
        <v>3.388325802878335</v>
      </c>
      <c r="AE292" s="72"/>
      <c r="AF292" s="71"/>
      <c r="AG292" s="71"/>
      <c r="AH292" s="71"/>
      <c r="AI292" s="71"/>
      <c r="AJ292" s="71"/>
      <c r="AK292" s="71"/>
      <c r="AL292" s="71"/>
      <c r="AM292" s="71"/>
      <c r="AN292" s="71"/>
      <c r="AO292" s="71"/>
      <c r="AP292" s="71"/>
      <c r="AQ292" s="72"/>
      <c r="AR292" s="71">
        <v>392</v>
      </c>
      <c r="AS292" s="71">
        <v>54</v>
      </c>
      <c r="AT292" s="71">
        <v>0</v>
      </c>
      <c r="AU292" s="71">
        <v>0</v>
      </c>
      <c r="AV292" s="71">
        <v>0</v>
      </c>
      <c r="AW292" s="71">
        <v>0</v>
      </c>
      <c r="AX292" s="71"/>
      <c r="AY292" s="72"/>
      <c r="AZ292" s="71">
        <v>1678.002</v>
      </c>
      <c r="BA292" s="71">
        <v>3560</v>
      </c>
      <c r="BB292" s="71">
        <v>0</v>
      </c>
      <c r="BC292" s="71">
        <v>0</v>
      </c>
      <c r="BD292" s="71">
        <v>0</v>
      </c>
      <c r="BE292" s="71">
        <v>0</v>
      </c>
      <c r="BF292" s="71"/>
      <c r="BG292" s="72"/>
      <c r="BH292" s="71">
        <v>0</v>
      </c>
      <c r="BI292" s="71">
        <v>0</v>
      </c>
      <c r="BJ292" s="71">
        <v>140.29499999999999</v>
      </c>
      <c r="BK292" s="71">
        <v>0</v>
      </c>
      <c r="BL292" s="71">
        <v>0</v>
      </c>
      <c r="BM292" s="71">
        <v>0</v>
      </c>
      <c r="BN292" s="72"/>
      <c r="BO292" s="71">
        <v>0</v>
      </c>
      <c r="BP292" s="71">
        <v>0</v>
      </c>
      <c r="BQ292" s="71">
        <v>10</v>
      </c>
      <c r="BR292" s="71">
        <v>0</v>
      </c>
      <c r="BS292" s="71">
        <v>0</v>
      </c>
      <c r="BT292" s="71">
        <v>0</v>
      </c>
      <c r="BU292"/>
      <c r="BV292" s="70">
        <v>140.29499999999999</v>
      </c>
      <c r="BW292" s="70">
        <v>0</v>
      </c>
      <c r="BX292" s="70">
        <v>0</v>
      </c>
      <c r="BY292" s="70">
        <v>0</v>
      </c>
      <c r="BZ292" s="70">
        <v>0</v>
      </c>
      <c r="CA292" s="70">
        <v>0</v>
      </c>
      <c r="CB292" s="70">
        <v>0</v>
      </c>
      <c r="CC292" s="70">
        <v>0</v>
      </c>
      <c r="CD292" s="70">
        <v>0</v>
      </c>
    </row>
    <row r="293" spans="1:82">
      <c r="A293" s="70" t="s">
        <v>1978</v>
      </c>
      <c r="B293" s="70">
        <v>29</v>
      </c>
      <c r="C293" s="70">
        <v>12</v>
      </c>
      <c r="D293" s="70">
        <v>2</v>
      </c>
      <c r="E293" s="70">
        <v>2015</v>
      </c>
      <c r="F293" s="70" t="s">
        <v>182</v>
      </c>
      <c r="G293" s="1064" t="s">
        <v>1966</v>
      </c>
      <c r="H293" s="70" t="s">
        <v>1967</v>
      </c>
      <c r="I293" s="148"/>
      <c r="J293" s="71">
        <v>374.08886131728292</v>
      </c>
      <c r="K293" s="71">
        <v>2.1383668424092921</v>
      </c>
      <c r="L293" s="71">
        <v>6.503331983303986</v>
      </c>
      <c r="M293" s="71">
        <v>43.216475931227322</v>
      </c>
      <c r="N293" s="71">
        <v>66.77123716211149</v>
      </c>
      <c r="O293" s="71">
        <v>38.164011847191233</v>
      </c>
      <c r="P293" s="71">
        <v>22.573630539335905</v>
      </c>
      <c r="Q293" s="71">
        <v>2.4331119555311802</v>
      </c>
      <c r="R293" s="71">
        <v>0</v>
      </c>
      <c r="S293" s="71">
        <v>0</v>
      </c>
      <c r="T293" s="72"/>
      <c r="U293" s="71">
        <v>32798419</v>
      </c>
      <c r="V293" s="71">
        <v>864</v>
      </c>
      <c r="W293" s="71">
        <v>162</v>
      </c>
      <c r="X293" s="71">
        <v>7473</v>
      </c>
      <c r="Y293" s="71">
        <v>12004</v>
      </c>
      <c r="Z293" s="71">
        <v>22173</v>
      </c>
      <c r="AA293" s="71">
        <v>4492</v>
      </c>
      <c r="AB293" s="71">
        <v>33489</v>
      </c>
      <c r="AC293" s="71">
        <v>0</v>
      </c>
      <c r="AD293" s="71">
        <v>0</v>
      </c>
      <c r="AE293" s="72"/>
      <c r="AF293" s="71">
        <v>394059075.78925753</v>
      </c>
      <c r="AG293" s="71">
        <v>1531279.3742604121</v>
      </c>
      <c r="AH293" s="71">
        <v>843832.51236389368</v>
      </c>
      <c r="AI293" s="71">
        <v>45592549.545062907</v>
      </c>
      <c r="AJ293" s="71">
        <v>88569527.127690896</v>
      </c>
      <c r="AK293" s="71">
        <v>0</v>
      </c>
      <c r="AL293" s="71">
        <v>0</v>
      </c>
      <c r="AM293" s="71">
        <v>4589526.9689285941</v>
      </c>
      <c r="AN293" s="71">
        <v>0</v>
      </c>
      <c r="AO293" s="71">
        <v>0</v>
      </c>
      <c r="AP293" s="71">
        <v>535185791.31756419</v>
      </c>
      <c r="AQ293" s="72"/>
      <c r="AR293" s="71">
        <v>412</v>
      </c>
      <c r="AS293" s="71">
        <v>74</v>
      </c>
      <c r="AT293" s="71">
        <v>0</v>
      </c>
      <c r="AU293" s="71">
        <v>2</v>
      </c>
      <c r="AV293" s="71">
        <v>0</v>
      </c>
      <c r="AW293" s="71">
        <v>0</v>
      </c>
      <c r="AX293" s="71"/>
      <c r="AY293" s="72"/>
      <c r="AZ293" s="71">
        <v>1771.2270000000001</v>
      </c>
      <c r="BA293" s="71">
        <v>4837</v>
      </c>
      <c r="BB293" s="71">
        <v>0</v>
      </c>
      <c r="BC293" s="71">
        <v>1822.3</v>
      </c>
      <c r="BD293" s="71">
        <v>0</v>
      </c>
      <c r="BE293" s="71">
        <v>0</v>
      </c>
      <c r="BF293" s="71"/>
      <c r="BG293" s="72"/>
      <c r="BH293" s="71">
        <v>0</v>
      </c>
      <c r="BI293" s="71">
        <v>0</v>
      </c>
      <c r="BJ293" s="71">
        <v>145.423</v>
      </c>
      <c r="BK293" s="71">
        <v>0</v>
      </c>
      <c r="BL293" s="71">
        <v>0</v>
      </c>
      <c r="BM293" s="71">
        <v>0</v>
      </c>
      <c r="BN293" s="72"/>
      <c r="BO293" s="71">
        <v>0</v>
      </c>
      <c r="BP293" s="71">
        <v>0</v>
      </c>
      <c r="BQ293" s="71">
        <v>10</v>
      </c>
      <c r="BR293" s="71">
        <v>0</v>
      </c>
      <c r="BS293" s="71">
        <v>0</v>
      </c>
      <c r="BT293" s="71">
        <v>0</v>
      </c>
      <c r="BU293"/>
      <c r="BV293" s="70">
        <v>145.423</v>
      </c>
      <c r="BW293" s="70">
        <v>0</v>
      </c>
      <c r="BX293" s="70">
        <v>0</v>
      </c>
      <c r="BY293" s="70">
        <v>0</v>
      </c>
      <c r="BZ293" s="70">
        <v>0</v>
      </c>
      <c r="CA293" s="70">
        <v>0</v>
      </c>
      <c r="CB293" s="70">
        <v>0</v>
      </c>
      <c r="CC293" s="70">
        <v>0</v>
      </c>
      <c r="CD293" s="70">
        <v>0</v>
      </c>
    </row>
    <row r="294" spans="1:82">
      <c r="A294" s="70" t="s">
        <v>1979</v>
      </c>
      <c r="B294" s="70">
        <v>30</v>
      </c>
      <c r="C294" s="70">
        <v>13</v>
      </c>
      <c r="D294" s="70">
        <v>2</v>
      </c>
      <c r="E294" s="70">
        <v>2016</v>
      </c>
      <c r="F294" s="70" t="s">
        <v>155</v>
      </c>
      <c r="G294" s="70" t="s">
        <v>1966</v>
      </c>
      <c r="H294" s="70" t="s">
        <v>1967</v>
      </c>
      <c r="I294" s="148"/>
      <c r="J294" s="71">
        <v>397.06266719752682</v>
      </c>
      <c r="K294" s="71">
        <v>2.155327017131988</v>
      </c>
      <c r="L294" s="71">
        <v>7.5802763307171848</v>
      </c>
      <c r="M294" s="71">
        <v>36.089758275457008</v>
      </c>
      <c r="N294" s="71">
        <v>65.337987373783463</v>
      </c>
      <c r="O294" s="71">
        <v>38.089934688447386</v>
      </c>
      <c r="P294" s="71">
        <v>22.340403452811184</v>
      </c>
      <c r="Q294" s="71">
        <v>2.3598866825399871</v>
      </c>
      <c r="R294" s="71">
        <v>0</v>
      </c>
      <c r="S294" s="71">
        <v>3.8793216693134758</v>
      </c>
      <c r="T294" s="72"/>
      <c r="U294" s="71">
        <v>33633234</v>
      </c>
      <c r="V294" s="71">
        <v>864</v>
      </c>
      <c r="W294" s="71">
        <v>162</v>
      </c>
      <c r="X294" s="71">
        <v>7473</v>
      </c>
      <c r="Y294" s="71">
        <v>12100</v>
      </c>
      <c r="Z294" s="71">
        <v>22402</v>
      </c>
      <c r="AA294" s="71">
        <v>4598</v>
      </c>
      <c r="AB294" s="71">
        <v>33411</v>
      </c>
      <c r="AC294" s="71">
        <v>0</v>
      </c>
      <c r="AD294" s="71">
        <v>3.8793216693134762</v>
      </c>
      <c r="AE294" s="72"/>
      <c r="AF294" s="71">
        <v>423964969.96523488</v>
      </c>
      <c r="AG294" s="71">
        <v>1451213.0934497551</v>
      </c>
      <c r="AH294" s="71">
        <v>774238.02057322883</v>
      </c>
      <c r="AI294" s="71">
        <v>43796217.322399847</v>
      </c>
      <c r="AJ294" s="71">
        <v>84170171.417864203</v>
      </c>
      <c r="AK294" s="71">
        <v>0</v>
      </c>
      <c r="AL294" s="71">
        <v>0</v>
      </c>
      <c r="AM294" s="71">
        <v>4582394.7035115799</v>
      </c>
      <c r="AN294" s="71">
        <v>0</v>
      </c>
      <c r="AO294" s="71">
        <v>0</v>
      </c>
      <c r="AP294" s="71">
        <v>558739204.5230335</v>
      </c>
      <c r="AQ294" s="72"/>
      <c r="AR294" s="71">
        <v>450</v>
      </c>
      <c r="AS294" s="71">
        <v>79</v>
      </c>
      <c r="AT294" s="71">
        <v>0</v>
      </c>
      <c r="AU294" s="71">
        <v>2</v>
      </c>
      <c r="AV294" s="71">
        <v>0</v>
      </c>
      <c r="AW294" s="71">
        <v>0</v>
      </c>
      <c r="AX294" s="71"/>
      <c r="AY294" s="72"/>
      <c r="AZ294" s="71">
        <v>1950.527</v>
      </c>
      <c r="BA294" s="71">
        <v>4920.6000000000004</v>
      </c>
      <c r="BB294" s="71">
        <v>0</v>
      </c>
      <c r="BC294" s="71">
        <v>1828.6</v>
      </c>
      <c r="BD294" s="71">
        <v>0</v>
      </c>
      <c r="BE294" s="71">
        <v>0</v>
      </c>
      <c r="BF294" s="71"/>
      <c r="BG294" s="72"/>
      <c r="BH294" s="71">
        <v>0</v>
      </c>
      <c r="BI294" s="71">
        <v>0</v>
      </c>
      <c r="BJ294" s="71">
        <v>150.512</v>
      </c>
      <c r="BK294" s="71">
        <v>0</v>
      </c>
      <c r="BL294" s="71">
        <v>0</v>
      </c>
      <c r="BM294" s="71">
        <v>0</v>
      </c>
      <c r="BN294" s="72"/>
      <c r="BO294" s="71">
        <v>0</v>
      </c>
      <c r="BP294" s="71">
        <v>0</v>
      </c>
      <c r="BQ294" s="71">
        <v>10</v>
      </c>
      <c r="BR294" s="71">
        <v>0</v>
      </c>
      <c r="BS294" s="71">
        <v>0</v>
      </c>
      <c r="BT294" s="71">
        <v>0</v>
      </c>
      <c r="BU294"/>
      <c r="BV294" s="70">
        <v>150.512</v>
      </c>
      <c r="BW294" s="70">
        <v>0</v>
      </c>
      <c r="BX294" s="70">
        <v>0</v>
      </c>
      <c r="BY294" s="70">
        <v>0</v>
      </c>
      <c r="BZ294" s="70">
        <v>0</v>
      </c>
      <c r="CA294" s="70">
        <v>0</v>
      </c>
      <c r="CB294" s="70">
        <v>0</v>
      </c>
      <c r="CC294" s="70">
        <v>0</v>
      </c>
      <c r="CD294" s="70">
        <v>0</v>
      </c>
    </row>
    <row r="295" spans="1:82">
      <c r="A295" s="70" t="s">
        <v>1980</v>
      </c>
      <c r="B295" s="70">
        <v>31</v>
      </c>
      <c r="C295" s="70">
        <v>14</v>
      </c>
      <c r="D295" s="70">
        <v>2</v>
      </c>
      <c r="E295" s="70">
        <v>2017</v>
      </c>
      <c r="F295" s="70" t="s">
        <v>156</v>
      </c>
      <c r="G295" s="70" t="s">
        <v>1966</v>
      </c>
      <c r="H295" s="70" t="s">
        <v>1967</v>
      </c>
      <c r="I295" s="148"/>
      <c r="J295" s="71">
        <v>361.1804198169749</v>
      </c>
      <c r="K295" s="71">
        <v>2.0016930123954757</v>
      </c>
      <c r="L295" s="71">
        <v>6.885798991533143</v>
      </c>
      <c r="M295" s="71">
        <v>34.804387628158949</v>
      </c>
      <c r="N295" s="71">
        <v>66.962317426328013</v>
      </c>
      <c r="O295" s="71">
        <v>37.918312853713751</v>
      </c>
      <c r="P295" s="71">
        <v>21.778853875500609</v>
      </c>
      <c r="Q295" s="71">
        <v>2.2770085477322701</v>
      </c>
      <c r="R295" s="71">
        <v>0</v>
      </c>
      <c r="S295" s="71">
        <v>3.8936310799047664</v>
      </c>
      <c r="T295" s="72"/>
      <c r="U295" s="71">
        <v>34277566</v>
      </c>
      <c r="V295" s="71">
        <v>864</v>
      </c>
      <c r="W295" s="71">
        <v>162</v>
      </c>
      <c r="X295" s="71">
        <v>7473</v>
      </c>
      <c r="Y295" s="71">
        <v>12201</v>
      </c>
      <c r="Z295" s="71">
        <v>22671</v>
      </c>
      <c r="AA295" s="71">
        <v>4511</v>
      </c>
      <c r="AB295" s="71">
        <v>33337</v>
      </c>
      <c r="AC295" s="71">
        <v>0</v>
      </c>
      <c r="AD295" s="71">
        <v>3.893631079904766</v>
      </c>
      <c r="AE295" s="72"/>
      <c r="AF295" s="71">
        <v>417716070.1054728</v>
      </c>
      <c r="AG295" s="71">
        <v>1408372.671791272</v>
      </c>
      <c r="AH295" s="71">
        <v>1007750.0618075239</v>
      </c>
      <c r="AI295" s="71">
        <v>46078281.227443941</v>
      </c>
      <c r="AJ295" s="71">
        <v>89306177.929740027</v>
      </c>
      <c r="AK295" s="71">
        <v>0</v>
      </c>
      <c r="AL295" s="71">
        <v>0</v>
      </c>
      <c r="AM295" s="71">
        <v>4579399.7510822797</v>
      </c>
      <c r="AN295" s="71">
        <v>0</v>
      </c>
      <c r="AO295" s="71">
        <v>0</v>
      </c>
      <c r="AP295" s="71">
        <v>560096051.74733782</v>
      </c>
      <c r="AQ295" s="72"/>
      <c r="AR295" s="71">
        <v>479</v>
      </c>
      <c r="AS295" s="71">
        <v>90</v>
      </c>
      <c r="AT295" s="71">
        <v>0</v>
      </c>
      <c r="AU295" s="71">
        <v>2</v>
      </c>
      <c r="AV295" s="71">
        <v>0</v>
      </c>
      <c r="AW295" s="71">
        <v>0</v>
      </c>
      <c r="AX295" s="71"/>
      <c r="AY295" s="72"/>
      <c r="AZ295" s="71">
        <v>2111.317</v>
      </c>
      <c r="BA295" s="71">
        <v>5198</v>
      </c>
      <c r="BB295" s="71">
        <v>0</v>
      </c>
      <c r="BC295" s="71">
        <v>1828.6</v>
      </c>
      <c r="BD295" s="71">
        <v>0</v>
      </c>
      <c r="BE295" s="71">
        <v>0</v>
      </c>
      <c r="BF295" s="71"/>
      <c r="BG295" s="72"/>
      <c r="BH295" s="71">
        <v>0</v>
      </c>
      <c r="BI295" s="71">
        <v>0</v>
      </c>
      <c r="BJ295" s="71">
        <v>157.43600000000001</v>
      </c>
      <c r="BK295" s="71">
        <v>0</v>
      </c>
      <c r="BL295" s="71">
        <v>0</v>
      </c>
      <c r="BM295" s="71">
        <v>0</v>
      </c>
      <c r="BN295" s="72"/>
      <c r="BO295" s="71">
        <v>0</v>
      </c>
      <c r="BP295" s="71">
        <v>0</v>
      </c>
      <c r="BQ295" s="71">
        <v>10</v>
      </c>
      <c r="BR295" s="71">
        <v>0</v>
      </c>
      <c r="BS295" s="71">
        <v>0</v>
      </c>
      <c r="BT295" s="71">
        <v>0</v>
      </c>
      <c r="BU295"/>
      <c r="BV295" s="70">
        <v>157.43600000000001</v>
      </c>
      <c r="BW295" s="70">
        <v>0</v>
      </c>
      <c r="BX295" s="70">
        <v>0</v>
      </c>
      <c r="BY295" s="70">
        <v>0</v>
      </c>
      <c r="BZ295" s="70">
        <v>0</v>
      </c>
      <c r="CA295" s="70">
        <v>0</v>
      </c>
      <c r="CB295" s="70">
        <v>0</v>
      </c>
      <c r="CC295" s="70">
        <v>0</v>
      </c>
      <c r="CD295" s="70">
        <v>0</v>
      </c>
    </row>
    <row r="296" spans="1:82">
      <c r="A296" s="70" t="s">
        <v>1981</v>
      </c>
      <c r="B296" s="70">
        <v>32</v>
      </c>
      <c r="C296" s="70">
        <v>15</v>
      </c>
      <c r="D296" s="70">
        <v>2</v>
      </c>
      <c r="E296" s="70">
        <v>2018</v>
      </c>
      <c r="F296" s="70" t="s">
        <v>183</v>
      </c>
      <c r="G296" s="70" t="s">
        <v>1966</v>
      </c>
      <c r="H296" s="70" t="s">
        <v>1967</v>
      </c>
      <c r="I296" s="148"/>
      <c r="J296" s="71">
        <v>327.70240251936679</v>
      </c>
      <c r="K296" s="71">
        <v>1.8310797776796881</v>
      </c>
      <c r="L296" s="71">
        <v>6.3673258049143451</v>
      </c>
      <c r="M296" s="71">
        <v>33.822406596976322</v>
      </c>
      <c r="N296" s="71">
        <v>62.801993470283065</v>
      </c>
      <c r="O296" s="71">
        <v>37.348688252889929</v>
      </c>
      <c r="P296" s="71">
        <v>21.542942453989085</v>
      </c>
      <c r="Q296" s="71">
        <v>2.1096310390599302</v>
      </c>
      <c r="R296" s="71">
        <v>0</v>
      </c>
      <c r="S296" s="71">
        <v>3.9913561744450394</v>
      </c>
      <c r="T296" s="72"/>
      <c r="U296" s="71">
        <v>35546905</v>
      </c>
      <c r="V296" s="71">
        <v>864</v>
      </c>
      <c r="W296" s="71">
        <v>162</v>
      </c>
      <c r="X296" s="71">
        <v>7473</v>
      </c>
      <c r="Y296" s="71">
        <v>12299</v>
      </c>
      <c r="Z296" s="71">
        <v>22758</v>
      </c>
      <c r="AA296" s="71">
        <v>4507</v>
      </c>
      <c r="AB296" s="71">
        <v>33285</v>
      </c>
      <c r="AC296" s="71">
        <v>0</v>
      </c>
      <c r="AD296" s="71">
        <v>3.991356174445039</v>
      </c>
      <c r="AE296" s="72"/>
      <c r="AF296" s="71">
        <v>396943721.81985348</v>
      </c>
      <c r="AG296" s="71">
        <v>1255132.511538821</v>
      </c>
      <c r="AH296" s="71">
        <v>957610.85916495381</v>
      </c>
      <c r="AI296" s="71">
        <v>44970466.72922942</v>
      </c>
      <c r="AJ296" s="71">
        <v>89056458.997049347</v>
      </c>
      <c r="AK296" s="71">
        <v>0</v>
      </c>
      <c r="AL296" s="71">
        <v>0</v>
      </c>
      <c r="AM296" s="71">
        <v>4581717.2200372322</v>
      </c>
      <c r="AN296" s="71">
        <v>0</v>
      </c>
      <c r="AO296" s="71">
        <v>0</v>
      </c>
      <c r="AP296" s="71">
        <v>537765108.13687325</v>
      </c>
      <c r="AQ296" s="72"/>
      <c r="AR296" s="71">
        <v>514</v>
      </c>
      <c r="AS296" s="71">
        <v>96</v>
      </c>
      <c r="AT296" s="71">
        <v>0</v>
      </c>
      <c r="AU296" s="71">
        <v>2</v>
      </c>
      <c r="AV296" s="71">
        <v>0</v>
      </c>
      <c r="AW296" s="71">
        <v>0</v>
      </c>
      <c r="AX296" s="71"/>
      <c r="AY296" s="72"/>
      <c r="AZ296" s="71">
        <v>2272.2069999999994</v>
      </c>
      <c r="BA296" s="71">
        <v>5949</v>
      </c>
      <c r="BB296" s="71">
        <v>0</v>
      </c>
      <c r="BC296" s="71">
        <v>1829</v>
      </c>
      <c r="BD296" s="71">
        <v>0</v>
      </c>
      <c r="BE296" s="71">
        <v>0</v>
      </c>
      <c r="BF296" s="71"/>
      <c r="BG296" s="72"/>
      <c r="BH296" s="71">
        <v>0</v>
      </c>
      <c r="BI296" s="71">
        <v>0</v>
      </c>
      <c r="BJ296" s="71">
        <v>152.036</v>
      </c>
      <c r="BK296" s="71">
        <v>0</v>
      </c>
      <c r="BL296" s="71">
        <v>0</v>
      </c>
      <c r="BM296" s="71">
        <v>0</v>
      </c>
      <c r="BN296" s="72"/>
      <c r="BO296" s="71">
        <v>0</v>
      </c>
      <c r="BP296" s="71">
        <v>0</v>
      </c>
      <c r="BQ296" s="71">
        <v>10</v>
      </c>
      <c r="BR296" s="71">
        <v>0</v>
      </c>
      <c r="BS296" s="71">
        <v>0</v>
      </c>
      <c r="BT296" s="71">
        <v>0</v>
      </c>
      <c r="BU296"/>
      <c r="BV296" s="70">
        <v>152.036</v>
      </c>
      <c r="BW296" s="70">
        <v>0</v>
      </c>
      <c r="BX296" s="70">
        <v>0</v>
      </c>
      <c r="BY296" s="70">
        <v>0</v>
      </c>
      <c r="BZ296" s="70">
        <v>0</v>
      </c>
      <c r="CA296" s="70">
        <v>0</v>
      </c>
      <c r="CB296" s="70">
        <v>0</v>
      </c>
      <c r="CC296" s="70">
        <v>0</v>
      </c>
      <c r="CD296" s="70">
        <v>0</v>
      </c>
    </row>
    <row r="297" spans="1:82">
      <c r="A297" s="70" t="s">
        <v>1982</v>
      </c>
      <c r="B297" s="70">
        <v>33</v>
      </c>
      <c r="C297" s="70">
        <v>16</v>
      </c>
      <c r="D297" s="70">
        <v>2</v>
      </c>
      <c r="E297" s="70">
        <v>2019</v>
      </c>
      <c r="F297" s="70" t="s">
        <v>158</v>
      </c>
      <c r="G297" s="70" t="s">
        <v>1966</v>
      </c>
      <c r="H297" s="70" t="s">
        <v>1967</v>
      </c>
      <c r="I297" s="148"/>
      <c r="J297" s="71">
        <v>344.20077074328435</v>
      </c>
      <c r="K297" s="71">
        <v>1.6479724467008037</v>
      </c>
      <c r="L297" s="71">
        <v>6.4055381698483096</v>
      </c>
      <c r="M297" s="71">
        <v>30.00499079620873</v>
      </c>
      <c r="N297" s="71">
        <v>58.253193736192507</v>
      </c>
      <c r="O297" s="71">
        <v>36.413034826653927</v>
      </c>
      <c r="P297" s="71">
        <v>20.814461400163911</v>
      </c>
      <c r="Q297" s="71">
        <v>2.0539629473016401</v>
      </c>
      <c r="R297" s="71">
        <v>0</v>
      </c>
      <c r="S297" s="71">
        <v>3.6182690773378585</v>
      </c>
      <c r="T297" s="72"/>
      <c r="U297" s="71">
        <v>38606521</v>
      </c>
      <c r="V297" s="71">
        <v>864</v>
      </c>
      <c r="W297" s="71">
        <v>162</v>
      </c>
      <c r="X297" s="71">
        <v>7473</v>
      </c>
      <c r="Y297" s="71">
        <v>12460</v>
      </c>
      <c r="Z297" s="71">
        <v>22797</v>
      </c>
      <c r="AA297" s="71">
        <v>4322</v>
      </c>
      <c r="AB297" s="71">
        <v>33284</v>
      </c>
      <c r="AC297" s="71">
        <v>0</v>
      </c>
      <c r="AD297" s="71">
        <v>3.618269077337859</v>
      </c>
      <c r="AE297" s="72"/>
      <c r="AF297" s="71">
        <v>439098756.57449943</v>
      </c>
      <c r="AG297" s="71">
        <v>1210976.711227475</v>
      </c>
      <c r="AH297" s="71">
        <v>1025219.0124085119</v>
      </c>
      <c r="AI297" s="71">
        <v>44061239.419946961</v>
      </c>
      <c r="AJ297" s="71">
        <v>82755967.781344578</v>
      </c>
      <c r="AK297" s="71">
        <v>0</v>
      </c>
      <c r="AL297" s="71">
        <v>0</v>
      </c>
      <c r="AM297" s="71">
        <v>4533030.2381821498</v>
      </c>
      <c r="AN297" s="71">
        <v>0</v>
      </c>
      <c r="AO297" s="71">
        <v>0</v>
      </c>
      <c r="AP297" s="71">
        <v>572685189.73760915</v>
      </c>
      <c r="AQ297" s="72"/>
      <c r="AR297" s="71">
        <v>553</v>
      </c>
      <c r="AS297" s="71">
        <v>98</v>
      </c>
      <c r="AT297" s="71">
        <v>0</v>
      </c>
      <c r="AU297" s="71">
        <v>2</v>
      </c>
      <c r="AV297" s="71">
        <v>0</v>
      </c>
      <c r="AW297" s="71">
        <v>0</v>
      </c>
      <c r="AX297" s="71"/>
      <c r="AY297" s="72"/>
      <c r="AZ297" s="71">
        <v>2457.8449999999998</v>
      </c>
      <c r="BA297" s="71">
        <v>6038.5000000000009</v>
      </c>
      <c r="BB297" s="71">
        <v>0</v>
      </c>
      <c r="BC297" s="71">
        <v>1828.6</v>
      </c>
      <c r="BD297" s="71">
        <v>0</v>
      </c>
      <c r="BE297" s="71">
        <v>0</v>
      </c>
      <c r="BF297" s="71"/>
      <c r="BG297" s="72"/>
      <c r="BH297" s="71">
        <v>0</v>
      </c>
      <c r="BI297" s="71">
        <v>0</v>
      </c>
      <c r="BJ297" s="71">
        <v>142.642</v>
      </c>
      <c r="BK297" s="71">
        <v>0</v>
      </c>
      <c r="BL297" s="71">
        <v>0</v>
      </c>
      <c r="BM297" s="71">
        <v>0</v>
      </c>
      <c r="BN297" s="72"/>
      <c r="BO297" s="71">
        <v>0</v>
      </c>
      <c r="BP297" s="71">
        <v>0</v>
      </c>
      <c r="BQ297" s="71">
        <v>10</v>
      </c>
      <c r="BR297" s="71">
        <v>0</v>
      </c>
      <c r="BS297" s="71">
        <v>0</v>
      </c>
      <c r="BT297" s="71">
        <v>0</v>
      </c>
      <c r="BU297"/>
      <c r="BV297" s="70">
        <v>142.642</v>
      </c>
      <c r="BW297" s="70">
        <v>0</v>
      </c>
      <c r="BX297" s="70">
        <v>0</v>
      </c>
      <c r="BY297" s="70">
        <v>0</v>
      </c>
      <c r="BZ297" s="70">
        <v>0</v>
      </c>
      <c r="CA297" s="70">
        <v>0</v>
      </c>
      <c r="CB297" s="70">
        <v>0</v>
      </c>
      <c r="CC297" s="70">
        <v>0</v>
      </c>
      <c r="CD297" s="70">
        <v>0</v>
      </c>
    </row>
    <row r="298" spans="1:82">
      <c r="A298" s="70" t="s">
        <v>1983</v>
      </c>
      <c r="B298" s="70">
        <v>34</v>
      </c>
      <c r="C298" s="70">
        <v>17</v>
      </c>
      <c r="D298" s="70">
        <v>2</v>
      </c>
      <c r="E298" s="70">
        <v>2020</v>
      </c>
      <c r="F298" s="70" t="s">
        <v>159</v>
      </c>
      <c r="G298" s="70" t="s">
        <v>1966</v>
      </c>
      <c r="H298" s="70" t="s">
        <v>1967</v>
      </c>
      <c r="I298" s="148"/>
      <c r="J298" s="71">
        <v>307.22290276962173</v>
      </c>
      <c r="K298" s="71">
        <v>1.6940911274491157</v>
      </c>
      <c r="L298" s="71">
        <v>6.8507509827248709</v>
      </c>
      <c r="M298" s="71">
        <v>27.630083991538893</v>
      </c>
      <c r="N298" s="71">
        <v>55.703430028133852</v>
      </c>
      <c r="O298" s="71">
        <v>32.189851289365158</v>
      </c>
      <c r="P298" s="71">
        <v>19.555621462828963</v>
      </c>
      <c r="Q298" s="71">
        <v>1.9517178659510399</v>
      </c>
      <c r="R298" s="71">
        <v>0</v>
      </c>
      <c r="S298" s="71">
        <v>4.4124116887819067</v>
      </c>
      <c r="T298" s="72"/>
      <c r="U298" s="71">
        <v>35273967</v>
      </c>
      <c r="V298" s="71">
        <v>773</v>
      </c>
      <c r="W298" s="71">
        <v>252</v>
      </c>
      <c r="X298" s="71">
        <v>7383</v>
      </c>
      <c r="Y298" s="71">
        <v>12575</v>
      </c>
      <c r="Z298" s="71">
        <v>23002</v>
      </c>
      <c r="AA298" s="71">
        <v>4316</v>
      </c>
      <c r="AB298" s="71">
        <v>33102</v>
      </c>
      <c r="AC298" s="71">
        <v>0</v>
      </c>
      <c r="AD298" s="71">
        <v>4.4124116887819067</v>
      </c>
      <c r="AE298" s="72"/>
      <c r="AF298" s="71">
        <v>412002307.19488162</v>
      </c>
      <c r="AG298" s="71">
        <v>1205613.1724040909</v>
      </c>
      <c r="AH298" s="71">
        <v>1037070.8416163195</v>
      </c>
      <c r="AI298" s="71">
        <v>42433451.797998331</v>
      </c>
      <c r="AJ298" s="71">
        <v>91489969.255527645</v>
      </c>
      <c r="AK298" s="71"/>
      <c r="AL298" s="71"/>
      <c r="AM298" s="71">
        <v>4320178.7708906149</v>
      </c>
      <c r="AN298" s="71"/>
      <c r="AO298" s="71"/>
      <c r="AP298" s="71">
        <v>552488591.03331852</v>
      </c>
      <c r="AQ298" s="72"/>
      <c r="AR298" s="71">
        <v>582</v>
      </c>
      <c r="AS298" s="71">
        <v>99</v>
      </c>
      <c r="AT298" s="71">
        <v>0</v>
      </c>
      <c r="AU298" s="71">
        <v>2</v>
      </c>
      <c r="AV298" s="71">
        <v>0</v>
      </c>
      <c r="AW298" s="71">
        <v>0</v>
      </c>
      <c r="AX298" s="71"/>
      <c r="AY298" s="72"/>
      <c r="AZ298" s="71">
        <v>2605.239</v>
      </c>
      <c r="BA298" s="71">
        <v>6058.2999999999993</v>
      </c>
      <c r="BB298" s="71">
        <v>0</v>
      </c>
      <c r="BC298" s="71">
        <v>1828.6</v>
      </c>
      <c r="BD298" s="71">
        <v>0</v>
      </c>
      <c r="BE298" s="71">
        <v>0</v>
      </c>
      <c r="BF298" s="71"/>
      <c r="BG298" s="72"/>
      <c r="BH298" s="71">
        <v>0</v>
      </c>
      <c r="BI298" s="71">
        <v>0</v>
      </c>
      <c r="BJ298" s="71">
        <v>132.63</v>
      </c>
      <c r="BK298" s="71">
        <v>0</v>
      </c>
      <c r="BL298" s="71">
        <v>0</v>
      </c>
      <c r="BM298" s="71">
        <v>0</v>
      </c>
      <c r="BN298" s="72"/>
      <c r="BO298" s="71">
        <v>0</v>
      </c>
      <c r="BP298" s="71">
        <v>0</v>
      </c>
      <c r="BQ298" s="71">
        <v>10</v>
      </c>
      <c r="BR298" s="71">
        <v>0</v>
      </c>
      <c r="BS298" s="71">
        <v>0</v>
      </c>
      <c r="BT298" s="71">
        <v>0</v>
      </c>
      <c r="BU298"/>
      <c r="BV298" s="70">
        <v>132.63</v>
      </c>
      <c r="BW298" s="70">
        <v>0</v>
      </c>
      <c r="BX298" s="70">
        <v>0</v>
      </c>
      <c r="BY298" s="70">
        <v>0</v>
      </c>
      <c r="BZ298" s="70">
        <v>0</v>
      </c>
      <c r="CA298" s="70">
        <v>0</v>
      </c>
      <c r="CB298" s="70">
        <v>0</v>
      </c>
      <c r="CC298" s="70">
        <v>0</v>
      </c>
      <c r="CD298" s="70">
        <v>0</v>
      </c>
    </row>
    <row r="299" spans="1:82">
      <c r="A299" s="70" t="s">
        <v>1984</v>
      </c>
      <c r="B299" s="70">
        <v>34</v>
      </c>
      <c r="C299" s="70">
        <v>18</v>
      </c>
      <c r="D299" s="70">
        <v>2</v>
      </c>
      <c r="E299" s="70">
        <v>2021</v>
      </c>
      <c r="F299" s="70" t="s">
        <v>160</v>
      </c>
      <c r="G299" s="70" t="s">
        <v>1966</v>
      </c>
      <c r="H299" s="70" t="s">
        <v>1967</v>
      </c>
      <c r="I299" s="148"/>
      <c r="J299" s="71">
        <v>195.92157414450173</v>
      </c>
      <c r="K299" s="71">
        <v>1.7766366516740049</v>
      </c>
      <c r="L299" s="71">
        <v>6.1031303045898202</v>
      </c>
      <c r="M299" s="71">
        <v>29.906265718357329</v>
      </c>
      <c r="N299" s="71">
        <v>59.866719846488415</v>
      </c>
      <c r="O299" s="71">
        <v>31.272352567701127</v>
      </c>
      <c r="P299" s="71">
        <v>20.189520022573426</v>
      </c>
      <c r="Q299" s="71">
        <v>1.9290516413038901</v>
      </c>
      <c r="R299" s="71">
        <v>0</v>
      </c>
      <c r="S299" s="71">
        <v>3.8952491285480102</v>
      </c>
      <c r="T299" s="72"/>
      <c r="U299" s="71">
        <v>24378991</v>
      </c>
      <c r="V299" s="71">
        <v>773</v>
      </c>
      <c r="W299" s="71">
        <v>252</v>
      </c>
      <c r="X299" s="71">
        <v>7383</v>
      </c>
      <c r="Y299" s="71">
        <v>12679</v>
      </c>
      <c r="Z299" s="71">
        <v>23009</v>
      </c>
      <c r="AA299" s="71">
        <v>4345</v>
      </c>
      <c r="AB299" s="71">
        <v>33039</v>
      </c>
      <c r="AC299" s="71">
        <v>0</v>
      </c>
      <c r="AD299" s="71">
        <v>3.8952491285480102</v>
      </c>
      <c r="AE299" s="72"/>
      <c r="AF299" s="71">
        <v>264173442.09731784</v>
      </c>
      <c r="AG299" s="71">
        <v>1247182.7341266049</v>
      </c>
      <c r="AH299" s="71">
        <v>896806.50056492328</v>
      </c>
      <c r="AI299" s="71">
        <v>46061598.982286021</v>
      </c>
      <c r="AJ299" s="71">
        <v>92919975.875661045</v>
      </c>
      <c r="AK299" s="71">
        <v>0</v>
      </c>
      <c r="AL299" s="71">
        <v>0</v>
      </c>
      <c r="AM299" s="71">
        <v>4336827.5892820004</v>
      </c>
      <c r="AN299" s="71">
        <v>0</v>
      </c>
      <c r="AO299" s="71">
        <v>0</v>
      </c>
      <c r="AP299" s="71">
        <v>409635833.7792384</v>
      </c>
      <c r="AQ299" s="72"/>
      <c r="AR299" s="71">
        <v>627</v>
      </c>
      <c r="AS299" s="71">
        <v>99</v>
      </c>
      <c r="AT299" s="71">
        <v>0</v>
      </c>
      <c r="AU299" s="71">
        <v>2</v>
      </c>
      <c r="AV299" s="71">
        <v>0</v>
      </c>
      <c r="AW299" s="71">
        <v>0</v>
      </c>
      <c r="AX299" s="71"/>
      <c r="AY299" s="72"/>
      <c r="AZ299" s="71">
        <v>2826.6709999999998</v>
      </c>
      <c r="BA299" s="71">
        <v>6058.2999999999993</v>
      </c>
      <c r="BB299" s="71">
        <v>0</v>
      </c>
      <c r="BC299" s="71">
        <v>1828.6</v>
      </c>
      <c r="BD299" s="71">
        <v>0</v>
      </c>
      <c r="BE299" s="71">
        <v>0</v>
      </c>
      <c r="BF299" s="71"/>
      <c r="BG299" s="72"/>
      <c r="BH299" s="71">
        <v>0</v>
      </c>
      <c r="BI299" s="71">
        <v>0</v>
      </c>
      <c r="BJ299" s="71">
        <v>132.11799999999999</v>
      </c>
      <c r="BK299" s="71">
        <v>0</v>
      </c>
      <c r="BL299" s="71">
        <v>0</v>
      </c>
      <c r="BM299" s="71">
        <v>0</v>
      </c>
      <c r="BN299" s="72"/>
      <c r="BO299" s="71">
        <v>0</v>
      </c>
      <c r="BP299" s="71">
        <v>0</v>
      </c>
      <c r="BQ299" s="71">
        <v>10</v>
      </c>
      <c r="BR299" s="71">
        <v>0</v>
      </c>
      <c r="BS299" s="71">
        <v>0</v>
      </c>
      <c r="BT299" s="71">
        <v>0</v>
      </c>
      <c r="BU299"/>
      <c r="BV299" s="70">
        <v>132.11799999999999</v>
      </c>
      <c r="BW299" s="70">
        <v>0</v>
      </c>
      <c r="BX299" s="70">
        <v>0</v>
      </c>
      <c r="BY299" s="70">
        <v>0</v>
      </c>
      <c r="BZ299" s="70">
        <v>0</v>
      </c>
      <c r="CA299" s="70">
        <v>0</v>
      </c>
      <c r="CB299" s="70">
        <v>0</v>
      </c>
      <c r="CC299" s="70">
        <v>0</v>
      </c>
      <c r="CD299" s="70">
        <v>0</v>
      </c>
    </row>
    <row r="300" spans="1:82">
      <c r="A300" s="70" t="s">
        <v>1985</v>
      </c>
      <c r="B300" s="70">
        <v>34</v>
      </c>
      <c r="C300" s="70">
        <v>19</v>
      </c>
      <c r="D300" s="70">
        <v>2</v>
      </c>
      <c r="E300" s="70">
        <v>2022</v>
      </c>
      <c r="F300" s="70" t="s">
        <v>161</v>
      </c>
      <c r="G300" s="70" t="s">
        <v>1966</v>
      </c>
      <c r="H300" s="70" t="s">
        <v>1967</v>
      </c>
      <c r="I300" s="148"/>
      <c r="J300" s="71">
        <v>190.30296264625395</v>
      </c>
      <c r="K300" s="71">
        <v>1.6836061454816296</v>
      </c>
      <c r="L300" s="71">
        <v>5.845810001256428</v>
      </c>
      <c r="M300" s="71">
        <v>30.967704160601258</v>
      </c>
      <c r="N300" s="71">
        <v>58.382748064771789</v>
      </c>
      <c r="O300" s="71">
        <v>32.878766124588196</v>
      </c>
      <c r="P300" s="71">
        <v>19.620907272773906</v>
      </c>
      <c r="Q300" s="71">
        <v>1.9355226819479165</v>
      </c>
      <c r="R300" s="71">
        <v>0</v>
      </c>
      <c r="S300" s="71">
        <v>4.4673251918246253</v>
      </c>
      <c r="T300" s="72"/>
      <c r="U300" s="71">
        <v>26187769</v>
      </c>
      <c r="V300" s="71">
        <v>773</v>
      </c>
      <c r="W300" s="71">
        <v>252</v>
      </c>
      <c r="X300" s="71">
        <v>7383</v>
      </c>
      <c r="Y300" s="71">
        <v>12817</v>
      </c>
      <c r="Z300" s="71">
        <v>22984</v>
      </c>
      <c r="AA300" s="71">
        <v>4287</v>
      </c>
      <c r="AB300" s="71">
        <v>32878</v>
      </c>
      <c r="AC300" s="71">
        <v>0</v>
      </c>
      <c r="AD300" s="71">
        <v>4.4673251918246253</v>
      </c>
      <c r="AE300" s="72"/>
      <c r="AF300" s="71">
        <v>249287766.53349647</v>
      </c>
      <c r="AG300" s="71">
        <v>1255632.2704974837</v>
      </c>
      <c r="AH300" s="71">
        <v>1024900.8562987807</v>
      </c>
      <c r="AI300" s="71">
        <v>43861509.389526889</v>
      </c>
      <c r="AJ300" s="71">
        <v>97220794.836342439</v>
      </c>
      <c r="AK300" s="71">
        <v>0</v>
      </c>
      <c r="AL300" s="71">
        <v>0</v>
      </c>
      <c r="AM300" s="71">
        <v>4245447.1855171453</v>
      </c>
      <c r="AN300" s="71">
        <v>0</v>
      </c>
      <c r="AO300" s="71">
        <v>0</v>
      </c>
      <c r="AP300" s="71">
        <v>396896051.07167923</v>
      </c>
      <c r="AQ300" s="72"/>
      <c r="AR300" s="71">
        <v>660</v>
      </c>
      <c r="AS300" s="71">
        <v>99</v>
      </c>
      <c r="AT300" s="71">
        <v>0</v>
      </c>
      <c r="AU300" s="71">
        <v>2</v>
      </c>
      <c r="AV300" s="71">
        <v>0</v>
      </c>
      <c r="AW300" s="71">
        <v>0</v>
      </c>
      <c r="AX300" s="71"/>
      <c r="AY300" s="72"/>
      <c r="AZ300" s="71">
        <v>2990.0870000000009</v>
      </c>
      <c r="BA300" s="71">
        <v>6058.2999999999993</v>
      </c>
      <c r="BB300" s="71">
        <v>0</v>
      </c>
      <c r="BC300" s="71">
        <v>1828.6</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1986</v>
      </c>
      <c r="B301" s="70">
        <v>34</v>
      </c>
      <c r="C301" s="70">
        <v>20</v>
      </c>
      <c r="D301" s="70">
        <v>2</v>
      </c>
      <c r="E301" s="70">
        <v>2023</v>
      </c>
      <c r="F301" s="70" t="s">
        <v>1539</v>
      </c>
      <c r="G301" s="70" t="s">
        <v>1966</v>
      </c>
      <c r="H301" s="70" t="s">
        <v>1967</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697</v>
      </c>
      <c r="AS301" s="71">
        <v>99</v>
      </c>
      <c r="AT301" s="71">
        <v>0</v>
      </c>
      <c r="AU301" s="71">
        <v>2</v>
      </c>
      <c r="AV301" s="71">
        <v>0</v>
      </c>
      <c r="AW301" s="71">
        <v>0</v>
      </c>
      <c r="AX301" s="71"/>
      <c r="AY301" s="72"/>
      <c r="AZ301" s="71">
        <v>3191.7700000000013</v>
      </c>
      <c r="BA301" s="71">
        <v>6058.2999999999993</v>
      </c>
      <c r="BB301" s="71">
        <v>0</v>
      </c>
      <c r="BC301" s="71">
        <v>1828.6</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1987</v>
      </c>
      <c r="B302" s="70">
        <v>34</v>
      </c>
      <c r="C302" s="70">
        <v>21</v>
      </c>
      <c r="D302" s="70">
        <v>2</v>
      </c>
      <c r="E302" s="70">
        <v>2024</v>
      </c>
      <c r="F302" s="70" t="s">
        <v>1554</v>
      </c>
      <c r="G302" s="70" t="s">
        <v>1966</v>
      </c>
      <c r="H302" s="70" t="s">
        <v>1967</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1988</v>
      </c>
      <c r="B303" s="70">
        <v>290</v>
      </c>
      <c r="C303" s="70">
        <v>1</v>
      </c>
      <c r="D303" s="70">
        <v>18</v>
      </c>
      <c r="E303" s="70">
        <v>1990</v>
      </c>
      <c r="F303" s="70" t="s">
        <v>787</v>
      </c>
      <c r="G303" s="70" t="s">
        <v>1989</v>
      </c>
      <c r="H303" s="70" t="s">
        <v>1990</v>
      </c>
      <c r="I303" s="148"/>
      <c r="J303" s="71">
        <v>77.822181514306607</v>
      </c>
      <c r="K303" s="71">
        <v>3.571953434979517</v>
      </c>
      <c r="L303" s="71">
        <v>92.465177755737216</v>
      </c>
      <c r="M303" s="71">
        <v>34.157774258223647</v>
      </c>
      <c r="N303" s="71">
        <v>45.438343231395322</v>
      </c>
      <c r="O303" s="71">
        <v>25.95112213536358</v>
      </c>
      <c r="P303" s="71">
        <v>35.187848626672221</v>
      </c>
      <c r="Q303" s="71">
        <v>2.2961692464058299</v>
      </c>
      <c r="R303" s="71">
        <v>9.8516441573615854</v>
      </c>
      <c r="S303" s="71">
        <v>2.8830653631996261</v>
      </c>
      <c r="T303" s="72"/>
      <c r="U303" s="71">
        <v>7253878</v>
      </c>
      <c r="V303" s="71">
        <v>960</v>
      </c>
      <c r="W303" s="71">
        <v>878</v>
      </c>
      <c r="X303" s="71">
        <v>10951</v>
      </c>
      <c r="Y303" s="71">
        <v>11308</v>
      </c>
      <c r="Z303" s="71">
        <v>10674</v>
      </c>
      <c r="AA303" s="71">
        <v>8544</v>
      </c>
      <c r="AB303" s="71">
        <v>37282</v>
      </c>
      <c r="AC303" s="71">
        <v>1706322.5</v>
      </c>
      <c r="AD303" s="71">
        <v>2.8830653631996261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1991</v>
      </c>
      <c r="B304" s="70">
        <v>291</v>
      </c>
      <c r="C304" s="70">
        <v>2</v>
      </c>
      <c r="D304" s="70">
        <v>18</v>
      </c>
      <c r="E304" s="70">
        <v>2005</v>
      </c>
      <c r="F304" s="70" t="s">
        <v>789</v>
      </c>
      <c r="G304" s="70" t="s">
        <v>1989</v>
      </c>
      <c r="H304" s="70" t="s">
        <v>1990</v>
      </c>
      <c r="I304" s="148"/>
      <c r="J304" s="71">
        <v>62.016491010894249</v>
      </c>
      <c r="K304" s="71">
        <v>2.9786577641355518</v>
      </c>
      <c r="L304" s="71">
        <v>64.590735056836749</v>
      </c>
      <c r="M304" s="71">
        <v>62.050199016367088</v>
      </c>
      <c r="N304" s="71">
        <v>85.013694450637288</v>
      </c>
      <c r="O304" s="71">
        <v>41.002924081899401</v>
      </c>
      <c r="P304" s="71">
        <v>34.215026508664828</v>
      </c>
      <c r="Q304" s="71">
        <v>2.1880777311693098</v>
      </c>
      <c r="R304" s="71">
        <v>10.062600254728361</v>
      </c>
      <c r="S304" s="71">
        <v>4.719495393222215</v>
      </c>
      <c r="T304" s="72"/>
      <c r="U304" s="71">
        <v>5998230</v>
      </c>
      <c r="V304" s="71">
        <v>1052</v>
      </c>
      <c r="W304" s="71">
        <v>570</v>
      </c>
      <c r="X304" s="71">
        <v>8585</v>
      </c>
      <c r="Y304" s="71">
        <v>14468</v>
      </c>
      <c r="Z304" s="71">
        <v>19516</v>
      </c>
      <c r="AA304" s="71">
        <v>6804</v>
      </c>
      <c r="AB304" s="71">
        <v>37140</v>
      </c>
      <c r="AC304" s="71">
        <v>1779362.5</v>
      </c>
      <c r="AD304" s="71">
        <v>4.719495393222215</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1992</v>
      </c>
      <c r="B305" s="70">
        <v>292</v>
      </c>
      <c r="C305" s="70">
        <v>3</v>
      </c>
      <c r="D305" s="70">
        <v>18</v>
      </c>
      <c r="E305" s="70">
        <v>2006</v>
      </c>
      <c r="F305" s="70" t="s">
        <v>790</v>
      </c>
      <c r="G305" s="70" t="s">
        <v>1989</v>
      </c>
      <c r="H305" s="70" t="s">
        <v>1990</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1993</v>
      </c>
      <c r="B306" s="70">
        <v>293</v>
      </c>
      <c r="C306" s="70">
        <v>4</v>
      </c>
      <c r="D306" s="70">
        <v>18</v>
      </c>
      <c r="E306" s="70">
        <v>2007</v>
      </c>
      <c r="F306" s="70" t="s">
        <v>791</v>
      </c>
      <c r="G306" s="70" t="s">
        <v>1989</v>
      </c>
      <c r="H306" s="70" t="s">
        <v>1990</v>
      </c>
      <c r="I306" s="148"/>
      <c r="J306" s="71">
        <v>64.838283457089361</v>
      </c>
      <c r="K306" s="71">
        <v>2.4283963330359208</v>
      </c>
      <c r="L306" s="71">
        <v>73.282110705926073</v>
      </c>
      <c r="M306" s="71">
        <v>72.752625747163421</v>
      </c>
      <c r="N306" s="71">
        <v>78.003933503999889</v>
      </c>
      <c r="O306" s="71">
        <v>39.919862781384097</v>
      </c>
      <c r="P306" s="71">
        <v>33.820358840998303</v>
      </c>
      <c r="Q306" s="71">
        <v>2.27802117806239</v>
      </c>
      <c r="R306" s="71">
        <v>8.8348909251304786</v>
      </c>
      <c r="S306" s="71">
        <v>3.279426455770682</v>
      </c>
      <c r="T306" s="72"/>
      <c r="U306" s="71">
        <v>6830411</v>
      </c>
      <c r="V306" s="71">
        <v>810</v>
      </c>
      <c r="W306" s="71">
        <v>627</v>
      </c>
      <c r="X306" s="71">
        <v>11122</v>
      </c>
      <c r="Y306" s="71">
        <v>14700</v>
      </c>
      <c r="Z306" s="71">
        <v>19752</v>
      </c>
      <c r="AA306" s="71">
        <v>6623</v>
      </c>
      <c r="AB306" s="71">
        <v>36622</v>
      </c>
      <c r="AC306" s="71">
        <v>1607093</v>
      </c>
      <c r="AD306" s="71">
        <v>3.279426455770682</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1994</v>
      </c>
      <c r="B307" s="70">
        <v>294</v>
      </c>
      <c r="C307" s="70">
        <v>5</v>
      </c>
      <c r="D307" s="70">
        <v>18</v>
      </c>
      <c r="E307" s="70">
        <v>2008</v>
      </c>
      <c r="F307" s="70" t="s">
        <v>792</v>
      </c>
      <c r="G307" s="70" t="s">
        <v>1989</v>
      </c>
      <c r="H307" s="70" t="s">
        <v>1990</v>
      </c>
      <c r="I307" s="148"/>
      <c r="J307" s="71">
        <v>60.396567350035347</v>
      </c>
      <c r="K307" s="71">
        <v>1.8088445018327119</v>
      </c>
      <c r="L307" s="71">
        <v>63.367903607223091</v>
      </c>
      <c r="M307" s="71">
        <v>72.754825281556876</v>
      </c>
      <c r="N307" s="71">
        <v>75.416147969430867</v>
      </c>
      <c r="O307" s="71">
        <v>38.751744607488249</v>
      </c>
      <c r="P307" s="71">
        <v>32.664766222618852</v>
      </c>
      <c r="Q307" s="71">
        <v>2.2285522983694701</v>
      </c>
      <c r="R307" s="71">
        <v>8.5509986959725932</v>
      </c>
      <c r="S307" s="71">
        <v>4.3682551514239627</v>
      </c>
      <c r="T307" s="72"/>
      <c r="U307" s="71">
        <v>6988782</v>
      </c>
      <c r="V307" s="71">
        <v>810</v>
      </c>
      <c r="W307" s="71">
        <v>627</v>
      </c>
      <c r="X307" s="71">
        <v>11122</v>
      </c>
      <c r="Y307" s="71">
        <v>14714</v>
      </c>
      <c r="Z307" s="71">
        <v>19847</v>
      </c>
      <c r="AA307" s="71">
        <v>6404</v>
      </c>
      <c r="AB307" s="71">
        <v>36416</v>
      </c>
      <c r="AC307" s="71">
        <v>1615166</v>
      </c>
      <c r="AD307" s="71">
        <v>4.3682551514239627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1995</v>
      </c>
      <c r="B308" s="70">
        <v>295</v>
      </c>
      <c r="C308" s="70">
        <v>6</v>
      </c>
      <c r="D308" s="70">
        <v>18</v>
      </c>
      <c r="E308" s="70">
        <v>2009</v>
      </c>
      <c r="F308" s="70" t="s">
        <v>176</v>
      </c>
      <c r="G308" s="70" t="s">
        <v>1989</v>
      </c>
      <c r="H308" s="70" t="s">
        <v>1990</v>
      </c>
      <c r="I308" s="148"/>
      <c r="J308" s="71">
        <v>70.633718303980089</v>
      </c>
      <c r="K308" s="71">
        <v>1.9168790182753399</v>
      </c>
      <c r="L308" s="71">
        <v>44.644994134273908</v>
      </c>
      <c r="M308" s="71">
        <v>68.885681565786783</v>
      </c>
      <c r="N308" s="71">
        <v>66.770219229678972</v>
      </c>
      <c r="O308" s="71">
        <v>39.679586275561327</v>
      </c>
      <c r="P308" s="71">
        <v>30.859085671611801</v>
      </c>
      <c r="Q308" s="71">
        <v>2.1050010155399099</v>
      </c>
      <c r="R308" s="71">
        <v>8.6348446606331173</v>
      </c>
      <c r="S308" s="71">
        <v>3.4492939715592281</v>
      </c>
      <c r="T308" s="72"/>
      <c r="U308" s="71">
        <v>6739005</v>
      </c>
      <c r="V308" s="71">
        <v>813</v>
      </c>
      <c r="W308" s="71">
        <v>655</v>
      </c>
      <c r="X308" s="71">
        <v>11549</v>
      </c>
      <c r="Y308" s="71">
        <v>14750</v>
      </c>
      <c r="Z308" s="71">
        <v>20059</v>
      </c>
      <c r="AA308" s="71">
        <v>6211</v>
      </c>
      <c r="AB308" s="71">
        <v>36108</v>
      </c>
      <c r="AC308" s="71">
        <v>1591174.5</v>
      </c>
      <c r="AD308" s="71">
        <v>3.4492939715592281</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18.067</v>
      </c>
      <c r="BK308" s="71">
        <v>0</v>
      </c>
      <c r="BL308" s="71">
        <v>27.407</v>
      </c>
      <c r="BM308" s="71">
        <v>0</v>
      </c>
      <c r="BN308" s="72"/>
      <c r="BO308" s="71">
        <v>0</v>
      </c>
      <c r="BP308" s="71">
        <v>0</v>
      </c>
      <c r="BQ308" s="71">
        <v>2</v>
      </c>
      <c r="BR308" s="71">
        <v>0</v>
      </c>
      <c r="BS308" s="71">
        <v>2</v>
      </c>
      <c r="BT308" s="71">
        <v>0</v>
      </c>
      <c r="BU308"/>
      <c r="BV308" s="70">
        <v>26.2</v>
      </c>
      <c r="BW308" s="70">
        <v>0</v>
      </c>
      <c r="BX308" s="70">
        <v>19.274000000000001</v>
      </c>
      <c r="BY308" s="70">
        <v>0</v>
      </c>
      <c r="BZ308" s="70">
        <v>0</v>
      </c>
      <c r="CA308" s="70">
        <v>0</v>
      </c>
      <c r="CB308" s="70">
        <v>0</v>
      </c>
      <c r="CC308" s="70">
        <v>0</v>
      </c>
      <c r="CD308" s="70">
        <v>0</v>
      </c>
    </row>
    <row r="309" spans="1:82">
      <c r="A309" s="70" t="s">
        <v>1996</v>
      </c>
      <c r="B309" s="70">
        <v>296</v>
      </c>
      <c r="C309" s="70">
        <v>7</v>
      </c>
      <c r="D309" s="70">
        <v>18</v>
      </c>
      <c r="E309" s="70">
        <v>2010</v>
      </c>
      <c r="F309" s="70" t="s">
        <v>177</v>
      </c>
      <c r="G309" s="70" t="s">
        <v>1989</v>
      </c>
      <c r="H309" s="70" t="s">
        <v>1990</v>
      </c>
      <c r="I309" s="148"/>
      <c r="J309" s="71">
        <v>68.859560371576748</v>
      </c>
      <c r="K309" s="71">
        <v>2.1987430506847252</v>
      </c>
      <c r="L309" s="71">
        <v>40.831214995673278</v>
      </c>
      <c r="M309" s="71">
        <v>76.517655245234309</v>
      </c>
      <c r="N309" s="71">
        <v>73.459706152941365</v>
      </c>
      <c r="O309" s="71">
        <v>39.988304587878439</v>
      </c>
      <c r="P309" s="71">
        <v>31.323364408408121</v>
      </c>
      <c r="Q309" s="71">
        <v>2.1877692245893501</v>
      </c>
      <c r="R309" s="71">
        <v>9.5874520382446295</v>
      </c>
      <c r="S309" s="71">
        <v>3.6508883403595038</v>
      </c>
      <c r="T309" s="72"/>
      <c r="U309" s="71">
        <v>6463970</v>
      </c>
      <c r="V309" s="71">
        <v>813</v>
      </c>
      <c r="W309" s="71">
        <v>655</v>
      </c>
      <c r="X309" s="71">
        <v>11549</v>
      </c>
      <c r="Y309" s="71">
        <v>14808</v>
      </c>
      <c r="Z309" s="71">
        <v>20309</v>
      </c>
      <c r="AA309" s="71">
        <v>6147</v>
      </c>
      <c r="AB309" s="71">
        <v>35960</v>
      </c>
      <c r="AC309" s="71">
        <v>1674243</v>
      </c>
      <c r="AD309" s="71">
        <v>3.6508883403595038</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19.22</v>
      </c>
      <c r="BK309" s="71">
        <v>0</v>
      </c>
      <c r="BL309" s="71">
        <v>5.9080000000000004</v>
      </c>
      <c r="BM309" s="71">
        <v>0</v>
      </c>
      <c r="BN309" s="72"/>
      <c r="BO309" s="71">
        <v>0</v>
      </c>
      <c r="BP309" s="71">
        <v>0</v>
      </c>
      <c r="BQ309" s="71">
        <v>2</v>
      </c>
      <c r="BR309" s="71">
        <v>0</v>
      </c>
      <c r="BS309" s="71">
        <v>1</v>
      </c>
      <c r="BT309" s="71">
        <v>0</v>
      </c>
      <c r="BU309"/>
      <c r="BV309" s="70">
        <v>25.128</v>
      </c>
      <c r="BW309" s="70">
        <v>0</v>
      </c>
      <c r="BX309" s="70">
        <v>0</v>
      </c>
      <c r="BY309" s="70">
        <v>0</v>
      </c>
      <c r="BZ309" s="70">
        <v>0</v>
      </c>
      <c r="CA309" s="70">
        <v>0</v>
      </c>
      <c r="CB309" s="70">
        <v>0</v>
      </c>
      <c r="CC309" s="70">
        <v>0</v>
      </c>
      <c r="CD309" s="70">
        <v>0</v>
      </c>
    </row>
    <row r="310" spans="1:82">
      <c r="A310" s="70" t="s">
        <v>1997</v>
      </c>
      <c r="B310" s="70">
        <v>297</v>
      </c>
      <c r="C310" s="70">
        <v>8</v>
      </c>
      <c r="D310" s="70">
        <v>18</v>
      </c>
      <c r="E310" s="70">
        <v>2011</v>
      </c>
      <c r="F310" s="70" t="s">
        <v>178</v>
      </c>
      <c r="G310" s="70" t="s">
        <v>1989</v>
      </c>
      <c r="H310" s="70" t="s">
        <v>1990</v>
      </c>
      <c r="I310" s="148"/>
      <c r="J310" s="71">
        <v>78.135072572948076</v>
      </c>
      <c r="K310" s="71">
        <v>2.318544895078313</v>
      </c>
      <c r="L310" s="71">
        <v>40.776219327340549</v>
      </c>
      <c r="M310" s="71">
        <v>68.658260201861424</v>
      </c>
      <c r="N310" s="71">
        <v>76.550280892805802</v>
      </c>
      <c r="O310" s="71">
        <v>39.633302675057081</v>
      </c>
      <c r="P310" s="71">
        <v>30.368685139291596</v>
      </c>
      <c r="Q310" s="71">
        <v>2.51605747978609</v>
      </c>
      <c r="R310" s="71">
        <v>9.1505177809821543</v>
      </c>
      <c r="S310" s="71">
        <v>3.4396872979065818</v>
      </c>
      <c r="T310" s="72"/>
      <c r="U310" s="71">
        <v>7311052</v>
      </c>
      <c r="V310" s="71">
        <v>813</v>
      </c>
      <c r="W310" s="71">
        <v>655</v>
      </c>
      <c r="X310" s="71">
        <v>11549</v>
      </c>
      <c r="Y310" s="71">
        <v>14921</v>
      </c>
      <c r="Z310" s="71">
        <v>20566</v>
      </c>
      <c r="AA310" s="71">
        <v>6137</v>
      </c>
      <c r="AB310" s="71">
        <v>35853</v>
      </c>
      <c r="AC310" s="71">
        <v>1595299</v>
      </c>
      <c r="AD310" s="71">
        <v>3.4396872979065818</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22.945</v>
      </c>
      <c r="BK310" s="71">
        <v>0</v>
      </c>
      <c r="BL310" s="71">
        <v>10.365</v>
      </c>
      <c r="BM310" s="71">
        <v>0</v>
      </c>
      <c r="BN310" s="72"/>
      <c r="BO310" s="71">
        <v>0</v>
      </c>
      <c r="BP310" s="71">
        <v>0</v>
      </c>
      <c r="BQ310" s="71">
        <v>2</v>
      </c>
      <c r="BR310" s="71">
        <v>0</v>
      </c>
      <c r="BS310" s="71">
        <v>2</v>
      </c>
      <c r="BT310" s="71">
        <v>0</v>
      </c>
      <c r="BU310"/>
      <c r="BV310" s="70">
        <v>33.31</v>
      </c>
      <c r="BW310" s="70">
        <v>0</v>
      </c>
      <c r="BX310" s="70">
        <v>0</v>
      </c>
      <c r="BY310" s="70">
        <v>0</v>
      </c>
      <c r="BZ310" s="70">
        <v>0</v>
      </c>
      <c r="CA310" s="70">
        <v>0</v>
      </c>
      <c r="CB310" s="70">
        <v>0</v>
      </c>
      <c r="CC310" s="70">
        <v>0</v>
      </c>
      <c r="CD310" s="70">
        <v>0</v>
      </c>
    </row>
    <row r="311" spans="1:82">
      <c r="A311" s="70" t="s">
        <v>1998</v>
      </c>
      <c r="B311" s="70">
        <v>298</v>
      </c>
      <c r="C311" s="70">
        <v>9</v>
      </c>
      <c r="D311" s="70">
        <v>18</v>
      </c>
      <c r="E311" s="70">
        <v>2012</v>
      </c>
      <c r="F311" s="70" t="s">
        <v>179</v>
      </c>
      <c r="G311" s="1064" t="s">
        <v>1989</v>
      </c>
      <c r="H311" s="70" t="s">
        <v>1990</v>
      </c>
      <c r="I311" s="148"/>
      <c r="J311" s="71">
        <v>81.374532686444766</v>
      </c>
      <c r="K311" s="71">
        <v>2.1802660056293131</v>
      </c>
      <c r="L311" s="71">
        <v>39.529489056679097</v>
      </c>
      <c r="M311" s="71">
        <v>72.606040778004655</v>
      </c>
      <c r="N311" s="71">
        <v>80.99204795610018</v>
      </c>
      <c r="O311" s="71">
        <v>40.057527732875684</v>
      </c>
      <c r="P311" s="71">
        <v>29.590935009939461</v>
      </c>
      <c r="Q311" s="71">
        <v>2.75644328987</v>
      </c>
      <c r="R311" s="71">
        <v>10.00468358848947</v>
      </c>
      <c r="S311" s="71">
        <v>4.4869055520447052</v>
      </c>
      <c r="T311" s="72"/>
      <c r="U311" s="71">
        <v>6636255</v>
      </c>
      <c r="V311" s="71">
        <v>813</v>
      </c>
      <c r="W311" s="71">
        <v>655</v>
      </c>
      <c r="X311" s="71">
        <v>11549</v>
      </c>
      <c r="Y311" s="71">
        <v>15238</v>
      </c>
      <c r="Z311" s="71">
        <v>20951</v>
      </c>
      <c r="AA311" s="71">
        <v>5946</v>
      </c>
      <c r="AB311" s="71">
        <v>36152</v>
      </c>
      <c r="AC311" s="71">
        <v>1699037.5</v>
      </c>
      <c r="AD311" s="71">
        <v>4.4869055520447052</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23.309000000000001</v>
      </c>
      <c r="BK311" s="71">
        <v>0</v>
      </c>
      <c r="BL311" s="71">
        <v>37.652000000000001</v>
      </c>
      <c r="BM311" s="71">
        <v>0</v>
      </c>
      <c r="BN311" s="72"/>
      <c r="BO311" s="71">
        <v>0</v>
      </c>
      <c r="BP311" s="71">
        <v>0</v>
      </c>
      <c r="BQ311" s="71">
        <v>2</v>
      </c>
      <c r="BR311" s="71">
        <v>0</v>
      </c>
      <c r="BS311" s="71">
        <v>2</v>
      </c>
      <c r="BT311" s="71">
        <v>0</v>
      </c>
      <c r="BU311"/>
      <c r="BV311" s="70">
        <v>29.798999999999999</v>
      </c>
      <c r="BW311" s="70">
        <v>0</v>
      </c>
      <c r="BX311" s="70">
        <v>31.161999999999999</v>
      </c>
      <c r="BY311" s="70">
        <v>0</v>
      </c>
      <c r="BZ311" s="70">
        <v>0</v>
      </c>
      <c r="CA311" s="70">
        <v>0</v>
      </c>
      <c r="CB311" s="70">
        <v>0</v>
      </c>
      <c r="CC311" s="70">
        <v>0</v>
      </c>
      <c r="CD311" s="70">
        <v>0</v>
      </c>
    </row>
    <row r="312" spans="1:82">
      <c r="A312" s="70" t="s">
        <v>1999</v>
      </c>
      <c r="B312" s="70">
        <v>299</v>
      </c>
      <c r="C312" s="70">
        <v>10</v>
      </c>
      <c r="D312" s="70">
        <v>18</v>
      </c>
      <c r="E312" s="70">
        <v>2013</v>
      </c>
      <c r="F312" s="70" t="s">
        <v>180</v>
      </c>
      <c r="G312" s="1064" t="s">
        <v>1989</v>
      </c>
      <c r="H312" s="70" t="s">
        <v>1990</v>
      </c>
      <c r="I312" s="148"/>
      <c r="J312" s="71">
        <v>93.562344141861701</v>
      </c>
      <c r="K312" s="71">
        <v>1.814414393184707</v>
      </c>
      <c r="L312" s="71">
        <v>34.805631066696613</v>
      </c>
      <c r="M312" s="71">
        <v>70.24017399178237</v>
      </c>
      <c r="N312" s="71">
        <v>74.60351883847791</v>
      </c>
      <c r="O312" s="71">
        <v>38.971416987536415</v>
      </c>
      <c r="P312" s="71">
        <v>29.277827934459644</v>
      </c>
      <c r="Q312" s="71">
        <v>2.7781236558614202</v>
      </c>
      <c r="R312" s="71">
        <v>9.541954103050756</v>
      </c>
      <c r="S312" s="71">
        <v>4.2091930886774991</v>
      </c>
      <c r="T312" s="72"/>
      <c r="U312" s="71">
        <v>7281684</v>
      </c>
      <c r="V312" s="71">
        <v>813</v>
      </c>
      <c r="W312" s="71">
        <v>655</v>
      </c>
      <c r="X312" s="71">
        <v>11549</v>
      </c>
      <c r="Y312" s="71">
        <v>15242</v>
      </c>
      <c r="Z312" s="71">
        <v>21293</v>
      </c>
      <c r="AA312" s="71">
        <v>5861</v>
      </c>
      <c r="AB312" s="71">
        <v>35914</v>
      </c>
      <c r="AC312" s="71">
        <v>1581787</v>
      </c>
      <c r="AD312" s="71">
        <v>4.2091930886774991</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27.864000000000001</v>
      </c>
      <c r="BK312" s="71">
        <v>0</v>
      </c>
      <c r="BL312" s="71">
        <v>7.2279999999999998</v>
      </c>
      <c r="BM312" s="71">
        <v>0</v>
      </c>
      <c r="BN312" s="72"/>
      <c r="BO312" s="71">
        <v>0</v>
      </c>
      <c r="BP312" s="71">
        <v>0</v>
      </c>
      <c r="BQ312" s="71">
        <v>2</v>
      </c>
      <c r="BR312" s="71">
        <v>0</v>
      </c>
      <c r="BS312" s="71">
        <v>1</v>
      </c>
      <c r="BT312" s="71">
        <v>0</v>
      </c>
      <c r="BU312"/>
      <c r="BV312" s="70">
        <v>35.091999999999999</v>
      </c>
      <c r="BW312" s="70">
        <v>0</v>
      </c>
      <c r="BX312" s="70">
        <v>0</v>
      </c>
      <c r="BY312" s="70">
        <v>0</v>
      </c>
      <c r="BZ312" s="70">
        <v>0</v>
      </c>
      <c r="CA312" s="70">
        <v>0</v>
      </c>
      <c r="CB312" s="70">
        <v>0</v>
      </c>
      <c r="CC312" s="70">
        <v>0</v>
      </c>
      <c r="CD312" s="70">
        <v>0</v>
      </c>
    </row>
    <row r="313" spans="1:82">
      <c r="A313" s="70" t="s">
        <v>2000</v>
      </c>
      <c r="B313" s="70">
        <v>300</v>
      </c>
      <c r="C313" s="70">
        <v>11</v>
      </c>
      <c r="D313" s="70">
        <v>18</v>
      </c>
      <c r="E313" s="70">
        <v>2014</v>
      </c>
      <c r="F313" s="70" t="s">
        <v>181</v>
      </c>
      <c r="G313" s="70" t="s">
        <v>1989</v>
      </c>
      <c r="H313" s="70" t="s">
        <v>1990</v>
      </c>
      <c r="I313" s="148"/>
      <c r="J313" s="71">
        <v>89.977562478224243</v>
      </c>
      <c r="K313" s="71">
        <v>1.781150145789351</v>
      </c>
      <c r="L313" s="71">
        <v>32.758673429842347</v>
      </c>
      <c r="M313" s="71">
        <v>68.07342142749502</v>
      </c>
      <c r="N313" s="71">
        <v>82.690510105383069</v>
      </c>
      <c r="O313" s="71">
        <v>37.32529533912971</v>
      </c>
      <c r="P313" s="71">
        <v>28.91783404851029</v>
      </c>
      <c r="Q313" s="71">
        <v>2.6494874297602702</v>
      </c>
      <c r="R313" s="71">
        <v>10.318551574504021</v>
      </c>
      <c r="S313" s="71">
        <v>4.3796010071203648</v>
      </c>
      <c r="T313" s="72"/>
      <c r="U313" s="71">
        <v>7494177</v>
      </c>
      <c r="V313" s="71">
        <v>702</v>
      </c>
      <c r="W313" s="71">
        <v>542</v>
      </c>
      <c r="X313" s="71">
        <v>11502</v>
      </c>
      <c r="Y313" s="71">
        <v>15230</v>
      </c>
      <c r="Z313" s="71">
        <v>21479</v>
      </c>
      <c r="AA313" s="71">
        <v>5759</v>
      </c>
      <c r="AB313" s="71">
        <v>35699</v>
      </c>
      <c r="AC313" s="71">
        <v>1715903.5</v>
      </c>
      <c r="AD313" s="71">
        <v>4.3796010071203648</v>
      </c>
      <c r="AE313" s="72"/>
      <c r="AF313" s="71"/>
      <c r="AG313" s="71"/>
      <c r="AH313" s="71"/>
      <c r="AI313" s="71"/>
      <c r="AJ313" s="71"/>
      <c r="AK313" s="71"/>
      <c r="AL313" s="71"/>
      <c r="AM313" s="71"/>
      <c r="AN313" s="71"/>
      <c r="AO313" s="71"/>
      <c r="AP313" s="71"/>
      <c r="AQ313" s="72"/>
      <c r="AR313" s="71">
        <v>802</v>
      </c>
      <c r="AS313" s="71">
        <v>81</v>
      </c>
      <c r="AT313" s="71">
        <v>0</v>
      </c>
      <c r="AU313" s="71">
        <v>0</v>
      </c>
      <c r="AV313" s="71">
        <v>0</v>
      </c>
      <c r="AW313" s="71">
        <v>1</v>
      </c>
      <c r="AX313" s="71"/>
      <c r="AY313" s="72"/>
      <c r="AZ313" s="71">
        <v>3413.9780000000001</v>
      </c>
      <c r="BA313" s="71">
        <v>8539.7520000000004</v>
      </c>
      <c r="BB313" s="71">
        <v>0</v>
      </c>
      <c r="BC313" s="71">
        <v>0</v>
      </c>
      <c r="BD313" s="71">
        <v>0</v>
      </c>
      <c r="BE313" s="71">
        <v>5700</v>
      </c>
      <c r="BF313" s="71"/>
      <c r="BG313" s="72"/>
      <c r="BH313" s="71">
        <v>0</v>
      </c>
      <c r="BI313" s="71">
        <v>0</v>
      </c>
      <c r="BJ313" s="71">
        <v>25.216000000000001</v>
      </c>
      <c r="BK313" s="71">
        <v>0</v>
      </c>
      <c r="BL313" s="71">
        <v>7.1120000000000001</v>
      </c>
      <c r="BM313" s="71">
        <v>0</v>
      </c>
      <c r="BN313" s="72"/>
      <c r="BO313" s="71">
        <v>0</v>
      </c>
      <c r="BP313" s="71">
        <v>0</v>
      </c>
      <c r="BQ313" s="71">
        <v>2</v>
      </c>
      <c r="BR313" s="71">
        <v>0</v>
      </c>
      <c r="BS313" s="71">
        <v>1</v>
      </c>
      <c r="BT313" s="71">
        <v>0</v>
      </c>
      <c r="BU313"/>
      <c r="BV313" s="70">
        <v>32.328000000000003</v>
      </c>
      <c r="BW313" s="70">
        <v>0</v>
      </c>
      <c r="BX313" s="70">
        <v>0</v>
      </c>
      <c r="BY313" s="70">
        <v>0</v>
      </c>
      <c r="BZ313" s="70">
        <v>0</v>
      </c>
      <c r="CA313" s="70">
        <v>0</v>
      </c>
      <c r="CB313" s="70">
        <v>0</v>
      </c>
      <c r="CC313" s="70">
        <v>0</v>
      </c>
      <c r="CD313" s="70">
        <v>0</v>
      </c>
    </row>
    <row r="314" spans="1:82">
      <c r="A314" s="70" t="s">
        <v>2001</v>
      </c>
      <c r="B314" s="70">
        <v>301</v>
      </c>
      <c r="C314" s="70">
        <v>12</v>
      </c>
      <c r="D314" s="70">
        <v>18</v>
      </c>
      <c r="E314" s="70">
        <v>2015</v>
      </c>
      <c r="F314" s="70" t="s">
        <v>182</v>
      </c>
      <c r="G314" s="70" t="s">
        <v>1989</v>
      </c>
      <c r="H314" s="70" t="s">
        <v>1990</v>
      </c>
      <c r="I314" s="148"/>
      <c r="J314" s="71">
        <v>99.586615284967294</v>
      </c>
      <c r="K314" s="71">
        <v>1.706442069742736</v>
      </c>
      <c r="L314" s="71">
        <v>32.441064800498317</v>
      </c>
      <c r="M314" s="71">
        <v>65.020713206970285</v>
      </c>
      <c r="N314" s="71">
        <v>68.582430181206476</v>
      </c>
      <c r="O314" s="71">
        <v>37.310300131311251</v>
      </c>
      <c r="P314" s="71">
        <v>28.598960685521067</v>
      </c>
      <c r="Q314" s="71">
        <v>2.5613463788197901</v>
      </c>
      <c r="R314" s="71">
        <v>9.5436748918127368</v>
      </c>
      <c r="S314" s="71">
        <v>3.1840391140669202</v>
      </c>
      <c r="T314" s="72"/>
      <c r="U314" s="71">
        <v>8108885</v>
      </c>
      <c r="V314" s="71">
        <v>702</v>
      </c>
      <c r="W314" s="71">
        <v>542</v>
      </c>
      <c r="X314" s="71">
        <v>11502</v>
      </c>
      <c r="Y314" s="71">
        <v>15202</v>
      </c>
      <c r="Z314" s="71">
        <v>21677</v>
      </c>
      <c r="AA314" s="71">
        <v>5691</v>
      </c>
      <c r="AB314" s="71">
        <v>35254</v>
      </c>
      <c r="AC314" s="71">
        <v>1631335.5</v>
      </c>
      <c r="AD314" s="71">
        <v>3.1840391140669202</v>
      </c>
      <c r="AE314" s="72"/>
      <c r="AF314" s="71">
        <v>96387818.201293141</v>
      </c>
      <c r="AG314" s="71">
        <v>1133567.681763171</v>
      </c>
      <c r="AH314" s="71">
        <v>3809604.0077026188</v>
      </c>
      <c r="AI314" s="71">
        <v>72675477.194369569</v>
      </c>
      <c r="AJ314" s="71">
        <v>86301904.022876531</v>
      </c>
      <c r="AK314" s="71">
        <v>0</v>
      </c>
      <c r="AL314" s="71">
        <v>0</v>
      </c>
      <c r="AM314" s="71">
        <v>4831412.8150320593</v>
      </c>
      <c r="AN314" s="71">
        <v>0</v>
      </c>
      <c r="AO314" s="71">
        <v>0</v>
      </c>
      <c r="AP314" s="71">
        <v>265139783.92303708</v>
      </c>
      <c r="AQ314" s="72"/>
      <c r="AR314" s="71">
        <v>856</v>
      </c>
      <c r="AS314" s="71">
        <v>119</v>
      </c>
      <c r="AT314" s="71">
        <v>0</v>
      </c>
      <c r="AU314" s="71">
        <v>0</v>
      </c>
      <c r="AV314" s="71">
        <v>0</v>
      </c>
      <c r="AW314" s="71">
        <v>1</v>
      </c>
      <c r="AX314" s="71"/>
      <c r="AY314" s="72"/>
      <c r="AZ314" s="71">
        <v>3720.9780000000001</v>
      </c>
      <c r="BA314" s="71">
        <v>12294.052</v>
      </c>
      <c r="BB314" s="71">
        <v>0</v>
      </c>
      <c r="BC314" s="71">
        <v>0</v>
      </c>
      <c r="BD314" s="71">
        <v>0</v>
      </c>
      <c r="BE314" s="71">
        <v>5700</v>
      </c>
      <c r="BF314" s="71"/>
      <c r="BG314" s="72"/>
      <c r="BH314" s="71">
        <v>0</v>
      </c>
      <c r="BI314" s="71">
        <v>0</v>
      </c>
      <c r="BJ314" s="71">
        <v>20.858000000000001</v>
      </c>
      <c r="BK314" s="71">
        <v>0</v>
      </c>
      <c r="BL314" s="71">
        <v>36.414999999999999</v>
      </c>
      <c r="BM314" s="71">
        <v>0</v>
      </c>
      <c r="BN314" s="72"/>
      <c r="BO314" s="71">
        <v>0</v>
      </c>
      <c r="BP314" s="71">
        <v>0</v>
      </c>
      <c r="BQ314" s="71">
        <v>1</v>
      </c>
      <c r="BR314" s="71">
        <v>0</v>
      </c>
      <c r="BS314" s="71">
        <v>2</v>
      </c>
      <c r="BT314" s="71">
        <v>0</v>
      </c>
      <c r="BU314"/>
      <c r="BV314" s="70">
        <v>27.082999999999998</v>
      </c>
      <c r="BW314" s="70">
        <v>0</v>
      </c>
      <c r="BX314" s="70">
        <v>30.19</v>
      </c>
      <c r="BY314" s="70">
        <v>0</v>
      </c>
      <c r="BZ314" s="70">
        <v>0</v>
      </c>
      <c r="CA314" s="70">
        <v>0</v>
      </c>
      <c r="CB314" s="70">
        <v>0</v>
      </c>
      <c r="CC314" s="70">
        <v>0</v>
      </c>
      <c r="CD314" s="70">
        <v>0</v>
      </c>
    </row>
    <row r="315" spans="1:82">
      <c r="A315" s="70" t="s">
        <v>2002</v>
      </c>
      <c r="B315" s="70">
        <v>302</v>
      </c>
      <c r="C315" s="70">
        <v>13</v>
      </c>
      <c r="D315" s="70">
        <v>18</v>
      </c>
      <c r="E315" s="70">
        <v>2016</v>
      </c>
      <c r="F315" s="70" t="s">
        <v>155</v>
      </c>
      <c r="G315" s="70" t="s">
        <v>1989</v>
      </c>
      <c r="H315" s="70" t="s">
        <v>1990</v>
      </c>
      <c r="I315" s="148"/>
      <c r="J315" s="71">
        <v>87.997776440373883</v>
      </c>
      <c r="K315" s="71">
        <v>1.691918661565436</v>
      </c>
      <c r="L315" s="71">
        <v>34.098082503259718</v>
      </c>
      <c r="M315" s="71">
        <v>65.576621891182683</v>
      </c>
      <c r="N315" s="71">
        <v>65.245632796649048</v>
      </c>
      <c r="O315" s="71">
        <v>37.032353250351932</v>
      </c>
      <c r="P315" s="71">
        <v>27.864770291838216</v>
      </c>
      <c r="Q315" s="71">
        <v>2.4589127855875184</v>
      </c>
      <c r="R315" s="71">
        <v>10.501351428212834</v>
      </c>
      <c r="S315" s="71">
        <v>0</v>
      </c>
      <c r="T315" s="72"/>
      <c r="U315" s="71">
        <v>8326094</v>
      </c>
      <c r="V315" s="71">
        <v>702</v>
      </c>
      <c r="W315" s="71">
        <v>542</v>
      </c>
      <c r="X315" s="71">
        <v>11502</v>
      </c>
      <c r="Y315" s="71">
        <v>15155</v>
      </c>
      <c r="Z315" s="71">
        <v>21780</v>
      </c>
      <c r="AA315" s="71">
        <v>5735</v>
      </c>
      <c r="AB315" s="71">
        <v>34813</v>
      </c>
      <c r="AC315" s="71">
        <v>1793527.454095497</v>
      </c>
      <c r="AD315" s="71">
        <v>0</v>
      </c>
      <c r="AE315" s="72"/>
      <c r="AF315" s="71">
        <v>87917518.820552781</v>
      </c>
      <c r="AG315" s="71">
        <v>1081573.2281344801</v>
      </c>
      <c r="AH315" s="71">
        <v>2938702.6855560779</v>
      </c>
      <c r="AI315" s="71">
        <v>76622849.621682927</v>
      </c>
      <c r="AJ315" s="71">
        <v>70417193.580571502</v>
      </c>
      <c r="AK315" s="71">
        <v>0</v>
      </c>
      <c r="AL315" s="71">
        <v>0</v>
      </c>
      <c r="AM315" s="71">
        <v>4774682.1948863743</v>
      </c>
      <c r="AN315" s="71">
        <v>0</v>
      </c>
      <c r="AO315" s="71">
        <v>0</v>
      </c>
      <c r="AP315" s="71">
        <v>243752520.13138416</v>
      </c>
      <c r="AQ315" s="72"/>
      <c r="AR315" s="71">
        <v>931</v>
      </c>
      <c r="AS315" s="71">
        <v>150</v>
      </c>
      <c r="AT315" s="71">
        <v>0</v>
      </c>
      <c r="AU315" s="71">
        <v>0</v>
      </c>
      <c r="AV315" s="71">
        <v>0</v>
      </c>
      <c r="AW315" s="71">
        <v>1</v>
      </c>
      <c r="AX315" s="71"/>
      <c r="AY315" s="72"/>
      <c r="AZ315" s="71">
        <v>4132.5780000000004</v>
      </c>
      <c r="BA315" s="71">
        <v>14380.152</v>
      </c>
      <c r="BB315" s="71">
        <v>0</v>
      </c>
      <c r="BC315" s="71">
        <v>0</v>
      </c>
      <c r="BD315" s="71">
        <v>0</v>
      </c>
      <c r="BE315" s="71">
        <v>5700</v>
      </c>
      <c r="BF315" s="71"/>
      <c r="BG315" s="72"/>
      <c r="BH315" s="71">
        <v>0</v>
      </c>
      <c r="BI315" s="71">
        <v>0</v>
      </c>
      <c r="BJ315" s="71">
        <v>25.125</v>
      </c>
      <c r="BK315" s="71">
        <v>0</v>
      </c>
      <c r="BL315" s="71">
        <v>48</v>
      </c>
      <c r="BM315" s="71">
        <v>0</v>
      </c>
      <c r="BN315" s="72"/>
      <c r="BO315" s="71">
        <v>0</v>
      </c>
      <c r="BP315" s="71">
        <v>0</v>
      </c>
      <c r="BQ315" s="71">
        <v>2</v>
      </c>
      <c r="BR315" s="71">
        <v>0</v>
      </c>
      <c r="BS315" s="71">
        <v>3</v>
      </c>
      <c r="BT315" s="71">
        <v>0</v>
      </c>
      <c r="BU315"/>
      <c r="BV315" s="70">
        <v>38.526000000000003</v>
      </c>
      <c r="BW315" s="70">
        <v>0</v>
      </c>
      <c r="BX315" s="70">
        <v>34.598999999999997</v>
      </c>
      <c r="BY315" s="70">
        <v>0</v>
      </c>
      <c r="BZ315" s="70">
        <v>0</v>
      </c>
      <c r="CA315" s="70">
        <v>0</v>
      </c>
      <c r="CB315" s="70">
        <v>0</v>
      </c>
      <c r="CC315" s="70">
        <v>0</v>
      </c>
      <c r="CD315" s="70">
        <v>0</v>
      </c>
    </row>
    <row r="316" spans="1:82">
      <c r="A316" s="70" t="s">
        <v>2003</v>
      </c>
      <c r="B316" s="70">
        <v>303</v>
      </c>
      <c r="C316" s="70">
        <v>14</v>
      </c>
      <c r="D316" s="70">
        <v>18</v>
      </c>
      <c r="E316" s="70">
        <v>2017</v>
      </c>
      <c r="F316" s="70" t="s">
        <v>156</v>
      </c>
      <c r="G316" s="70" t="s">
        <v>1989</v>
      </c>
      <c r="H316" s="70" t="s">
        <v>1990</v>
      </c>
      <c r="I316" s="148"/>
      <c r="J316" s="71">
        <v>79.6388778327305</v>
      </c>
      <c r="K316" s="71">
        <v>1.6919092660524522</v>
      </c>
      <c r="L316" s="71">
        <v>33.793027218784012</v>
      </c>
      <c r="M316" s="71">
        <v>56.961961428915956</v>
      </c>
      <c r="N316" s="71">
        <v>74.074119184564324</v>
      </c>
      <c r="O316" s="71">
        <v>36.581947807173357</v>
      </c>
      <c r="P316" s="71">
        <v>27.499967119231094</v>
      </c>
      <c r="Q316" s="71">
        <v>2.35630803250646</v>
      </c>
      <c r="R316" s="71">
        <v>9.5246735043838573</v>
      </c>
      <c r="S316" s="71">
        <v>0</v>
      </c>
      <c r="T316" s="72"/>
      <c r="U316" s="71">
        <v>8728714</v>
      </c>
      <c r="V316" s="71">
        <v>702</v>
      </c>
      <c r="W316" s="71">
        <v>542</v>
      </c>
      <c r="X316" s="71">
        <v>11502</v>
      </c>
      <c r="Y316" s="71">
        <v>15161</v>
      </c>
      <c r="Z316" s="71">
        <v>21872</v>
      </c>
      <c r="AA316" s="71">
        <v>5696</v>
      </c>
      <c r="AB316" s="71">
        <v>34498</v>
      </c>
      <c r="AC316" s="71">
        <v>1658998</v>
      </c>
      <c r="AD316" s="71">
        <v>0</v>
      </c>
      <c r="AE316" s="72"/>
      <c r="AF316" s="71">
        <v>83008717.241213322</v>
      </c>
      <c r="AG316" s="71">
        <v>1085474.8131280681</v>
      </c>
      <c r="AH316" s="71">
        <v>4213259.1841819296</v>
      </c>
      <c r="AI316" s="71">
        <v>69567542.320156649</v>
      </c>
      <c r="AJ316" s="71">
        <v>89048249.144433945</v>
      </c>
      <c r="AK316" s="71">
        <v>0</v>
      </c>
      <c r="AL316" s="71">
        <v>0</v>
      </c>
      <c r="AM316" s="71">
        <v>4738882.7012879532</v>
      </c>
      <c r="AN316" s="71">
        <v>0</v>
      </c>
      <c r="AO316" s="71">
        <v>0</v>
      </c>
      <c r="AP316" s="71">
        <v>251662125.40440187</v>
      </c>
      <c r="AQ316" s="72"/>
      <c r="AR316" s="71">
        <v>968</v>
      </c>
      <c r="AS316" s="71">
        <v>158</v>
      </c>
      <c r="AT316" s="71">
        <v>0</v>
      </c>
      <c r="AU316" s="71">
        <v>0</v>
      </c>
      <c r="AV316" s="71">
        <v>0</v>
      </c>
      <c r="AW316" s="71">
        <v>1</v>
      </c>
      <c r="AX316" s="71"/>
      <c r="AY316" s="72"/>
      <c r="AZ316" s="71">
        <v>4329.6580000000004</v>
      </c>
      <c r="BA316" s="71">
        <v>14832.152</v>
      </c>
      <c r="BB316" s="71">
        <v>0</v>
      </c>
      <c r="BC316" s="71">
        <v>0</v>
      </c>
      <c r="BD316" s="71">
        <v>0</v>
      </c>
      <c r="BE316" s="71">
        <v>5700</v>
      </c>
      <c r="BF316" s="71"/>
      <c r="BG316" s="72"/>
      <c r="BH316" s="71">
        <v>0</v>
      </c>
      <c r="BI316" s="71">
        <v>0</v>
      </c>
      <c r="BJ316" s="71">
        <v>24.218</v>
      </c>
      <c r="BK316" s="71">
        <v>0</v>
      </c>
      <c r="BL316" s="71">
        <v>45.222999999999999</v>
      </c>
      <c r="BM316" s="71">
        <v>0</v>
      </c>
      <c r="BN316" s="72"/>
      <c r="BO316" s="71">
        <v>0</v>
      </c>
      <c r="BP316" s="71">
        <v>0</v>
      </c>
      <c r="BQ316" s="71">
        <v>2</v>
      </c>
      <c r="BR316" s="71">
        <v>0</v>
      </c>
      <c r="BS316" s="71">
        <v>4</v>
      </c>
      <c r="BT316" s="71">
        <v>0</v>
      </c>
      <c r="BU316"/>
      <c r="BV316" s="70">
        <v>42.997</v>
      </c>
      <c r="BW316" s="70">
        <v>0</v>
      </c>
      <c r="BX316" s="70">
        <v>26.443999999999999</v>
      </c>
      <c r="BY316" s="70">
        <v>0</v>
      </c>
      <c r="BZ316" s="70">
        <v>0</v>
      </c>
      <c r="CA316" s="70">
        <v>0</v>
      </c>
      <c r="CB316" s="70">
        <v>0</v>
      </c>
      <c r="CC316" s="70">
        <v>0</v>
      </c>
      <c r="CD316" s="70">
        <v>0</v>
      </c>
    </row>
    <row r="317" spans="1:82">
      <c r="A317" s="70" t="s">
        <v>2004</v>
      </c>
      <c r="B317" s="70">
        <v>304</v>
      </c>
      <c r="C317" s="70">
        <v>15</v>
      </c>
      <c r="D317" s="70">
        <v>18</v>
      </c>
      <c r="E317" s="70">
        <v>2018</v>
      </c>
      <c r="F317" s="70" t="s">
        <v>183</v>
      </c>
      <c r="G317" s="70" t="s">
        <v>1989</v>
      </c>
      <c r="H317" s="70" t="s">
        <v>1990</v>
      </c>
      <c r="I317" s="148"/>
      <c r="J317" s="71">
        <v>77.482581658237422</v>
      </c>
      <c r="K317" s="71">
        <v>1.5352904111581398</v>
      </c>
      <c r="L317" s="71">
        <v>30.659809432388265</v>
      </c>
      <c r="M317" s="71">
        <v>52.674644102041697</v>
      </c>
      <c r="N317" s="71">
        <v>62.595024150177217</v>
      </c>
      <c r="O317" s="71">
        <v>36.057124070842988</v>
      </c>
      <c r="P317" s="71">
        <v>27.130628215851349</v>
      </c>
      <c r="Q317" s="71">
        <v>2.1676878824361898</v>
      </c>
      <c r="R317" s="71">
        <v>8.6059674333213323</v>
      </c>
      <c r="S317" s="71">
        <v>0</v>
      </c>
      <c r="T317" s="72"/>
      <c r="U317" s="71">
        <v>8752107</v>
      </c>
      <c r="V317" s="71">
        <v>702</v>
      </c>
      <c r="W317" s="71">
        <v>542</v>
      </c>
      <c r="X317" s="71">
        <v>11502</v>
      </c>
      <c r="Y317" s="71">
        <v>15207</v>
      </c>
      <c r="Z317" s="71">
        <v>21971</v>
      </c>
      <c r="AA317" s="71">
        <v>5676</v>
      </c>
      <c r="AB317" s="71">
        <v>34201</v>
      </c>
      <c r="AC317" s="71">
        <v>1493104</v>
      </c>
      <c r="AD317" s="71">
        <v>0</v>
      </c>
      <c r="AE317" s="72"/>
      <c r="AF317" s="71">
        <v>89517263.098772541</v>
      </c>
      <c r="AG317" s="71">
        <v>956151.28139539086</v>
      </c>
      <c r="AH317" s="71">
        <v>3929363.2294528168</v>
      </c>
      <c r="AI317" s="71">
        <v>66515473.7596457</v>
      </c>
      <c r="AJ317" s="71">
        <v>78230327.728237867</v>
      </c>
      <c r="AK317" s="71">
        <v>0</v>
      </c>
      <c r="AL317" s="71">
        <v>0</v>
      </c>
      <c r="AM317" s="71">
        <v>4707805.6374491015</v>
      </c>
      <c r="AN317" s="71">
        <v>0</v>
      </c>
      <c r="AO317" s="71">
        <v>0</v>
      </c>
      <c r="AP317" s="71">
        <v>243856384.73495343</v>
      </c>
      <c r="AQ317" s="72"/>
      <c r="AR317" s="71">
        <v>1017</v>
      </c>
      <c r="AS317" s="71">
        <v>171</v>
      </c>
      <c r="AT317" s="71">
        <v>0</v>
      </c>
      <c r="AU317" s="71">
        <v>0</v>
      </c>
      <c r="AV317" s="71">
        <v>0</v>
      </c>
      <c r="AW317" s="71">
        <v>1</v>
      </c>
      <c r="AX317" s="71"/>
      <c r="AY317" s="72"/>
      <c r="AZ317" s="71">
        <v>4586.5329999999994</v>
      </c>
      <c r="BA317" s="71">
        <v>15629.652</v>
      </c>
      <c r="BB317" s="71">
        <v>0</v>
      </c>
      <c r="BC317" s="71">
        <v>0</v>
      </c>
      <c r="BD317" s="71">
        <v>0</v>
      </c>
      <c r="BE317" s="71">
        <v>5700</v>
      </c>
      <c r="BF317" s="71"/>
      <c r="BG317" s="72"/>
      <c r="BH317" s="71">
        <v>0</v>
      </c>
      <c r="BI317" s="71">
        <v>0</v>
      </c>
      <c r="BJ317" s="71">
        <v>24.878</v>
      </c>
      <c r="BK317" s="71">
        <v>0</v>
      </c>
      <c r="BL317" s="71">
        <v>45.219000000000001</v>
      </c>
      <c r="BM317" s="71">
        <v>0</v>
      </c>
      <c r="BN317" s="72"/>
      <c r="BO317" s="71">
        <v>0</v>
      </c>
      <c r="BP317" s="71">
        <v>0</v>
      </c>
      <c r="BQ317" s="71">
        <v>2</v>
      </c>
      <c r="BR317" s="71">
        <v>0</v>
      </c>
      <c r="BS317" s="71">
        <v>4</v>
      </c>
      <c r="BT317" s="71">
        <v>0</v>
      </c>
      <c r="BU317"/>
      <c r="BV317" s="70">
        <v>42.459000000000003</v>
      </c>
      <c r="BW317" s="70">
        <v>0</v>
      </c>
      <c r="BX317" s="70">
        <v>27.638000000000002</v>
      </c>
      <c r="BY317" s="70">
        <v>0</v>
      </c>
      <c r="BZ317" s="70">
        <v>0</v>
      </c>
      <c r="CA317" s="70">
        <v>0</v>
      </c>
      <c r="CB317" s="70">
        <v>0</v>
      </c>
      <c r="CC317" s="70">
        <v>0</v>
      </c>
      <c r="CD317" s="70">
        <v>0</v>
      </c>
    </row>
    <row r="318" spans="1:82">
      <c r="A318" s="70" t="s">
        <v>2005</v>
      </c>
      <c r="B318" s="70">
        <v>305</v>
      </c>
      <c r="C318" s="70">
        <v>16</v>
      </c>
      <c r="D318" s="70">
        <v>18</v>
      </c>
      <c r="E318" s="70">
        <v>2019</v>
      </c>
      <c r="F318" s="70" t="s">
        <v>158</v>
      </c>
      <c r="G318" s="70" t="s">
        <v>1989</v>
      </c>
      <c r="H318" s="70" t="s">
        <v>1990</v>
      </c>
      <c r="I318" s="148"/>
      <c r="J318" s="71">
        <v>69.656980508474604</v>
      </c>
      <c r="K318" s="71">
        <v>1.3859883953282313</v>
      </c>
      <c r="L318" s="71">
        <v>30.763837863136704</v>
      </c>
      <c r="M318" s="71">
        <v>53.661381107970264</v>
      </c>
      <c r="N318" s="71">
        <v>55.195441774808238</v>
      </c>
      <c r="O318" s="71">
        <v>35.060144512218869</v>
      </c>
      <c r="P318" s="71">
        <v>26.670635639543669</v>
      </c>
      <c r="Q318" s="71">
        <v>2.09549392505473</v>
      </c>
      <c r="R318" s="71">
        <v>12.40476383708989</v>
      </c>
      <c r="S318" s="71">
        <v>0</v>
      </c>
      <c r="T318" s="72"/>
      <c r="U318" s="71">
        <v>8545643</v>
      </c>
      <c r="V318" s="71">
        <v>702</v>
      </c>
      <c r="W318" s="71">
        <v>542</v>
      </c>
      <c r="X318" s="71">
        <v>11502</v>
      </c>
      <c r="Y318" s="71">
        <v>15312</v>
      </c>
      <c r="Z318" s="71">
        <v>21950</v>
      </c>
      <c r="AA318" s="71">
        <v>5538</v>
      </c>
      <c r="AB318" s="71">
        <v>33957</v>
      </c>
      <c r="AC318" s="71">
        <v>2187431.5</v>
      </c>
      <c r="AD318" s="71">
        <v>0</v>
      </c>
      <c r="AE318" s="72"/>
      <c r="AF318" s="71">
        <v>87432794.579023525</v>
      </c>
      <c r="AG318" s="71">
        <v>929203.00992602296</v>
      </c>
      <c r="AH318" s="71">
        <v>4275767.894937708</v>
      </c>
      <c r="AI318" s="71">
        <v>74766936.694926113</v>
      </c>
      <c r="AJ318" s="71">
        <v>80524446.362255022</v>
      </c>
      <c r="AK318" s="71">
        <v>0</v>
      </c>
      <c r="AL318" s="71">
        <v>0</v>
      </c>
      <c r="AM318" s="71">
        <v>4624687.771840862</v>
      </c>
      <c r="AN318" s="71">
        <v>0</v>
      </c>
      <c r="AO318" s="71">
        <v>0</v>
      </c>
      <c r="AP318" s="71">
        <v>252553836.31290925</v>
      </c>
      <c r="AQ318" s="72"/>
      <c r="AR318" s="71">
        <v>1078</v>
      </c>
      <c r="AS318" s="71">
        <v>196</v>
      </c>
      <c r="AT318" s="71">
        <v>0</v>
      </c>
      <c r="AU318" s="71">
        <v>0</v>
      </c>
      <c r="AV318" s="71">
        <v>0</v>
      </c>
      <c r="AW318" s="71">
        <v>1</v>
      </c>
      <c r="AX318" s="71"/>
      <c r="AY318" s="72"/>
      <c r="AZ318" s="71">
        <v>4908.8410000000003</v>
      </c>
      <c r="BA318" s="71">
        <v>16867.952000000001</v>
      </c>
      <c r="BB318" s="71">
        <v>0</v>
      </c>
      <c r="BC318" s="71">
        <v>0</v>
      </c>
      <c r="BD318" s="71">
        <v>0</v>
      </c>
      <c r="BE318" s="71">
        <v>5700</v>
      </c>
      <c r="BF318" s="71"/>
      <c r="BG318" s="72"/>
      <c r="BH318" s="71">
        <v>0</v>
      </c>
      <c r="BI318" s="71">
        <v>0</v>
      </c>
      <c r="BJ318" s="71">
        <v>21.474</v>
      </c>
      <c r="BK318" s="71">
        <v>0</v>
      </c>
      <c r="BL318" s="71">
        <v>44.05</v>
      </c>
      <c r="BM318" s="71">
        <v>0</v>
      </c>
      <c r="BN318" s="72"/>
      <c r="BO318" s="71">
        <v>0</v>
      </c>
      <c r="BP318" s="71">
        <v>0</v>
      </c>
      <c r="BQ318" s="71">
        <v>2</v>
      </c>
      <c r="BR318" s="71">
        <v>0</v>
      </c>
      <c r="BS318" s="71">
        <v>4</v>
      </c>
      <c r="BT318" s="71">
        <v>0</v>
      </c>
      <c r="BU318"/>
      <c r="BV318" s="70">
        <v>38.198999999999998</v>
      </c>
      <c r="BW318" s="70">
        <v>0</v>
      </c>
      <c r="BX318" s="70">
        <v>27.324999999999999</v>
      </c>
      <c r="BY318" s="70">
        <v>0</v>
      </c>
      <c r="BZ318" s="70">
        <v>0</v>
      </c>
      <c r="CA318" s="70">
        <v>0</v>
      </c>
      <c r="CB318" s="70">
        <v>0</v>
      </c>
      <c r="CC318" s="70">
        <v>0</v>
      </c>
      <c r="CD318" s="70">
        <v>0</v>
      </c>
    </row>
    <row r="319" spans="1:82">
      <c r="A319" s="70" t="s">
        <v>2006</v>
      </c>
      <c r="B319" s="70">
        <v>306</v>
      </c>
      <c r="C319" s="70">
        <v>17</v>
      </c>
      <c r="D319" s="70">
        <v>18</v>
      </c>
      <c r="E319" s="70">
        <v>2020</v>
      </c>
      <c r="F319" s="70" t="s">
        <v>159</v>
      </c>
      <c r="G319" s="70" t="s">
        <v>1989</v>
      </c>
      <c r="H319" s="70" t="s">
        <v>1990</v>
      </c>
      <c r="I319" s="148"/>
      <c r="J319" s="71">
        <v>69.048202468596557</v>
      </c>
      <c r="K319" s="71">
        <v>1.4506875607337788</v>
      </c>
      <c r="L319" s="71">
        <v>38.793932978492144</v>
      </c>
      <c r="M319" s="71">
        <v>42.629491044400417</v>
      </c>
      <c r="N319" s="71">
        <v>49.145411776666243</v>
      </c>
      <c r="O319" s="71">
        <v>30.656068269925793</v>
      </c>
      <c r="P319" s="71">
        <v>25.128701722161587</v>
      </c>
      <c r="Q319" s="71">
        <v>1.98491275322463</v>
      </c>
      <c r="R319" s="71">
        <v>7.7072589767827999</v>
      </c>
      <c r="S319" s="71">
        <v>0</v>
      </c>
      <c r="T319" s="72"/>
      <c r="U319" s="71">
        <v>7840937</v>
      </c>
      <c r="V319" s="71">
        <v>667</v>
      </c>
      <c r="W319" s="71">
        <v>610</v>
      </c>
      <c r="X319" s="71">
        <v>11477</v>
      </c>
      <c r="Y319" s="71">
        <v>15408</v>
      </c>
      <c r="Z319" s="71">
        <v>21906</v>
      </c>
      <c r="AA319" s="71">
        <v>5546</v>
      </c>
      <c r="AB319" s="71">
        <v>33665</v>
      </c>
      <c r="AC319" s="71">
        <v>1366263.9999999998</v>
      </c>
      <c r="AD319" s="71">
        <v>0</v>
      </c>
      <c r="AE319" s="72"/>
      <c r="AF319" s="71">
        <v>79027877.862288401</v>
      </c>
      <c r="AG319" s="71">
        <v>929319.08898529608</v>
      </c>
      <c r="AH319" s="71">
        <v>5520499.2331817271</v>
      </c>
      <c r="AI319" s="71">
        <v>62160990.166687518</v>
      </c>
      <c r="AJ319" s="71">
        <v>77596166.450111732</v>
      </c>
      <c r="AK319" s="71"/>
      <c r="AL319" s="71"/>
      <c r="AM319" s="71">
        <v>4393656.5259510763</v>
      </c>
      <c r="AN319" s="71"/>
      <c r="AO319" s="71"/>
      <c r="AP319" s="71">
        <v>229628509.32720578</v>
      </c>
      <c r="AQ319" s="72"/>
      <c r="AR319" s="71">
        <v>1123</v>
      </c>
      <c r="AS319" s="71">
        <v>219</v>
      </c>
      <c r="AT319" s="71">
        <v>0</v>
      </c>
      <c r="AU319" s="71">
        <v>0</v>
      </c>
      <c r="AV319" s="71">
        <v>0</v>
      </c>
      <c r="AW319" s="71">
        <v>1</v>
      </c>
      <c r="AX319" s="71"/>
      <c r="AY319" s="72"/>
      <c r="AZ319" s="71">
        <v>5151.6860000000024</v>
      </c>
      <c r="BA319" s="71">
        <v>18006.452000000001</v>
      </c>
      <c r="BB319" s="71">
        <v>0</v>
      </c>
      <c r="BC319" s="71">
        <v>0</v>
      </c>
      <c r="BD319" s="71">
        <v>0</v>
      </c>
      <c r="BE319" s="71">
        <v>5700</v>
      </c>
      <c r="BF319" s="71"/>
      <c r="BG319" s="72"/>
      <c r="BH319" s="71">
        <v>0</v>
      </c>
      <c r="BI319" s="71">
        <v>0</v>
      </c>
      <c r="BJ319" s="71">
        <v>20.933</v>
      </c>
      <c r="BK319" s="71">
        <v>0</v>
      </c>
      <c r="BL319" s="71">
        <v>45.794000000000004</v>
      </c>
      <c r="BM319" s="71">
        <v>0</v>
      </c>
      <c r="BN319" s="72"/>
      <c r="BO319" s="71">
        <v>0</v>
      </c>
      <c r="BP319" s="71">
        <v>0</v>
      </c>
      <c r="BQ319" s="71">
        <v>2</v>
      </c>
      <c r="BR319" s="71">
        <v>0</v>
      </c>
      <c r="BS319" s="71">
        <v>4</v>
      </c>
      <c r="BT319" s="71">
        <v>0</v>
      </c>
      <c r="BU319"/>
      <c r="BV319" s="70">
        <v>37.444000000000003</v>
      </c>
      <c r="BW319" s="70">
        <v>0</v>
      </c>
      <c r="BX319" s="70">
        <v>29.283000000000001</v>
      </c>
      <c r="BY319" s="70">
        <v>0</v>
      </c>
      <c r="BZ319" s="70">
        <v>0</v>
      </c>
      <c r="CA319" s="70">
        <v>0</v>
      </c>
      <c r="CB319" s="70">
        <v>0</v>
      </c>
      <c r="CC319" s="70">
        <v>0</v>
      </c>
      <c r="CD319" s="70">
        <v>0</v>
      </c>
    </row>
    <row r="320" spans="1:82">
      <c r="A320" s="70" t="s">
        <v>2007</v>
      </c>
      <c r="B320" s="70">
        <v>306</v>
      </c>
      <c r="C320" s="70">
        <v>18</v>
      </c>
      <c r="D320" s="70">
        <v>18</v>
      </c>
      <c r="E320" s="70">
        <v>2021</v>
      </c>
      <c r="F320" s="70" t="s">
        <v>160</v>
      </c>
      <c r="G320" s="70" t="s">
        <v>1989</v>
      </c>
      <c r="H320" s="70" t="s">
        <v>1990</v>
      </c>
      <c r="I320" s="148"/>
      <c r="J320" s="71">
        <v>69.247391754321541</v>
      </c>
      <c r="K320" s="71">
        <v>1.5354304015879741</v>
      </c>
      <c r="L320" s="71">
        <v>30.850222968980233</v>
      </c>
      <c r="M320" s="71">
        <v>52.115930332402108</v>
      </c>
      <c r="N320" s="71">
        <v>55.291928121440016</v>
      </c>
      <c r="O320" s="71">
        <v>29.752838891718259</v>
      </c>
      <c r="P320" s="71">
        <v>25.914143421379055</v>
      </c>
      <c r="Q320" s="71">
        <v>1.9431813212940601</v>
      </c>
      <c r="R320" s="71">
        <v>8.465788410412701</v>
      </c>
      <c r="S320" s="71">
        <v>0</v>
      </c>
      <c r="T320" s="72"/>
      <c r="U320" s="71">
        <v>8904454</v>
      </c>
      <c r="V320" s="71">
        <v>667</v>
      </c>
      <c r="W320" s="71">
        <v>610</v>
      </c>
      <c r="X320" s="71">
        <v>11477</v>
      </c>
      <c r="Y320" s="71">
        <v>15329</v>
      </c>
      <c r="Z320" s="71">
        <v>21891</v>
      </c>
      <c r="AA320" s="71">
        <v>5577</v>
      </c>
      <c r="AB320" s="71">
        <v>33281</v>
      </c>
      <c r="AC320" s="71">
        <v>1455882.5</v>
      </c>
      <c r="AD320" s="71">
        <v>0</v>
      </c>
      <c r="AE320" s="72"/>
      <c r="AF320" s="71">
        <v>77715743.646465018</v>
      </c>
      <c r="AG320" s="71">
        <v>982689.67469592416</v>
      </c>
      <c r="AH320" s="71">
        <v>4890965.213606162</v>
      </c>
      <c r="AI320" s="71">
        <v>76827522.698782548</v>
      </c>
      <c r="AJ320" s="71">
        <v>79002973.689477041</v>
      </c>
      <c r="AK320" s="71">
        <v>0</v>
      </c>
      <c r="AL320" s="71">
        <v>0</v>
      </c>
      <c r="AM320" s="71">
        <v>4368593.450131489</v>
      </c>
      <c r="AN320" s="71">
        <v>0</v>
      </c>
      <c r="AO320" s="71">
        <v>0</v>
      </c>
      <c r="AP320" s="71">
        <v>243788488.37315816</v>
      </c>
      <c r="AQ320" s="72"/>
      <c r="AR320" s="71">
        <v>1157</v>
      </c>
      <c r="AS320" s="71">
        <v>242</v>
      </c>
      <c r="AT320" s="71">
        <v>0</v>
      </c>
      <c r="AU320" s="71">
        <v>0</v>
      </c>
      <c r="AV320" s="71">
        <v>0</v>
      </c>
      <c r="AW320" s="71">
        <v>1</v>
      </c>
      <c r="AX320" s="71"/>
      <c r="AY320" s="72"/>
      <c r="AZ320" s="71">
        <v>5341.528000000003</v>
      </c>
      <c r="BA320" s="71">
        <v>19078.952000000001</v>
      </c>
      <c r="BB320" s="71">
        <v>0</v>
      </c>
      <c r="BC320" s="71">
        <v>0</v>
      </c>
      <c r="BD320" s="71">
        <v>0</v>
      </c>
      <c r="BE320" s="71">
        <v>5700</v>
      </c>
      <c r="BF320" s="71"/>
      <c r="BG320" s="72"/>
      <c r="BH320" s="71">
        <v>0</v>
      </c>
      <c r="BI320" s="71">
        <v>0</v>
      </c>
      <c r="BJ320" s="71">
        <v>23.965</v>
      </c>
      <c r="BK320" s="71">
        <v>0</v>
      </c>
      <c r="BL320" s="71">
        <v>31.224</v>
      </c>
      <c r="BM320" s="71">
        <v>0</v>
      </c>
      <c r="BN320" s="72"/>
      <c r="BO320" s="71">
        <v>0</v>
      </c>
      <c r="BP320" s="71">
        <v>0</v>
      </c>
      <c r="BQ320" s="71">
        <v>3</v>
      </c>
      <c r="BR320" s="71">
        <v>0</v>
      </c>
      <c r="BS320" s="71">
        <v>4</v>
      </c>
      <c r="BT320" s="71">
        <v>0</v>
      </c>
      <c r="BU320"/>
      <c r="BV320" s="70">
        <v>32.054000000000002</v>
      </c>
      <c r="BW320" s="70">
        <v>0</v>
      </c>
      <c r="BX320" s="70">
        <v>23.135000000000002</v>
      </c>
      <c r="BY320" s="70">
        <v>0</v>
      </c>
      <c r="BZ320" s="70">
        <v>0</v>
      </c>
      <c r="CA320" s="70">
        <v>0</v>
      </c>
      <c r="CB320" s="70">
        <v>0</v>
      </c>
      <c r="CC320" s="70">
        <v>0</v>
      </c>
      <c r="CD320" s="70">
        <v>0</v>
      </c>
    </row>
    <row r="321" spans="1:82">
      <c r="A321" s="70" t="s">
        <v>2008</v>
      </c>
      <c r="B321" s="70">
        <v>306</v>
      </c>
      <c r="C321" s="70">
        <v>19</v>
      </c>
      <c r="D321" s="70">
        <v>18</v>
      </c>
      <c r="E321" s="70">
        <v>2022</v>
      </c>
      <c r="F321" s="70" t="s">
        <v>161</v>
      </c>
      <c r="G321" s="70" t="s">
        <v>1989</v>
      </c>
      <c r="H321" s="70" t="s">
        <v>1990</v>
      </c>
      <c r="I321" s="148"/>
      <c r="J321" s="71">
        <v>68.112405566345757</v>
      </c>
      <c r="K321" s="71">
        <v>1.4275578093041235</v>
      </c>
      <c r="L321" s="71">
        <v>28.184644533859199</v>
      </c>
      <c r="M321" s="71">
        <v>47.142791385506349</v>
      </c>
      <c r="N321" s="71">
        <v>59.4491569197518</v>
      </c>
      <c r="O321" s="71">
        <v>31.366720536627454</v>
      </c>
      <c r="P321" s="71">
        <v>25.781332089464755</v>
      </c>
      <c r="Q321" s="71">
        <v>1.9418217550961745</v>
      </c>
      <c r="R321" s="71">
        <v>9.4168720564430579</v>
      </c>
      <c r="S321" s="71">
        <v>0</v>
      </c>
      <c r="T321" s="72"/>
      <c r="U321" s="71">
        <v>8870409</v>
      </c>
      <c r="V321" s="71">
        <v>667</v>
      </c>
      <c r="W321" s="71">
        <v>610</v>
      </c>
      <c r="X321" s="71">
        <v>11477</v>
      </c>
      <c r="Y321" s="71">
        <v>15413</v>
      </c>
      <c r="Z321" s="71">
        <v>21927</v>
      </c>
      <c r="AA321" s="71">
        <v>5633</v>
      </c>
      <c r="AB321" s="71">
        <v>32985</v>
      </c>
      <c r="AC321" s="71">
        <v>1639781.9999999998</v>
      </c>
      <c r="AD321" s="71">
        <v>0</v>
      </c>
      <c r="AE321" s="72"/>
      <c r="AF321" s="71">
        <v>74183452.937943548</v>
      </c>
      <c r="AG321" s="71">
        <v>990049.73196645244</v>
      </c>
      <c r="AH321" s="71">
        <v>4199376.9289260963</v>
      </c>
      <c r="AI321" s="71">
        <v>67814642.785530254</v>
      </c>
      <c r="AJ321" s="71">
        <v>89140224.956485599</v>
      </c>
      <c r="AK321" s="71">
        <v>0</v>
      </c>
      <c r="AL321" s="71">
        <v>0</v>
      </c>
      <c r="AM321" s="71">
        <v>4259263.8060187064</v>
      </c>
      <c r="AN321" s="71">
        <v>0</v>
      </c>
      <c r="AO321" s="71">
        <v>0</v>
      </c>
      <c r="AP321" s="71">
        <v>240587011.14687064</v>
      </c>
      <c r="AQ321" s="72"/>
      <c r="AR321" s="71">
        <v>1222</v>
      </c>
      <c r="AS321" s="71">
        <v>250</v>
      </c>
      <c r="AT321" s="71">
        <v>0</v>
      </c>
      <c r="AU321" s="71">
        <v>0</v>
      </c>
      <c r="AV321" s="71">
        <v>0</v>
      </c>
      <c r="AW321" s="71">
        <v>2</v>
      </c>
      <c r="AX321" s="71"/>
      <c r="AY321" s="72"/>
      <c r="AZ321" s="71">
        <v>5671.6630000000041</v>
      </c>
      <c r="BA321" s="71">
        <v>19474.952000000005</v>
      </c>
      <c r="BB321" s="71">
        <v>0</v>
      </c>
      <c r="BC321" s="71">
        <v>0</v>
      </c>
      <c r="BD321" s="71">
        <v>0</v>
      </c>
      <c r="BE321" s="71">
        <v>30000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2009</v>
      </c>
      <c r="B322" s="70">
        <v>306</v>
      </c>
      <c r="C322" s="70">
        <v>20</v>
      </c>
      <c r="D322" s="70">
        <v>18</v>
      </c>
      <c r="E322" s="70">
        <v>2023</v>
      </c>
      <c r="F322" s="70" t="s">
        <v>1539</v>
      </c>
      <c r="G322" s="70" t="s">
        <v>1989</v>
      </c>
      <c r="H322" s="70" t="s">
        <v>1990</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1325</v>
      </c>
      <c r="AS322" s="71">
        <v>250</v>
      </c>
      <c r="AT322" s="71">
        <v>0</v>
      </c>
      <c r="AU322" s="71">
        <v>0</v>
      </c>
      <c r="AV322" s="71">
        <v>0</v>
      </c>
      <c r="AW322" s="71">
        <v>2</v>
      </c>
      <c r="AX322" s="71"/>
      <c r="AY322" s="72"/>
      <c r="AZ322" s="71">
        <v>6158.2990000000063</v>
      </c>
      <c r="BA322" s="71">
        <v>19474.952000000005</v>
      </c>
      <c r="BB322" s="71">
        <v>0</v>
      </c>
      <c r="BC322" s="71">
        <v>0</v>
      </c>
      <c r="BD322" s="71">
        <v>0</v>
      </c>
      <c r="BE322" s="71">
        <v>30000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2010</v>
      </c>
      <c r="B323" s="70">
        <v>306</v>
      </c>
      <c r="C323" s="70">
        <v>21</v>
      </c>
      <c r="D323" s="70">
        <v>18</v>
      </c>
      <c r="E323" s="70">
        <v>2024</v>
      </c>
      <c r="F323" s="70" t="s">
        <v>1554</v>
      </c>
      <c r="G323" s="70" t="s">
        <v>1989</v>
      </c>
      <c r="H323" s="70" t="s">
        <v>1990</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2011</v>
      </c>
      <c r="B324" s="70">
        <v>341</v>
      </c>
      <c r="C324" s="70">
        <v>1</v>
      </c>
      <c r="D324" s="70">
        <v>21</v>
      </c>
      <c r="E324" s="70">
        <v>1990</v>
      </c>
      <c r="F324" s="70" t="s">
        <v>787</v>
      </c>
      <c r="G324" s="70" t="s">
        <v>2012</v>
      </c>
      <c r="H324" s="70" t="s">
        <v>2013</v>
      </c>
      <c r="I324" s="148"/>
      <c r="J324" s="71">
        <v>27.867080832002241</v>
      </c>
      <c r="K324" s="71">
        <v>2.0269153311181318</v>
      </c>
      <c r="L324" s="71">
        <v>4.8629324275012191</v>
      </c>
      <c r="M324" s="71">
        <v>29.649406143243731</v>
      </c>
      <c r="N324" s="71">
        <v>32.055954891717747</v>
      </c>
      <c r="O324" s="71">
        <v>26.73398341769327</v>
      </c>
      <c r="P324" s="71">
        <v>19.52134860608923</v>
      </c>
      <c r="Q324" s="71">
        <v>2.3863358623797102</v>
      </c>
      <c r="R324" s="71">
        <v>0</v>
      </c>
      <c r="S324" s="71">
        <v>2.7645165102565539</v>
      </c>
      <c r="T324" s="72"/>
      <c r="U324" s="71">
        <v>4607674</v>
      </c>
      <c r="V324" s="71">
        <v>728</v>
      </c>
      <c r="W324" s="71">
        <v>51</v>
      </c>
      <c r="X324" s="71">
        <v>10161</v>
      </c>
      <c r="Y324" s="71">
        <v>12471</v>
      </c>
      <c r="Z324" s="71">
        <v>10996</v>
      </c>
      <c r="AA324" s="71">
        <v>4740</v>
      </c>
      <c r="AB324" s="71">
        <v>38746</v>
      </c>
      <c r="AC324" s="71">
        <v>0</v>
      </c>
      <c r="AD324" s="71">
        <v>2.7645165102565539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2014</v>
      </c>
      <c r="B325" s="70">
        <v>342</v>
      </c>
      <c r="C325" s="70">
        <v>2</v>
      </c>
      <c r="D325" s="70">
        <v>21</v>
      </c>
      <c r="E325" s="70">
        <v>2005</v>
      </c>
      <c r="F325" s="70" t="s">
        <v>789</v>
      </c>
      <c r="G325" s="70" t="s">
        <v>2012</v>
      </c>
      <c r="H325" s="70" t="s">
        <v>2013</v>
      </c>
      <c r="I325" s="148"/>
      <c r="J325" s="71">
        <v>13.657576351367821</v>
      </c>
      <c r="K325" s="71">
        <v>1.6403330883809519</v>
      </c>
      <c r="L325" s="71">
        <v>3.2909884520000481</v>
      </c>
      <c r="M325" s="71">
        <v>55.648536577336493</v>
      </c>
      <c r="N325" s="71">
        <v>42.207653099802933</v>
      </c>
      <c r="O325" s="71">
        <v>38.86201510262827</v>
      </c>
      <c r="P325" s="71">
        <v>21.598109767006981</v>
      </c>
      <c r="Q325" s="71">
        <v>2.1549678850487601</v>
      </c>
      <c r="R325" s="71">
        <v>0</v>
      </c>
      <c r="S325" s="71">
        <v>4.2899210394460754</v>
      </c>
      <c r="T325" s="72"/>
      <c r="U325" s="71">
        <v>2069327</v>
      </c>
      <c r="V325" s="71">
        <v>695</v>
      </c>
      <c r="W325" s="71">
        <v>44</v>
      </c>
      <c r="X325" s="71">
        <v>10301</v>
      </c>
      <c r="Y325" s="71">
        <v>14162</v>
      </c>
      <c r="Z325" s="71">
        <v>18497</v>
      </c>
      <c r="AA325" s="71">
        <v>4295</v>
      </c>
      <c r="AB325" s="71">
        <v>36578</v>
      </c>
      <c r="AC325" s="71">
        <v>0</v>
      </c>
      <c r="AD325" s="71">
        <v>4.2899210394460754</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2015</v>
      </c>
      <c r="B326" s="70">
        <v>343</v>
      </c>
      <c r="C326" s="70">
        <v>3</v>
      </c>
      <c r="D326" s="70">
        <v>21</v>
      </c>
      <c r="E326" s="70">
        <v>2006</v>
      </c>
      <c r="F326" s="70" t="s">
        <v>790</v>
      </c>
      <c r="G326" s="70" t="s">
        <v>2012</v>
      </c>
      <c r="H326" s="70" t="s">
        <v>2013</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2016</v>
      </c>
      <c r="B327" s="70">
        <v>344</v>
      </c>
      <c r="C327" s="70">
        <v>4</v>
      </c>
      <c r="D327" s="70">
        <v>21</v>
      </c>
      <c r="E327" s="70">
        <v>2007</v>
      </c>
      <c r="F327" s="70" t="s">
        <v>791</v>
      </c>
      <c r="G327" s="70" t="s">
        <v>2012</v>
      </c>
      <c r="H327" s="70" t="s">
        <v>2013</v>
      </c>
      <c r="I327" s="148"/>
      <c r="J327" s="71">
        <v>13.58340928180367</v>
      </c>
      <c r="K327" s="71">
        <v>1.355188452318286</v>
      </c>
      <c r="L327" s="71">
        <v>0</v>
      </c>
      <c r="M327" s="71">
        <v>47.480059956626427</v>
      </c>
      <c r="N327" s="71">
        <v>45.670037152214</v>
      </c>
      <c r="O327" s="71">
        <v>37.898808570094907</v>
      </c>
      <c r="P327" s="71">
        <v>21.753696008251961</v>
      </c>
      <c r="Q327" s="71">
        <v>2.2874139255335102</v>
      </c>
      <c r="R327" s="71">
        <v>0</v>
      </c>
      <c r="S327" s="71">
        <v>3.6882254214211549</v>
      </c>
      <c r="T327" s="72"/>
      <c r="U327" s="71">
        <v>2110106</v>
      </c>
      <c r="V327" s="71">
        <v>589</v>
      </c>
      <c r="W327" s="71">
        <v>0</v>
      </c>
      <c r="X327" s="71">
        <v>11077</v>
      </c>
      <c r="Y327" s="71">
        <v>14489</v>
      </c>
      <c r="Z327" s="71">
        <v>18752</v>
      </c>
      <c r="AA327" s="71">
        <v>4260</v>
      </c>
      <c r="AB327" s="71">
        <v>36773</v>
      </c>
      <c r="AC327" s="71">
        <v>0</v>
      </c>
      <c r="AD327" s="71">
        <v>3.6882254214211549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2017</v>
      </c>
      <c r="B328" s="70">
        <v>345</v>
      </c>
      <c r="C328" s="70">
        <v>5</v>
      </c>
      <c r="D328" s="70">
        <v>21</v>
      </c>
      <c r="E328" s="70">
        <v>2008</v>
      </c>
      <c r="F328" s="70" t="s">
        <v>792</v>
      </c>
      <c r="G328" s="70" t="s">
        <v>2012</v>
      </c>
      <c r="H328" s="70" t="s">
        <v>2013</v>
      </c>
      <c r="I328" s="148"/>
      <c r="J328" s="71">
        <v>13.352177140751341</v>
      </c>
      <c r="K328" s="71">
        <v>1.081329567275386</v>
      </c>
      <c r="L328" s="71">
        <v>4.4117692753686271</v>
      </c>
      <c r="M328" s="71">
        <v>50.093888169315782</v>
      </c>
      <c r="N328" s="71">
        <v>46.120307749523782</v>
      </c>
      <c r="O328" s="71">
        <v>36.859748813430897</v>
      </c>
      <c r="P328" s="71">
        <v>21.21373559023607</v>
      </c>
      <c r="Q328" s="71">
        <v>2.2406693171270802</v>
      </c>
      <c r="R328" s="71">
        <v>0</v>
      </c>
      <c r="S328" s="71">
        <v>4.0476302355773663</v>
      </c>
      <c r="T328" s="72"/>
      <c r="U328" s="71">
        <v>2276406</v>
      </c>
      <c r="V328" s="71">
        <v>589</v>
      </c>
      <c r="W328" s="71">
        <v>62</v>
      </c>
      <c r="X328" s="71">
        <v>11077</v>
      </c>
      <c r="Y328" s="71">
        <v>14575</v>
      </c>
      <c r="Z328" s="71">
        <v>18878</v>
      </c>
      <c r="AA328" s="71">
        <v>4159</v>
      </c>
      <c r="AB328" s="71">
        <v>36614</v>
      </c>
      <c r="AC328" s="71">
        <v>0</v>
      </c>
      <c r="AD328" s="71">
        <v>4.0476302355773663</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2018</v>
      </c>
      <c r="B329" s="70">
        <v>346</v>
      </c>
      <c r="C329" s="70">
        <v>6</v>
      </c>
      <c r="D329" s="70">
        <v>21</v>
      </c>
      <c r="E329" s="70">
        <v>2009</v>
      </c>
      <c r="F329" s="70" t="s">
        <v>176</v>
      </c>
      <c r="G329" s="1064" t="s">
        <v>2012</v>
      </c>
      <c r="H329" s="70" t="s">
        <v>2013</v>
      </c>
      <c r="I329" s="148"/>
      <c r="J329" s="71">
        <v>17.444862841303621</v>
      </c>
      <c r="K329" s="71">
        <v>1.0483053495693</v>
      </c>
      <c r="L329" s="71">
        <v>4.3645632691201346</v>
      </c>
      <c r="M329" s="71">
        <v>40.714436809612927</v>
      </c>
      <c r="N329" s="71">
        <v>45.130599668222573</v>
      </c>
      <c r="O329" s="71">
        <v>37.473955950158732</v>
      </c>
      <c r="P329" s="71">
        <v>20.2017456674889</v>
      </c>
      <c r="Q329" s="71">
        <v>2.1187008947537098</v>
      </c>
      <c r="R329" s="71">
        <v>0</v>
      </c>
      <c r="S329" s="71">
        <v>3.2417458568264239</v>
      </c>
      <c r="T329" s="72"/>
      <c r="U329" s="71">
        <v>2655125</v>
      </c>
      <c r="V329" s="71">
        <v>666</v>
      </c>
      <c r="W329" s="71">
        <v>67</v>
      </c>
      <c r="X329" s="71">
        <v>10620</v>
      </c>
      <c r="Y329" s="71">
        <v>15351</v>
      </c>
      <c r="Z329" s="71">
        <v>18944</v>
      </c>
      <c r="AA329" s="71">
        <v>4066</v>
      </c>
      <c r="AB329" s="71">
        <v>36343</v>
      </c>
      <c r="AC329" s="71">
        <v>0</v>
      </c>
      <c r="AD329" s="71">
        <v>3.2417458568264239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20.335999999999999</v>
      </c>
      <c r="BM329" s="71">
        <v>0</v>
      </c>
      <c r="BN329" s="72"/>
      <c r="BO329" s="71">
        <v>0</v>
      </c>
      <c r="BP329" s="71">
        <v>0</v>
      </c>
      <c r="BQ329" s="71">
        <v>0</v>
      </c>
      <c r="BR329" s="71">
        <v>0</v>
      </c>
      <c r="BS329" s="71">
        <v>2</v>
      </c>
      <c r="BT329" s="71">
        <v>0</v>
      </c>
      <c r="BU329"/>
      <c r="BV329" s="70">
        <v>20.335999999999999</v>
      </c>
      <c r="BW329" s="70">
        <v>0</v>
      </c>
      <c r="BX329" s="70">
        <v>0</v>
      </c>
      <c r="BY329" s="70">
        <v>0</v>
      </c>
      <c r="BZ329" s="70">
        <v>0</v>
      </c>
      <c r="CA329" s="70">
        <v>0</v>
      </c>
      <c r="CB329" s="70">
        <v>0</v>
      </c>
      <c r="CC329" s="70">
        <v>0</v>
      </c>
      <c r="CD329" s="70">
        <v>0</v>
      </c>
    </row>
    <row r="330" spans="1:82">
      <c r="A330" s="70" t="s">
        <v>2019</v>
      </c>
      <c r="B330" s="70">
        <v>347</v>
      </c>
      <c r="C330" s="70">
        <v>7</v>
      </c>
      <c r="D330" s="70">
        <v>21</v>
      </c>
      <c r="E330" s="70">
        <v>2010</v>
      </c>
      <c r="F330" s="70" t="s">
        <v>177</v>
      </c>
      <c r="G330" s="1064" t="s">
        <v>2012</v>
      </c>
      <c r="H330" s="70" t="s">
        <v>2013</v>
      </c>
      <c r="I330" s="148"/>
      <c r="J330" s="71">
        <v>14.049280482511801</v>
      </c>
      <c r="K330" s="71">
        <v>1.09850306282314</v>
      </c>
      <c r="L330" s="71">
        <v>4.8709341624419711</v>
      </c>
      <c r="M330" s="71">
        <v>41.489747711903142</v>
      </c>
      <c r="N330" s="71">
        <v>49.415294440894613</v>
      </c>
      <c r="O330" s="71">
        <v>37.326224337604593</v>
      </c>
      <c r="P330" s="71">
        <v>20.158651309527009</v>
      </c>
      <c r="Q330" s="71">
        <v>2.1860657335357199</v>
      </c>
      <c r="R330" s="71">
        <v>0</v>
      </c>
      <c r="S330" s="71">
        <v>3.37743306733846</v>
      </c>
      <c r="T330" s="72"/>
      <c r="U330" s="71">
        <v>2308296</v>
      </c>
      <c r="V330" s="71">
        <v>666</v>
      </c>
      <c r="W330" s="71">
        <v>67</v>
      </c>
      <c r="X330" s="71">
        <v>10620</v>
      </c>
      <c r="Y330" s="71">
        <v>15354</v>
      </c>
      <c r="Z330" s="71">
        <v>18957</v>
      </c>
      <c r="AA330" s="71">
        <v>3956</v>
      </c>
      <c r="AB330" s="71">
        <v>35932</v>
      </c>
      <c r="AC330" s="71">
        <v>0</v>
      </c>
      <c r="AD330" s="71">
        <v>3.37743306733846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20.427</v>
      </c>
      <c r="BM330" s="71">
        <v>0</v>
      </c>
      <c r="BN330" s="72"/>
      <c r="BO330" s="71">
        <v>0</v>
      </c>
      <c r="BP330" s="71">
        <v>0</v>
      </c>
      <c r="BQ330" s="71">
        <v>0</v>
      </c>
      <c r="BR330" s="71">
        <v>0</v>
      </c>
      <c r="BS330" s="71">
        <v>2</v>
      </c>
      <c r="BT330" s="71">
        <v>0</v>
      </c>
      <c r="BU330"/>
      <c r="BV330" s="70">
        <v>20.427</v>
      </c>
      <c r="BW330" s="70">
        <v>0</v>
      </c>
      <c r="BX330" s="70">
        <v>0</v>
      </c>
      <c r="BY330" s="70">
        <v>0</v>
      </c>
      <c r="BZ330" s="70">
        <v>0</v>
      </c>
      <c r="CA330" s="70">
        <v>0</v>
      </c>
      <c r="CB330" s="70">
        <v>0</v>
      </c>
      <c r="CC330" s="70">
        <v>0</v>
      </c>
      <c r="CD330" s="70">
        <v>0</v>
      </c>
    </row>
    <row r="331" spans="1:82">
      <c r="A331" s="70" t="s">
        <v>2020</v>
      </c>
      <c r="B331" s="70">
        <v>348</v>
      </c>
      <c r="C331" s="70">
        <v>8</v>
      </c>
      <c r="D331" s="70">
        <v>21</v>
      </c>
      <c r="E331" s="70">
        <v>2011</v>
      </c>
      <c r="F331" s="70" t="s">
        <v>178</v>
      </c>
      <c r="G331" s="70" t="s">
        <v>2012</v>
      </c>
      <c r="H331" s="70" t="s">
        <v>2013</v>
      </c>
      <c r="I331" s="148"/>
      <c r="J331" s="71">
        <v>17.23937801221836</v>
      </c>
      <c r="K331" s="71">
        <v>1.59753090988902</v>
      </c>
      <c r="L331" s="71">
        <v>2.7605650087792601</v>
      </c>
      <c r="M331" s="71">
        <v>52.645922334997813</v>
      </c>
      <c r="N331" s="71">
        <v>54.234823515976281</v>
      </c>
      <c r="O331" s="71">
        <v>36.653963672059987</v>
      </c>
      <c r="P331" s="71">
        <v>19.338572840858983</v>
      </c>
      <c r="Q331" s="71">
        <v>2.5020922484671702</v>
      </c>
      <c r="R331" s="71">
        <v>0</v>
      </c>
      <c r="S331" s="71">
        <v>3.3710945118154001</v>
      </c>
      <c r="T331" s="72"/>
      <c r="U331" s="71">
        <v>2460437</v>
      </c>
      <c r="V331" s="71">
        <v>666</v>
      </c>
      <c r="W331" s="71">
        <v>67</v>
      </c>
      <c r="X331" s="71">
        <v>10620</v>
      </c>
      <c r="Y331" s="71">
        <v>15766</v>
      </c>
      <c r="Z331" s="71">
        <v>19020</v>
      </c>
      <c r="AA331" s="71">
        <v>3908</v>
      </c>
      <c r="AB331" s="71">
        <v>35654</v>
      </c>
      <c r="AC331" s="71">
        <v>0</v>
      </c>
      <c r="AD331" s="71">
        <v>3.3710945118154001</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17.873999999999999</v>
      </c>
      <c r="BM331" s="71">
        <v>0</v>
      </c>
      <c r="BN331" s="72"/>
      <c r="BO331" s="71">
        <v>0</v>
      </c>
      <c r="BP331" s="71">
        <v>0</v>
      </c>
      <c r="BQ331" s="71">
        <v>0</v>
      </c>
      <c r="BR331" s="71">
        <v>0</v>
      </c>
      <c r="BS331" s="71">
        <v>2</v>
      </c>
      <c r="BT331" s="71">
        <v>0</v>
      </c>
      <c r="BU331"/>
      <c r="BV331" s="70">
        <v>17.873999999999999</v>
      </c>
      <c r="BW331" s="70">
        <v>0</v>
      </c>
      <c r="BX331" s="70">
        <v>0</v>
      </c>
      <c r="BY331" s="70">
        <v>0</v>
      </c>
      <c r="BZ331" s="70">
        <v>0</v>
      </c>
      <c r="CA331" s="70">
        <v>0</v>
      </c>
      <c r="CB331" s="70">
        <v>0</v>
      </c>
      <c r="CC331" s="70">
        <v>0</v>
      </c>
      <c r="CD331" s="70">
        <v>0</v>
      </c>
    </row>
    <row r="332" spans="1:82">
      <c r="A332" s="70" t="s">
        <v>2021</v>
      </c>
      <c r="B332" s="70">
        <v>349</v>
      </c>
      <c r="C332" s="70">
        <v>9</v>
      </c>
      <c r="D332" s="70">
        <v>21</v>
      </c>
      <c r="E332" s="70">
        <v>2012</v>
      </c>
      <c r="F332" s="70" t="s">
        <v>179</v>
      </c>
      <c r="G332" s="70" t="s">
        <v>2012</v>
      </c>
      <c r="H332" s="70" t="s">
        <v>2013</v>
      </c>
      <c r="I332" s="148"/>
      <c r="J332" s="71">
        <v>19.391650693941589</v>
      </c>
      <c r="K332" s="71">
        <v>1.557807322996168</v>
      </c>
      <c r="L332" s="71">
        <v>2.7405042275539171</v>
      </c>
      <c r="M332" s="71">
        <v>54.423525698637903</v>
      </c>
      <c r="N332" s="71">
        <v>57.013834968593088</v>
      </c>
      <c r="O332" s="71">
        <v>36.864550246650573</v>
      </c>
      <c r="P332" s="71">
        <v>19.120143341437505</v>
      </c>
      <c r="Q332" s="71">
        <v>2.72152264850132</v>
      </c>
      <c r="R332" s="71">
        <v>0</v>
      </c>
      <c r="S332" s="71">
        <v>3.9101477146363841</v>
      </c>
      <c r="T332" s="72"/>
      <c r="U332" s="71">
        <v>2646561</v>
      </c>
      <c r="V332" s="71">
        <v>666</v>
      </c>
      <c r="W332" s="71">
        <v>67</v>
      </c>
      <c r="X332" s="71">
        <v>10620</v>
      </c>
      <c r="Y332" s="71">
        <v>15745</v>
      </c>
      <c r="Z332" s="71">
        <v>19281</v>
      </c>
      <c r="AA332" s="71">
        <v>3842</v>
      </c>
      <c r="AB332" s="71">
        <v>35694</v>
      </c>
      <c r="AC332" s="71">
        <v>0</v>
      </c>
      <c r="AD332" s="71">
        <v>3.9101477146363841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20.146999999999998</v>
      </c>
      <c r="BM332" s="71">
        <v>0</v>
      </c>
      <c r="BN332" s="72"/>
      <c r="BO332" s="71">
        <v>0</v>
      </c>
      <c r="BP332" s="71">
        <v>0</v>
      </c>
      <c r="BQ332" s="71">
        <v>0</v>
      </c>
      <c r="BR332" s="71">
        <v>0</v>
      </c>
      <c r="BS332" s="71">
        <v>2</v>
      </c>
      <c r="BT332" s="71">
        <v>0</v>
      </c>
      <c r="BU332"/>
      <c r="BV332" s="70">
        <v>20.146999999999998</v>
      </c>
      <c r="BW332" s="70">
        <v>0</v>
      </c>
      <c r="BX332" s="70">
        <v>0</v>
      </c>
      <c r="BY332" s="70">
        <v>0</v>
      </c>
      <c r="BZ332" s="70">
        <v>0</v>
      </c>
      <c r="CA332" s="70">
        <v>0</v>
      </c>
      <c r="CB332" s="70">
        <v>0</v>
      </c>
      <c r="CC332" s="70">
        <v>0</v>
      </c>
      <c r="CD332" s="70">
        <v>0</v>
      </c>
    </row>
    <row r="333" spans="1:82">
      <c r="A333" s="70" t="s">
        <v>2022</v>
      </c>
      <c r="B333" s="70">
        <v>350</v>
      </c>
      <c r="C333" s="70">
        <v>10</v>
      </c>
      <c r="D333" s="70">
        <v>21</v>
      </c>
      <c r="E333" s="70">
        <v>2013</v>
      </c>
      <c r="F333" s="70" t="s">
        <v>180</v>
      </c>
      <c r="G333" s="70" t="s">
        <v>2012</v>
      </c>
      <c r="H333" s="70" t="s">
        <v>2013</v>
      </c>
      <c r="I333" s="148"/>
      <c r="J333" s="71">
        <v>21.438272419385608</v>
      </c>
      <c r="K333" s="71">
        <v>1.342897601951847</v>
      </c>
      <c r="L333" s="71">
        <v>2.8263443192987898</v>
      </c>
      <c r="M333" s="71">
        <v>52.432662349185797</v>
      </c>
      <c r="N333" s="71">
        <v>56.801037045611778</v>
      </c>
      <c r="O333" s="71">
        <v>35.561669659880359</v>
      </c>
      <c r="P333" s="71">
        <v>18.897461708933772</v>
      </c>
      <c r="Q333" s="71">
        <v>2.7549945426158202</v>
      </c>
      <c r="R333" s="71">
        <v>0</v>
      </c>
      <c r="S333" s="71">
        <v>3.4189638755558112</v>
      </c>
      <c r="T333" s="72"/>
      <c r="U333" s="71">
        <v>2707528</v>
      </c>
      <c r="V333" s="71">
        <v>666</v>
      </c>
      <c r="W333" s="71">
        <v>67</v>
      </c>
      <c r="X333" s="71">
        <v>10620</v>
      </c>
      <c r="Y333" s="71">
        <v>15707</v>
      </c>
      <c r="Z333" s="71">
        <v>19430</v>
      </c>
      <c r="AA333" s="71">
        <v>3783</v>
      </c>
      <c r="AB333" s="71">
        <v>35615</v>
      </c>
      <c r="AC333" s="71">
        <v>0</v>
      </c>
      <c r="AD333" s="71">
        <v>3.4189638755558112</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22.523999999999997</v>
      </c>
      <c r="BM333" s="71">
        <v>0</v>
      </c>
      <c r="BN333" s="72"/>
      <c r="BO333" s="71">
        <v>0</v>
      </c>
      <c r="BP333" s="71">
        <v>0</v>
      </c>
      <c r="BQ333" s="71">
        <v>0</v>
      </c>
      <c r="BR333" s="71">
        <v>0</v>
      </c>
      <c r="BS333" s="71">
        <v>2</v>
      </c>
      <c r="BT333" s="71">
        <v>0</v>
      </c>
      <c r="BU333"/>
      <c r="BV333" s="70">
        <v>22.524000000000001</v>
      </c>
      <c r="BW333" s="70">
        <v>0</v>
      </c>
      <c r="BX333" s="70">
        <v>0</v>
      </c>
      <c r="BY333" s="70">
        <v>0</v>
      </c>
      <c r="BZ333" s="70">
        <v>0</v>
      </c>
      <c r="CA333" s="70">
        <v>0</v>
      </c>
      <c r="CB333" s="70">
        <v>0</v>
      </c>
      <c r="CC333" s="70">
        <v>0</v>
      </c>
      <c r="CD333" s="70">
        <v>0</v>
      </c>
    </row>
    <row r="334" spans="1:82">
      <c r="A334" s="70" t="s">
        <v>2023</v>
      </c>
      <c r="B334" s="70">
        <v>351</v>
      </c>
      <c r="C334" s="70">
        <v>11</v>
      </c>
      <c r="D334" s="70">
        <v>21</v>
      </c>
      <c r="E334" s="70">
        <v>2014</v>
      </c>
      <c r="F334" s="70" t="s">
        <v>181</v>
      </c>
      <c r="G334" s="70" t="s">
        <v>2012</v>
      </c>
      <c r="H334" s="70" t="s">
        <v>2013</v>
      </c>
      <c r="I334" s="148"/>
      <c r="J334" s="71">
        <v>19.79238962589822</v>
      </c>
      <c r="K334" s="71">
        <v>1.28366624517725</v>
      </c>
      <c r="L334" s="71">
        <v>2.8285794270796352</v>
      </c>
      <c r="M334" s="71">
        <v>49.447506410401033</v>
      </c>
      <c r="N334" s="71">
        <v>49.487609731551863</v>
      </c>
      <c r="O334" s="71">
        <v>33.804598455798235</v>
      </c>
      <c r="P334" s="71">
        <v>18.734578717657907</v>
      </c>
      <c r="Q334" s="71">
        <v>2.6201715515912598</v>
      </c>
      <c r="R334" s="71">
        <v>0</v>
      </c>
      <c r="S334" s="71">
        <v>3.4527512932834972</v>
      </c>
      <c r="T334" s="72"/>
      <c r="U334" s="71">
        <v>2777741</v>
      </c>
      <c r="V334" s="71">
        <v>560</v>
      </c>
      <c r="W334" s="71">
        <v>63</v>
      </c>
      <c r="X334" s="71">
        <v>10970</v>
      </c>
      <c r="Y334" s="71">
        <v>15751</v>
      </c>
      <c r="Z334" s="71">
        <v>19453</v>
      </c>
      <c r="AA334" s="71">
        <v>3731</v>
      </c>
      <c r="AB334" s="71">
        <v>35304</v>
      </c>
      <c r="AC334" s="71">
        <v>0</v>
      </c>
      <c r="AD334" s="71">
        <v>3.4527512932834972</v>
      </c>
      <c r="AE334" s="72"/>
      <c r="AF334" s="71"/>
      <c r="AG334" s="71"/>
      <c r="AH334" s="71"/>
      <c r="AI334" s="71"/>
      <c r="AJ334" s="71"/>
      <c r="AK334" s="71"/>
      <c r="AL334" s="71"/>
      <c r="AM334" s="71"/>
      <c r="AN334" s="71"/>
      <c r="AO334" s="71"/>
      <c r="AP334" s="71"/>
      <c r="AQ334" s="72"/>
      <c r="AR334" s="71">
        <v>263</v>
      </c>
      <c r="AS334" s="71">
        <v>62</v>
      </c>
      <c r="AT334" s="71">
        <v>0</v>
      </c>
      <c r="AU334" s="71">
        <v>0</v>
      </c>
      <c r="AV334" s="71">
        <v>0</v>
      </c>
      <c r="AW334" s="71">
        <v>0</v>
      </c>
      <c r="AX334" s="71"/>
      <c r="AY334" s="72"/>
      <c r="AZ334" s="71">
        <v>1097.5</v>
      </c>
      <c r="BA334" s="71">
        <v>1881.3</v>
      </c>
      <c r="BB334" s="71">
        <v>0</v>
      </c>
      <c r="BC334" s="71">
        <v>0</v>
      </c>
      <c r="BD334" s="71">
        <v>0</v>
      </c>
      <c r="BE334" s="71">
        <v>0</v>
      </c>
      <c r="BF334" s="71"/>
      <c r="BG334" s="72"/>
      <c r="BH334" s="71">
        <v>0</v>
      </c>
      <c r="BI334" s="71">
        <v>0</v>
      </c>
      <c r="BJ334" s="71">
        <v>0</v>
      </c>
      <c r="BK334" s="71">
        <v>0</v>
      </c>
      <c r="BL334" s="71">
        <v>21.417999999999999</v>
      </c>
      <c r="BM334" s="71">
        <v>0</v>
      </c>
      <c r="BN334" s="72"/>
      <c r="BO334" s="71">
        <v>0</v>
      </c>
      <c r="BP334" s="71">
        <v>0</v>
      </c>
      <c r="BQ334" s="71">
        <v>0</v>
      </c>
      <c r="BR334" s="71">
        <v>0</v>
      </c>
      <c r="BS334" s="71">
        <v>2</v>
      </c>
      <c r="BT334" s="71">
        <v>0</v>
      </c>
      <c r="BU334"/>
      <c r="BV334" s="70">
        <v>21.417999999999999</v>
      </c>
      <c r="BW334" s="70">
        <v>0</v>
      </c>
      <c r="BX334" s="70">
        <v>0</v>
      </c>
      <c r="BY334" s="70">
        <v>0</v>
      </c>
      <c r="BZ334" s="70">
        <v>0</v>
      </c>
      <c r="CA334" s="70">
        <v>0</v>
      </c>
      <c r="CB334" s="70">
        <v>0</v>
      </c>
      <c r="CC334" s="70">
        <v>0</v>
      </c>
      <c r="CD334" s="70">
        <v>0</v>
      </c>
    </row>
    <row r="335" spans="1:82">
      <c r="A335" s="70" t="s">
        <v>2024</v>
      </c>
      <c r="B335" s="70">
        <v>352</v>
      </c>
      <c r="C335" s="70">
        <v>12</v>
      </c>
      <c r="D335" s="70">
        <v>21</v>
      </c>
      <c r="E335" s="70">
        <v>2015</v>
      </c>
      <c r="F335" s="70" t="s">
        <v>182</v>
      </c>
      <c r="G335" s="70" t="s">
        <v>2012</v>
      </c>
      <c r="H335" s="70" t="s">
        <v>2013</v>
      </c>
      <c r="I335" s="148"/>
      <c r="J335" s="71">
        <v>20.663009286092571</v>
      </c>
      <c r="K335" s="71">
        <v>1.2260656166750381</v>
      </c>
      <c r="L335" s="71">
        <v>3.1186124385722991</v>
      </c>
      <c r="M335" s="71">
        <v>51.816570218855823</v>
      </c>
      <c r="N335" s="71">
        <v>48.961920236276917</v>
      </c>
      <c r="O335" s="71">
        <v>33.577032567311889</v>
      </c>
      <c r="P335" s="71">
        <v>18.754405425824043</v>
      </c>
      <c r="Q335" s="71">
        <v>2.5412212030402199</v>
      </c>
      <c r="R335" s="71">
        <v>0</v>
      </c>
      <c r="S335" s="71">
        <v>2.748352407157868</v>
      </c>
      <c r="T335" s="72"/>
      <c r="U335" s="71">
        <v>3114180</v>
      </c>
      <c r="V335" s="71">
        <v>560</v>
      </c>
      <c r="W335" s="71">
        <v>63</v>
      </c>
      <c r="X335" s="71">
        <v>10970</v>
      </c>
      <c r="Y335" s="71">
        <v>15733</v>
      </c>
      <c r="Z335" s="71">
        <v>19508</v>
      </c>
      <c r="AA335" s="71">
        <v>3732</v>
      </c>
      <c r="AB335" s="71">
        <v>34977</v>
      </c>
      <c r="AC335" s="71">
        <v>0</v>
      </c>
      <c r="AD335" s="71">
        <v>2.748352407157868</v>
      </c>
      <c r="AE335" s="72"/>
      <c r="AF335" s="71">
        <v>23583282.947038159</v>
      </c>
      <c r="AG335" s="71">
        <v>1012553.8198457489</v>
      </c>
      <c r="AH335" s="71">
        <v>656868.8811971898</v>
      </c>
      <c r="AI335" s="71">
        <v>77573906.640996933</v>
      </c>
      <c r="AJ335" s="71">
        <v>74034517.827188849</v>
      </c>
      <c r="AK335" s="71">
        <v>0</v>
      </c>
      <c r="AL335" s="71">
        <v>0</v>
      </c>
      <c r="AM335" s="71">
        <v>4793451.1270033577</v>
      </c>
      <c r="AN335" s="71">
        <v>0</v>
      </c>
      <c r="AO335" s="71">
        <v>0</v>
      </c>
      <c r="AP335" s="71">
        <v>181654581.24327025</v>
      </c>
      <c r="AQ335" s="72"/>
      <c r="AR335" s="71">
        <v>351</v>
      </c>
      <c r="AS335" s="71">
        <v>91</v>
      </c>
      <c r="AT335" s="71">
        <v>0</v>
      </c>
      <c r="AU335" s="71">
        <v>0</v>
      </c>
      <c r="AV335" s="71">
        <v>0</v>
      </c>
      <c r="AW335" s="71">
        <v>0</v>
      </c>
      <c r="AX335" s="71"/>
      <c r="AY335" s="72"/>
      <c r="AZ335" s="71">
        <v>1501.4</v>
      </c>
      <c r="BA335" s="71">
        <v>3258.1</v>
      </c>
      <c r="BB335" s="71">
        <v>0</v>
      </c>
      <c r="BC335" s="71">
        <v>0</v>
      </c>
      <c r="BD335" s="71">
        <v>0</v>
      </c>
      <c r="BE335" s="71">
        <v>0</v>
      </c>
      <c r="BF335" s="71"/>
      <c r="BG335" s="72"/>
      <c r="BH335" s="71">
        <v>0</v>
      </c>
      <c r="BI335" s="71">
        <v>0</v>
      </c>
      <c r="BJ335" s="71">
        <v>0</v>
      </c>
      <c r="BK335" s="71">
        <v>0</v>
      </c>
      <c r="BL335" s="71">
        <v>20.600999999999999</v>
      </c>
      <c r="BM335" s="71">
        <v>0</v>
      </c>
      <c r="BN335" s="72"/>
      <c r="BO335" s="71">
        <v>0</v>
      </c>
      <c r="BP335" s="71">
        <v>0</v>
      </c>
      <c r="BQ335" s="71">
        <v>0</v>
      </c>
      <c r="BR335" s="71">
        <v>0</v>
      </c>
      <c r="BS335" s="71">
        <v>2</v>
      </c>
      <c r="BT335" s="71">
        <v>0</v>
      </c>
      <c r="BU335"/>
      <c r="BV335" s="70">
        <v>20.600999999999999</v>
      </c>
      <c r="BW335" s="70">
        <v>0</v>
      </c>
      <c r="BX335" s="70">
        <v>0</v>
      </c>
      <c r="BY335" s="70">
        <v>0</v>
      </c>
      <c r="BZ335" s="70">
        <v>0</v>
      </c>
      <c r="CA335" s="70">
        <v>0</v>
      </c>
      <c r="CB335" s="70">
        <v>0</v>
      </c>
      <c r="CC335" s="70">
        <v>0</v>
      </c>
      <c r="CD335" s="70">
        <v>0</v>
      </c>
    </row>
    <row r="336" spans="1:82">
      <c r="A336" s="70" t="s">
        <v>2025</v>
      </c>
      <c r="B336" s="70">
        <v>353</v>
      </c>
      <c r="C336" s="70">
        <v>13</v>
      </c>
      <c r="D336" s="70">
        <v>21</v>
      </c>
      <c r="E336" s="70">
        <v>2016</v>
      </c>
      <c r="F336" s="70" t="s">
        <v>155</v>
      </c>
      <c r="G336" s="70" t="s">
        <v>2012</v>
      </c>
      <c r="H336" s="70" t="s">
        <v>2013</v>
      </c>
      <c r="I336" s="148"/>
      <c r="J336" s="71">
        <v>20.91319836572411</v>
      </c>
      <c r="K336" s="71">
        <v>1.2245824112992372</v>
      </c>
      <c r="L336" s="71">
        <v>3.6539863069448333</v>
      </c>
      <c r="M336" s="71">
        <v>45.348032065489406</v>
      </c>
      <c r="N336" s="71">
        <v>43.178474090308747</v>
      </c>
      <c r="O336" s="71">
        <v>33.240702756858596</v>
      </c>
      <c r="P336" s="71">
        <v>18.161902589518967</v>
      </c>
      <c r="Q336" s="71">
        <v>2.4502250461618078</v>
      </c>
      <c r="R336" s="71">
        <v>0</v>
      </c>
      <c r="S336" s="71">
        <v>5.077088566839894</v>
      </c>
      <c r="T336" s="72"/>
      <c r="U336" s="71">
        <v>3295194</v>
      </c>
      <c r="V336" s="71">
        <v>560</v>
      </c>
      <c r="W336" s="71">
        <v>63</v>
      </c>
      <c r="X336" s="71">
        <v>10970</v>
      </c>
      <c r="Y336" s="71">
        <v>15774</v>
      </c>
      <c r="Z336" s="71">
        <v>19550</v>
      </c>
      <c r="AA336" s="71">
        <v>3738</v>
      </c>
      <c r="AB336" s="71">
        <v>34690</v>
      </c>
      <c r="AC336" s="71">
        <v>0</v>
      </c>
      <c r="AD336" s="71">
        <v>5.077088566839894</v>
      </c>
      <c r="AE336" s="72"/>
      <c r="AF336" s="71">
        <v>24322099.155694969</v>
      </c>
      <c r="AG336" s="71">
        <v>973402.06861677603</v>
      </c>
      <c r="AH336" s="71">
        <v>571930.14269047719</v>
      </c>
      <c r="AI336" s="71">
        <v>72457465.127662957</v>
      </c>
      <c r="AJ336" s="71">
        <v>63280506.136771619</v>
      </c>
      <c r="AK336" s="71">
        <v>0</v>
      </c>
      <c r="AL336" s="71">
        <v>0</v>
      </c>
      <c r="AM336" s="71">
        <v>4757812.4649012806</v>
      </c>
      <c r="AN336" s="71">
        <v>0</v>
      </c>
      <c r="AO336" s="71">
        <v>0</v>
      </c>
      <c r="AP336" s="71">
        <v>166363215.09633806</v>
      </c>
      <c r="AQ336" s="72"/>
      <c r="AR336" s="71">
        <v>406</v>
      </c>
      <c r="AS336" s="71">
        <v>106</v>
      </c>
      <c r="AT336" s="71">
        <v>0</v>
      </c>
      <c r="AU336" s="71">
        <v>0</v>
      </c>
      <c r="AV336" s="71">
        <v>0</v>
      </c>
      <c r="AW336" s="71">
        <v>0</v>
      </c>
      <c r="AX336" s="71"/>
      <c r="AY336" s="72"/>
      <c r="AZ336" s="71">
        <v>1729.7</v>
      </c>
      <c r="BA336" s="71">
        <v>3571.6</v>
      </c>
      <c r="BB336" s="71">
        <v>0</v>
      </c>
      <c r="BC336" s="71">
        <v>0</v>
      </c>
      <c r="BD336" s="71">
        <v>0</v>
      </c>
      <c r="BE336" s="71">
        <v>0</v>
      </c>
      <c r="BF336" s="71"/>
      <c r="BG336" s="72"/>
      <c r="BH336" s="71">
        <v>0</v>
      </c>
      <c r="BI336" s="71">
        <v>0</v>
      </c>
      <c r="BJ336" s="71">
        <v>0</v>
      </c>
      <c r="BK336" s="71">
        <v>0</v>
      </c>
      <c r="BL336" s="71">
        <v>21.154</v>
      </c>
      <c r="BM336" s="71">
        <v>0</v>
      </c>
      <c r="BN336" s="72"/>
      <c r="BO336" s="71">
        <v>0</v>
      </c>
      <c r="BP336" s="71">
        <v>0</v>
      </c>
      <c r="BQ336" s="71">
        <v>0</v>
      </c>
      <c r="BR336" s="71">
        <v>0</v>
      </c>
      <c r="BS336" s="71">
        <v>2</v>
      </c>
      <c r="BT336" s="71">
        <v>0</v>
      </c>
      <c r="BU336"/>
      <c r="BV336" s="70">
        <v>21.154</v>
      </c>
      <c r="BW336" s="70">
        <v>0</v>
      </c>
      <c r="BX336" s="70">
        <v>0</v>
      </c>
      <c r="BY336" s="70">
        <v>0</v>
      </c>
      <c r="BZ336" s="70">
        <v>0</v>
      </c>
      <c r="CA336" s="70">
        <v>0</v>
      </c>
      <c r="CB336" s="70">
        <v>0</v>
      </c>
      <c r="CC336" s="70">
        <v>0</v>
      </c>
      <c r="CD336" s="70">
        <v>0</v>
      </c>
    </row>
    <row r="337" spans="1:82">
      <c r="A337" s="70" t="s">
        <v>2026</v>
      </c>
      <c r="B337" s="70">
        <v>354</v>
      </c>
      <c r="C337" s="70">
        <v>14</v>
      </c>
      <c r="D337" s="70">
        <v>21</v>
      </c>
      <c r="E337" s="70">
        <v>2017</v>
      </c>
      <c r="F337" s="70" t="s">
        <v>156</v>
      </c>
      <c r="G337" s="70" t="s">
        <v>2012</v>
      </c>
      <c r="H337" s="70" t="s">
        <v>2013</v>
      </c>
      <c r="I337" s="148"/>
      <c r="J337" s="71">
        <v>17.60779281731914</v>
      </c>
      <c r="K337" s="71">
        <v>1.2755947589493251</v>
      </c>
      <c r="L337" s="71">
        <v>3.1967391963003915</v>
      </c>
      <c r="M337" s="71">
        <v>43.740166832219352</v>
      </c>
      <c r="N337" s="71">
        <v>46.510981034024447</v>
      </c>
      <c r="O337" s="71">
        <v>32.611321248366224</v>
      </c>
      <c r="P337" s="71">
        <v>17.800628295050043</v>
      </c>
      <c r="Q337" s="71">
        <v>2.3364319342555602</v>
      </c>
      <c r="R337" s="71">
        <v>0</v>
      </c>
      <c r="S337" s="71">
        <v>3.2108263423418499</v>
      </c>
      <c r="T337" s="72"/>
      <c r="U337" s="71">
        <v>3015694</v>
      </c>
      <c r="V337" s="71">
        <v>560</v>
      </c>
      <c r="W337" s="71">
        <v>63</v>
      </c>
      <c r="X337" s="71">
        <v>10970</v>
      </c>
      <c r="Y337" s="71">
        <v>15703</v>
      </c>
      <c r="Z337" s="71">
        <v>19498</v>
      </c>
      <c r="AA337" s="71">
        <v>3687</v>
      </c>
      <c r="AB337" s="71">
        <v>34207</v>
      </c>
      <c r="AC337" s="71">
        <v>0</v>
      </c>
      <c r="AD337" s="71">
        <v>3.2108263423418499</v>
      </c>
      <c r="AE337" s="72"/>
      <c r="AF337" s="71">
        <v>20978825.743173491</v>
      </c>
      <c r="AG337" s="71">
        <v>1010010.4873721011</v>
      </c>
      <c r="AH337" s="71">
        <v>683593.76231323183</v>
      </c>
      <c r="AI337" s="71">
        <v>72626684.99545835</v>
      </c>
      <c r="AJ337" s="71">
        <v>68455966.252207965</v>
      </c>
      <c r="AK337" s="71">
        <v>0</v>
      </c>
      <c r="AL337" s="71">
        <v>0</v>
      </c>
      <c r="AM337" s="71">
        <v>4698908.9385749027</v>
      </c>
      <c r="AN337" s="71">
        <v>0</v>
      </c>
      <c r="AO337" s="71">
        <v>0</v>
      </c>
      <c r="AP337" s="71">
        <v>168453990.17910004</v>
      </c>
      <c r="AQ337" s="72"/>
      <c r="AR337" s="71">
        <v>443</v>
      </c>
      <c r="AS337" s="71">
        <v>116</v>
      </c>
      <c r="AT337" s="71">
        <v>0</v>
      </c>
      <c r="AU337" s="71">
        <v>0</v>
      </c>
      <c r="AV337" s="71">
        <v>0</v>
      </c>
      <c r="AW337" s="71">
        <v>0</v>
      </c>
      <c r="AX337" s="71"/>
      <c r="AY337" s="72"/>
      <c r="AZ337" s="71">
        <v>1893.1</v>
      </c>
      <c r="BA337" s="71">
        <v>4296</v>
      </c>
      <c r="BB337" s="71">
        <v>0</v>
      </c>
      <c r="BC337" s="71">
        <v>0</v>
      </c>
      <c r="BD337" s="71">
        <v>0</v>
      </c>
      <c r="BE337" s="71">
        <v>0</v>
      </c>
      <c r="BF337" s="71"/>
      <c r="BG337" s="72"/>
      <c r="BH337" s="71">
        <v>0</v>
      </c>
      <c r="BI337" s="71">
        <v>0</v>
      </c>
      <c r="BJ337" s="71">
        <v>0</v>
      </c>
      <c r="BK337" s="71">
        <v>0</v>
      </c>
      <c r="BL337" s="71">
        <v>21.459</v>
      </c>
      <c r="BM337" s="71">
        <v>0</v>
      </c>
      <c r="BN337" s="72"/>
      <c r="BO337" s="71">
        <v>0</v>
      </c>
      <c r="BP337" s="71">
        <v>0</v>
      </c>
      <c r="BQ337" s="71">
        <v>0</v>
      </c>
      <c r="BR337" s="71">
        <v>0</v>
      </c>
      <c r="BS337" s="71">
        <v>2</v>
      </c>
      <c r="BT337" s="71">
        <v>0</v>
      </c>
      <c r="BU337"/>
      <c r="BV337" s="70">
        <v>21.459</v>
      </c>
      <c r="BW337" s="70">
        <v>0</v>
      </c>
      <c r="BX337" s="70">
        <v>0</v>
      </c>
      <c r="BY337" s="70">
        <v>0</v>
      </c>
      <c r="BZ337" s="70">
        <v>0</v>
      </c>
      <c r="CA337" s="70">
        <v>0</v>
      </c>
      <c r="CB337" s="70">
        <v>0</v>
      </c>
      <c r="CC337" s="70">
        <v>0</v>
      </c>
      <c r="CD337" s="70">
        <v>0</v>
      </c>
    </row>
    <row r="338" spans="1:82">
      <c r="A338" s="70" t="s">
        <v>2027</v>
      </c>
      <c r="B338" s="70">
        <v>355</v>
      </c>
      <c r="C338" s="70">
        <v>15</v>
      </c>
      <c r="D338" s="70">
        <v>21</v>
      </c>
      <c r="E338" s="70">
        <v>2018</v>
      </c>
      <c r="F338" s="70" t="s">
        <v>183</v>
      </c>
      <c r="G338" s="70" t="s">
        <v>2012</v>
      </c>
      <c r="H338" s="70" t="s">
        <v>2013</v>
      </c>
      <c r="I338" s="148"/>
      <c r="J338" s="71">
        <v>20.2517441335876</v>
      </c>
      <c r="K338" s="71">
        <v>1.1993829984556736</v>
      </c>
      <c r="L338" s="71">
        <v>2.9947597138676012</v>
      </c>
      <c r="M338" s="71">
        <v>43.244752995881115</v>
      </c>
      <c r="N338" s="71">
        <v>43.830679571141069</v>
      </c>
      <c r="O338" s="71">
        <v>31.977291089180078</v>
      </c>
      <c r="P338" s="71">
        <v>17.824191792972108</v>
      </c>
      <c r="Q338" s="71">
        <v>2.1455679715864999</v>
      </c>
      <c r="R338" s="71">
        <v>0</v>
      </c>
      <c r="S338" s="71">
        <v>4.807720668386545</v>
      </c>
      <c r="T338" s="72"/>
      <c r="U338" s="71">
        <v>3690394</v>
      </c>
      <c r="V338" s="71">
        <v>560</v>
      </c>
      <c r="W338" s="71">
        <v>63</v>
      </c>
      <c r="X338" s="71">
        <v>10970</v>
      </c>
      <c r="Y338" s="71">
        <v>15705</v>
      </c>
      <c r="Z338" s="71">
        <v>19485</v>
      </c>
      <c r="AA338" s="71">
        <v>3729</v>
      </c>
      <c r="AB338" s="71">
        <v>33852</v>
      </c>
      <c r="AC338" s="71">
        <v>0</v>
      </c>
      <c r="AD338" s="71">
        <v>4.807720668386545</v>
      </c>
      <c r="AE338" s="72"/>
      <c r="AF338" s="71">
        <v>24564502.244665358</v>
      </c>
      <c r="AG338" s="71">
        <v>912099.69291231129</v>
      </c>
      <c r="AH338" s="71">
        <v>652439.85571963934</v>
      </c>
      <c r="AI338" s="71">
        <v>70773025.817935124</v>
      </c>
      <c r="AJ338" s="71">
        <v>68808024.975744262</v>
      </c>
      <c r="AK338" s="71">
        <v>0</v>
      </c>
      <c r="AL338" s="71">
        <v>0</v>
      </c>
      <c r="AM338" s="71">
        <v>4659765.399810737</v>
      </c>
      <c r="AN338" s="71">
        <v>0</v>
      </c>
      <c r="AO338" s="71">
        <v>0</v>
      </c>
      <c r="AP338" s="71">
        <v>170369857.98678744</v>
      </c>
      <c r="AQ338" s="72"/>
      <c r="AR338" s="71">
        <v>478</v>
      </c>
      <c r="AS338" s="71">
        <v>127</v>
      </c>
      <c r="AT338" s="71">
        <v>0</v>
      </c>
      <c r="AU338" s="71">
        <v>0</v>
      </c>
      <c r="AV338" s="71">
        <v>0</v>
      </c>
      <c r="AW338" s="71">
        <v>0</v>
      </c>
      <c r="AX338" s="71"/>
      <c r="AY338" s="72"/>
      <c r="AZ338" s="71">
        <v>2093.8000000000002</v>
      </c>
      <c r="BA338" s="71">
        <v>4479</v>
      </c>
      <c r="BB338" s="71">
        <v>0</v>
      </c>
      <c r="BC338" s="71">
        <v>0</v>
      </c>
      <c r="BD338" s="71">
        <v>0</v>
      </c>
      <c r="BE338" s="71">
        <v>0</v>
      </c>
      <c r="BF338" s="71"/>
      <c r="BG338" s="72"/>
      <c r="BH338" s="71">
        <v>0</v>
      </c>
      <c r="BI338" s="71">
        <v>0</v>
      </c>
      <c r="BJ338" s="71">
        <v>0</v>
      </c>
      <c r="BK338" s="71">
        <v>0</v>
      </c>
      <c r="BL338" s="71">
        <v>21.648</v>
      </c>
      <c r="BM338" s="71">
        <v>0</v>
      </c>
      <c r="BN338" s="72"/>
      <c r="BO338" s="71">
        <v>0</v>
      </c>
      <c r="BP338" s="71">
        <v>0</v>
      </c>
      <c r="BQ338" s="71">
        <v>0</v>
      </c>
      <c r="BR338" s="71">
        <v>0</v>
      </c>
      <c r="BS338" s="71">
        <v>2</v>
      </c>
      <c r="BT338" s="71">
        <v>0</v>
      </c>
      <c r="BU338"/>
      <c r="BV338" s="70">
        <v>21.648</v>
      </c>
      <c r="BW338" s="70">
        <v>0</v>
      </c>
      <c r="BX338" s="70">
        <v>0</v>
      </c>
      <c r="BY338" s="70">
        <v>0</v>
      </c>
      <c r="BZ338" s="70">
        <v>0</v>
      </c>
      <c r="CA338" s="70">
        <v>0</v>
      </c>
      <c r="CB338" s="70">
        <v>0</v>
      </c>
      <c r="CC338" s="70">
        <v>0</v>
      </c>
      <c r="CD338" s="70">
        <v>0</v>
      </c>
    </row>
    <row r="339" spans="1:82">
      <c r="A339" s="70" t="s">
        <v>2028</v>
      </c>
      <c r="B339" s="70">
        <v>356</v>
      </c>
      <c r="C339" s="70">
        <v>16</v>
      </c>
      <c r="D339" s="70">
        <v>21</v>
      </c>
      <c r="E339" s="70">
        <v>2019</v>
      </c>
      <c r="F339" s="70" t="s">
        <v>158</v>
      </c>
      <c r="G339" s="70" t="s">
        <v>2012</v>
      </c>
      <c r="H339" s="70" t="s">
        <v>2013</v>
      </c>
      <c r="I339" s="148"/>
      <c r="J339" s="71">
        <v>21.137209866133603</v>
      </c>
      <c r="K339" s="71">
        <v>1.0588588548846525</v>
      </c>
      <c r="L339" s="71">
        <v>3.019969777392705</v>
      </c>
      <c r="M339" s="71">
        <v>40.946424920366965</v>
      </c>
      <c r="N339" s="71">
        <v>38.447901517385745</v>
      </c>
      <c r="O339" s="71">
        <v>30.886469905821244</v>
      </c>
      <c r="P339" s="71">
        <v>17.684105104442825</v>
      </c>
      <c r="Q339" s="71">
        <v>2.0704395759198801</v>
      </c>
      <c r="R339" s="71">
        <v>0</v>
      </c>
      <c r="S339" s="71">
        <v>3.794406742738945</v>
      </c>
      <c r="T339" s="72"/>
      <c r="U339" s="71">
        <v>4025524</v>
      </c>
      <c r="V339" s="71">
        <v>560</v>
      </c>
      <c r="W339" s="71">
        <v>63</v>
      </c>
      <c r="X339" s="71">
        <v>10970</v>
      </c>
      <c r="Y339" s="71">
        <v>15847</v>
      </c>
      <c r="Z339" s="71">
        <v>19337</v>
      </c>
      <c r="AA339" s="71">
        <v>3672</v>
      </c>
      <c r="AB339" s="71">
        <v>33551</v>
      </c>
      <c r="AC339" s="71">
        <v>0</v>
      </c>
      <c r="AD339" s="71">
        <v>3.794406742738945</v>
      </c>
      <c r="AE339" s="72"/>
      <c r="AF339" s="71">
        <v>26209520.00152649</v>
      </c>
      <c r="AG339" s="71">
        <v>851747.03248355479</v>
      </c>
      <c r="AH339" s="71">
        <v>691789.60425303283</v>
      </c>
      <c r="AI339" s="71">
        <v>69806650.976436108</v>
      </c>
      <c r="AJ339" s="71">
        <v>61058269.396998353</v>
      </c>
      <c r="AK339" s="71">
        <v>0</v>
      </c>
      <c r="AL339" s="71">
        <v>0</v>
      </c>
      <c r="AM339" s="71">
        <v>4569393.6282072263</v>
      </c>
      <c r="AN339" s="71">
        <v>0</v>
      </c>
      <c r="AO339" s="71">
        <v>0</v>
      </c>
      <c r="AP339" s="71">
        <v>163187370.63990477</v>
      </c>
      <c r="AQ339" s="72"/>
      <c r="AR339" s="71">
        <v>514</v>
      </c>
      <c r="AS339" s="71">
        <v>129</v>
      </c>
      <c r="AT339" s="71">
        <v>0</v>
      </c>
      <c r="AU339" s="71">
        <v>0</v>
      </c>
      <c r="AV339" s="71">
        <v>0</v>
      </c>
      <c r="AW339" s="71">
        <v>0</v>
      </c>
      <c r="AX339" s="71"/>
      <c r="AY339" s="72"/>
      <c r="AZ339" s="71">
        <v>2264.4000000000019</v>
      </c>
      <c r="BA339" s="71">
        <v>4505.9000000000005</v>
      </c>
      <c r="BB339" s="71">
        <v>0</v>
      </c>
      <c r="BC339" s="71">
        <v>0</v>
      </c>
      <c r="BD339" s="71">
        <v>0</v>
      </c>
      <c r="BE339" s="71">
        <v>0</v>
      </c>
      <c r="BF339" s="71"/>
      <c r="BG339" s="72"/>
      <c r="BH339" s="71">
        <v>0</v>
      </c>
      <c r="BI339" s="71">
        <v>0</v>
      </c>
      <c r="BJ339" s="71">
        <v>0</v>
      </c>
      <c r="BK339" s="71">
        <v>0</v>
      </c>
      <c r="BL339" s="71">
        <v>20.434999999999999</v>
      </c>
      <c r="BM339" s="71">
        <v>0</v>
      </c>
      <c r="BN339" s="72"/>
      <c r="BO339" s="71">
        <v>0</v>
      </c>
      <c r="BP339" s="71">
        <v>0</v>
      </c>
      <c r="BQ339" s="71">
        <v>0</v>
      </c>
      <c r="BR339" s="71">
        <v>0</v>
      </c>
      <c r="BS339" s="71">
        <v>2</v>
      </c>
      <c r="BT339" s="71">
        <v>0</v>
      </c>
      <c r="BU339"/>
      <c r="BV339" s="70">
        <v>20.434999999999999</v>
      </c>
      <c r="BW339" s="70">
        <v>0</v>
      </c>
      <c r="BX339" s="70">
        <v>0</v>
      </c>
      <c r="BY339" s="70">
        <v>0</v>
      </c>
      <c r="BZ339" s="70">
        <v>0</v>
      </c>
      <c r="CA339" s="70">
        <v>0</v>
      </c>
      <c r="CB339" s="70">
        <v>0</v>
      </c>
      <c r="CC339" s="70">
        <v>0</v>
      </c>
      <c r="CD339" s="70">
        <v>0</v>
      </c>
    </row>
    <row r="340" spans="1:82">
      <c r="A340" s="70" t="s">
        <v>2029</v>
      </c>
      <c r="B340" s="70">
        <v>357</v>
      </c>
      <c r="C340" s="70">
        <v>17</v>
      </c>
      <c r="D340" s="70">
        <v>21</v>
      </c>
      <c r="E340" s="70">
        <v>2020</v>
      </c>
      <c r="F340" s="70" t="s">
        <v>159</v>
      </c>
      <c r="G340" s="70" t="s">
        <v>2012</v>
      </c>
      <c r="H340" s="70" t="s">
        <v>2013</v>
      </c>
      <c r="I340" s="148"/>
      <c r="J340" s="71">
        <v>16.256449312960559</v>
      </c>
      <c r="K340" s="71">
        <v>1.0189153154859547</v>
      </c>
      <c r="L340" s="71">
        <v>3.151400857655446</v>
      </c>
      <c r="M340" s="71">
        <v>37.549273882368226</v>
      </c>
      <c r="N340" s="71">
        <v>40.141987998560317</v>
      </c>
      <c r="O340" s="71">
        <v>26.929367375065372</v>
      </c>
      <c r="P340" s="71">
        <v>16.664869263272688</v>
      </c>
      <c r="Q340" s="71">
        <v>1.95619888092936</v>
      </c>
      <c r="R340" s="71">
        <v>0</v>
      </c>
      <c r="S340" s="71">
        <v>4.0278464899605364</v>
      </c>
      <c r="T340" s="72"/>
      <c r="U340" s="71">
        <v>2910406</v>
      </c>
      <c r="V340" s="71">
        <v>492</v>
      </c>
      <c r="W340" s="71">
        <v>67</v>
      </c>
      <c r="X340" s="71">
        <v>11103</v>
      </c>
      <c r="Y340" s="71">
        <v>15888</v>
      </c>
      <c r="Z340" s="71">
        <v>19243</v>
      </c>
      <c r="AA340" s="71">
        <v>3678</v>
      </c>
      <c r="AB340" s="71">
        <v>33178</v>
      </c>
      <c r="AC340" s="71">
        <v>0</v>
      </c>
      <c r="AD340" s="71">
        <v>4.0278464899605364</v>
      </c>
      <c r="AE340" s="72"/>
      <c r="AF340" s="71">
        <v>20397477.627340019</v>
      </c>
      <c r="AG340" s="71">
        <v>777107.45636317506</v>
      </c>
      <c r="AH340" s="71">
        <v>743190.01277139049</v>
      </c>
      <c r="AI340" s="71">
        <v>64111004.975047894</v>
      </c>
      <c r="AJ340" s="71">
        <v>69076551.807476968</v>
      </c>
      <c r="AK340" s="71"/>
      <c r="AL340" s="71"/>
      <c r="AM340" s="71">
        <v>4330097.6152682258</v>
      </c>
      <c r="AN340" s="71"/>
      <c r="AO340" s="71"/>
      <c r="AP340" s="71">
        <v>159435429.49426767</v>
      </c>
      <c r="AQ340" s="72"/>
      <c r="AR340" s="71">
        <v>550</v>
      </c>
      <c r="AS340" s="71">
        <v>133</v>
      </c>
      <c r="AT340" s="71">
        <v>0</v>
      </c>
      <c r="AU340" s="71">
        <v>0</v>
      </c>
      <c r="AV340" s="71">
        <v>0</v>
      </c>
      <c r="AW340" s="71">
        <v>0</v>
      </c>
      <c r="AX340" s="71"/>
      <c r="AY340" s="72"/>
      <c r="AZ340" s="71">
        <v>2443.700000000003</v>
      </c>
      <c r="BA340" s="71">
        <v>5970.4000000000005</v>
      </c>
      <c r="BB340" s="71">
        <v>0</v>
      </c>
      <c r="BC340" s="71">
        <v>0</v>
      </c>
      <c r="BD340" s="71">
        <v>0</v>
      </c>
      <c r="BE340" s="71">
        <v>0</v>
      </c>
      <c r="BF340" s="71"/>
      <c r="BG340" s="72"/>
      <c r="BH340" s="71">
        <v>0</v>
      </c>
      <c r="BI340" s="71">
        <v>0</v>
      </c>
      <c r="BJ340" s="71">
        <v>0</v>
      </c>
      <c r="BK340" s="71">
        <v>0</v>
      </c>
      <c r="BL340" s="71">
        <v>21.36</v>
      </c>
      <c r="BM340" s="71">
        <v>0</v>
      </c>
      <c r="BN340" s="72"/>
      <c r="BO340" s="71">
        <v>0</v>
      </c>
      <c r="BP340" s="71">
        <v>0</v>
      </c>
      <c r="BQ340" s="71">
        <v>0</v>
      </c>
      <c r="BR340" s="71">
        <v>0</v>
      </c>
      <c r="BS340" s="71">
        <v>2</v>
      </c>
      <c r="BT340" s="71">
        <v>0</v>
      </c>
      <c r="BU340"/>
      <c r="BV340" s="70">
        <v>21.36</v>
      </c>
      <c r="BW340" s="70">
        <v>0</v>
      </c>
      <c r="BX340" s="70">
        <v>0</v>
      </c>
      <c r="BY340" s="70">
        <v>0</v>
      </c>
      <c r="BZ340" s="70">
        <v>0</v>
      </c>
      <c r="CA340" s="70">
        <v>0</v>
      </c>
      <c r="CB340" s="70">
        <v>0</v>
      </c>
      <c r="CC340" s="70">
        <v>0</v>
      </c>
      <c r="CD340" s="70">
        <v>0</v>
      </c>
    </row>
    <row r="341" spans="1:82">
      <c r="A341" s="70" t="s">
        <v>2030</v>
      </c>
      <c r="B341" s="70">
        <v>357</v>
      </c>
      <c r="C341" s="70">
        <v>18</v>
      </c>
      <c r="D341" s="70">
        <v>21</v>
      </c>
      <c r="E341" s="70">
        <v>2021</v>
      </c>
      <c r="F341" s="70" t="s">
        <v>160</v>
      </c>
      <c r="G341" s="70" t="s">
        <v>2012</v>
      </c>
      <c r="H341" s="70" t="s">
        <v>2013</v>
      </c>
      <c r="I341" s="148"/>
      <c r="J341" s="71">
        <v>15.719512797069818</v>
      </c>
      <c r="K341" s="71">
        <v>1.1345021165322289</v>
      </c>
      <c r="L341" s="71">
        <v>2.897521354028695</v>
      </c>
      <c r="M341" s="71">
        <v>42.562947400377197</v>
      </c>
      <c r="N341" s="71">
        <v>39.789253003076226</v>
      </c>
      <c r="O341" s="71">
        <v>25.967646058433559</v>
      </c>
      <c r="P341" s="71">
        <v>17.118110877597353</v>
      </c>
      <c r="Q341" s="71">
        <v>1.9209358333756399</v>
      </c>
      <c r="R341" s="71">
        <v>0</v>
      </c>
      <c r="S341" s="71">
        <v>3.029699497967024</v>
      </c>
      <c r="T341" s="72"/>
      <c r="U341" s="71">
        <v>3251213</v>
      </c>
      <c r="V341" s="71">
        <v>492</v>
      </c>
      <c r="W341" s="71">
        <v>67</v>
      </c>
      <c r="X341" s="71">
        <v>11103</v>
      </c>
      <c r="Y341" s="71">
        <v>15970</v>
      </c>
      <c r="Z341" s="71">
        <v>19106</v>
      </c>
      <c r="AA341" s="71">
        <v>3684</v>
      </c>
      <c r="AB341" s="71">
        <v>32900</v>
      </c>
      <c r="AC341" s="71">
        <v>0</v>
      </c>
      <c r="AD341" s="71">
        <v>3.029699497967024</v>
      </c>
      <c r="AE341" s="72"/>
      <c r="AF341" s="71">
        <v>19866020.998479795</v>
      </c>
      <c r="AG341" s="71">
        <v>874721.15619576827</v>
      </c>
      <c r="AH341" s="71">
        <v>654432.97326775873</v>
      </c>
      <c r="AI341" s="71">
        <v>71789568.359771922</v>
      </c>
      <c r="AJ341" s="71">
        <v>60954268.052539743</v>
      </c>
      <c r="AK341" s="71">
        <v>0</v>
      </c>
      <c r="AL341" s="71">
        <v>0</v>
      </c>
      <c r="AM341" s="71">
        <v>4318581.9088767162</v>
      </c>
      <c r="AN341" s="71">
        <v>0</v>
      </c>
      <c r="AO341" s="71">
        <v>0</v>
      </c>
      <c r="AP341" s="71">
        <v>158457593.4491317</v>
      </c>
      <c r="AQ341" s="72"/>
      <c r="AR341" s="71">
        <v>579</v>
      </c>
      <c r="AS341" s="71">
        <v>135</v>
      </c>
      <c r="AT341" s="71">
        <v>0</v>
      </c>
      <c r="AU341" s="71">
        <v>0</v>
      </c>
      <c r="AV341" s="71">
        <v>0</v>
      </c>
      <c r="AW341" s="71">
        <v>0</v>
      </c>
      <c r="AX341" s="71"/>
      <c r="AY341" s="72"/>
      <c r="AZ341" s="71">
        <v>2617.0000000000032</v>
      </c>
      <c r="BA341" s="71">
        <v>6069.4000000000005</v>
      </c>
      <c r="BB341" s="71">
        <v>0</v>
      </c>
      <c r="BC341" s="71">
        <v>0</v>
      </c>
      <c r="BD341" s="71">
        <v>0</v>
      </c>
      <c r="BE341" s="71">
        <v>0</v>
      </c>
      <c r="BF341" s="71"/>
      <c r="BG341" s="72"/>
      <c r="BH341" s="71">
        <v>0</v>
      </c>
      <c r="BI341" s="71">
        <v>0</v>
      </c>
      <c r="BJ341" s="71">
        <v>0</v>
      </c>
      <c r="BK341" s="71">
        <v>0</v>
      </c>
      <c r="BL341" s="71">
        <v>19.134999999999998</v>
      </c>
      <c r="BM341" s="71">
        <v>0</v>
      </c>
      <c r="BN341" s="72"/>
      <c r="BO341" s="71">
        <v>0</v>
      </c>
      <c r="BP341" s="71">
        <v>0</v>
      </c>
      <c r="BQ341" s="71">
        <v>0</v>
      </c>
      <c r="BR341" s="71">
        <v>0</v>
      </c>
      <c r="BS341" s="71">
        <v>2</v>
      </c>
      <c r="BT341" s="71">
        <v>0</v>
      </c>
      <c r="BU341"/>
      <c r="BV341" s="70">
        <v>19.135000000000002</v>
      </c>
      <c r="BW341" s="70">
        <v>0</v>
      </c>
      <c r="BX341" s="70">
        <v>0</v>
      </c>
      <c r="BY341" s="70">
        <v>0</v>
      </c>
      <c r="BZ341" s="70">
        <v>0</v>
      </c>
      <c r="CA341" s="70">
        <v>0</v>
      </c>
      <c r="CB341" s="70">
        <v>0</v>
      </c>
      <c r="CC341" s="70">
        <v>0</v>
      </c>
      <c r="CD341" s="70">
        <v>0</v>
      </c>
    </row>
    <row r="342" spans="1:82">
      <c r="A342" s="70" t="s">
        <v>2031</v>
      </c>
      <c r="B342" s="70">
        <v>357</v>
      </c>
      <c r="C342" s="70">
        <v>19</v>
      </c>
      <c r="D342" s="70">
        <v>21</v>
      </c>
      <c r="E342" s="70">
        <v>2022</v>
      </c>
      <c r="F342" s="70" t="s">
        <v>161</v>
      </c>
      <c r="G342" s="70" t="s">
        <v>2012</v>
      </c>
      <c r="H342" s="70" t="s">
        <v>2013</v>
      </c>
      <c r="I342" s="148"/>
      <c r="J342" s="71">
        <v>14.849281903090555</v>
      </c>
      <c r="K342" s="71">
        <v>1.0954136974776454</v>
      </c>
      <c r="L342" s="71">
        <v>2.3836919036721573</v>
      </c>
      <c r="M342" s="71">
        <v>40.995961656672065</v>
      </c>
      <c r="N342" s="71">
        <v>40.604279492815309</v>
      </c>
      <c r="O342" s="71">
        <v>27.229695143644985</v>
      </c>
      <c r="P342" s="71">
        <v>16.888534601477886</v>
      </c>
      <c r="Q342" s="71">
        <v>1.9200987832110603</v>
      </c>
      <c r="R342" s="71">
        <v>0</v>
      </c>
      <c r="S342" s="71">
        <v>3.6931573578629679</v>
      </c>
      <c r="T342" s="72"/>
      <c r="U342" s="71">
        <v>3306561</v>
      </c>
      <c r="V342" s="71">
        <v>492</v>
      </c>
      <c r="W342" s="71">
        <v>67</v>
      </c>
      <c r="X342" s="71">
        <v>11103</v>
      </c>
      <c r="Y342" s="71">
        <v>16100</v>
      </c>
      <c r="Z342" s="71">
        <v>19035</v>
      </c>
      <c r="AA342" s="71">
        <v>3690</v>
      </c>
      <c r="AB342" s="71">
        <v>32616</v>
      </c>
      <c r="AC342" s="71">
        <v>0</v>
      </c>
      <c r="AD342" s="71">
        <v>3.6931573578629679</v>
      </c>
      <c r="AE342" s="72"/>
      <c r="AF342" s="71">
        <v>18379610.402592126</v>
      </c>
      <c r="AG342" s="71">
        <v>877233.12172094593</v>
      </c>
      <c r="AH342" s="71">
        <v>647788.31721314485</v>
      </c>
      <c r="AI342" s="71">
        <v>67899034.819991991</v>
      </c>
      <c r="AJ342" s="71">
        <v>67548569.578726158</v>
      </c>
      <c r="AK342" s="71">
        <v>0</v>
      </c>
      <c r="AL342" s="71">
        <v>0</v>
      </c>
      <c r="AM342" s="71">
        <v>4211615.8343824819</v>
      </c>
      <c r="AN342" s="71">
        <v>0</v>
      </c>
      <c r="AO342" s="71">
        <v>0</v>
      </c>
      <c r="AP342" s="71">
        <v>159563852.07462686</v>
      </c>
      <c r="AQ342" s="72"/>
      <c r="AR342" s="71">
        <v>619</v>
      </c>
      <c r="AS342" s="71">
        <v>135</v>
      </c>
      <c r="AT342" s="71">
        <v>0</v>
      </c>
      <c r="AU342" s="71">
        <v>0</v>
      </c>
      <c r="AV342" s="71">
        <v>0</v>
      </c>
      <c r="AW342" s="71">
        <v>0</v>
      </c>
      <c r="AX342" s="71"/>
      <c r="AY342" s="72"/>
      <c r="AZ342" s="71">
        <v>2832.7000000000035</v>
      </c>
      <c r="BA342" s="71">
        <v>6069.4000000000015</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2032</v>
      </c>
      <c r="B343" s="70">
        <v>357</v>
      </c>
      <c r="C343" s="70">
        <v>20</v>
      </c>
      <c r="D343" s="70">
        <v>21</v>
      </c>
      <c r="E343" s="70">
        <v>2023</v>
      </c>
      <c r="F343" s="70" t="s">
        <v>1539</v>
      </c>
      <c r="G343" s="70" t="s">
        <v>2012</v>
      </c>
      <c r="H343" s="70" t="s">
        <v>2013</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643</v>
      </c>
      <c r="AS343" s="71">
        <v>138</v>
      </c>
      <c r="AT343" s="71">
        <v>0</v>
      </c>
      <c r="AU343" s="71">
        <v>0</v>
      </c>
      <c r="AV343" s="71">
        <v>0</v>
      </c>
      <c r="AW343" s="71">
        <v>0</v>
      </c>
      <c r="AX343" s="71"/>
      <c r="AY343" s="72"/>
      <c r="AZ343" s="71">
        <v>2977.4000000000037</v>
      </c>
      <c r="BA343" s="71">
        <v>7105.3000000000011</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2033</v>
      </c>
      <c r="B344" s="70">
        <v>357</v>
      </c>
      <c r="C344" s="70">
        <v>21</v>
      </c>
      <c r="D344" s="70">
        <v>21</v>
      </c>
      <c r="E344" s="70">
        <v>2024</v>
      </c>
      <c r="F344" s="70" t="s">
        <v>1554</v>
      </c>
      <c r="G344" s="70" t="s">
        <v>2012</v>
      </c>
      <c r="H344" s="70" t="s">
        <v>2013</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2034</v>
      </c>
      <c r="B345" s="70">
        <v>52</v>
      </c>
      <c r="C345" s="70">
        <v>1</v>
      </c>
      <c r="D345" s="70">
        <v>4</v>
      </c>
      <c r="E345" s="70">
        <v>1990</v>
      </c>
      <c r="F345" s="70" t="s">
        <v>787</v>
      </c>
      <c r="G345" s="70" t="s">
        <v>2035</v>
      </c>
      <c r="H345" s="70" t="s">
        <v>2036</v>
      </c>
      <c r="I345" s="148"/>
      <c r="J345" s="71">
        <v>1.1525760605201529</v>
      </c>
      <c r="K345" s="71">
        <v>1.545411657457525</v>
      </c>
      <c r="L345" s="71">
        <v>0</v>
      </c>
      <c r="M345" s="71">
        <v>15.7484755051044</v>
      </c>
      <c r="N345" s="71">
        <v>23.757765303903959</v>
      </c>
      <c r="O345" s="71">
        <v>22.216727943877871</v>
      </c>
      <c r="P345" s="71">
        <v>9.591818756029916</v>
      </c>
      <c r="Q345" s="71">
        <v>1.81909915942928</v>
      </c>
      <c r="R345" s="71">
        <v>7.5056956727524021E-4</v>
      </c>
      <c r="S345" s="71">
        <v>2.685739851653886</v>
      </c>
      <c r="T345" s="72"/>
      <c r="U345" s="71">
        <v>94480</v>
      </c>
      <c r="V345" s="71">
        <v>647</v>
      </c>
      <c r="W345" s="71">
        <v>0</v>
      </c>
      <c r="X345" s="71">
        <v>5372</v>
      </c>
      <c r="Y345" s="71">
        <v>9438</v>
      </c>
      <c r="Z345" s="71">
        <v>9138</v>
      </c>
      <c r="AA345" s="71">
        <v>2329</v>
      </c>
      <c r="AB345" s="71">
        <v>29536</v>
      </c>
      <c r="AC345" s="71">
        <v>130</v>
      </c>
      <c r="AD345" s="71">
        <v>2.685739851653886</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2037</v>
      </c>
      <c r="B346" s="70">
        <v>53</v>
      </c>
      <c r="C346" s="70">
        <v>2</v>
      </c>
      <c r="D346" s="70">
        <v>4</v>
      </c>
      <c r="E346" s="70">
        <v>2005</v>
      </c>
      <c r="F346" s="70" t="s">
        <v>789</v>
      </c>
      <c r="G346" s="70" t="s">
        <v>2035</v>
      </c>
      <c r="H346" s="70" t="s">
        <v>2036</v>
      </c>
      <c r="I346" s="148"/>
      <c r="J346" s="71">
        <v>0.43867040581892419</v>
      </c>
      <c r="K346" s="71">
        <v>1.094514863104789</v>
      </c>
      <c r="L346" s="71">
        <v>0</v>
      </c>
      <c r="M346" s="71">
        <v>25.02639831862005</v>
      </c>
      <c r="N346" s="71">
        <v>37.039530508352527</v>
      </c>
      <c r="O346" s="71">
        <v>28.067127629129651</v>
      </c>
      <c r="P346" s="71">
        <v>10.067384343084511</v>
      </c>
      <c r="Q346" s="71">
        <v>1.92408267695903</v>
      </c>
      <c r="R346" s="71">
        <v>0.21936410589799041</v>
      </c>
      <c r="S346" s="71">
        <v>1.2709280995200001</v>
      </c>
      <c r="T346" s="72"/>
      <c r="U346" s="71">
        <v>29460</v>
      </c>
      <c r="V346" s="71">
        <v>554</v>
      </c>
      <c r="W346" s="71">
        <v>0</v>
      </c>
      <c r="X346" s="71">
        <v>4768</v>
      </c>
      <c r="Y346" s="71">
        <v>13038</v>
      </c>
      <c r="Z346" s="71">
        <v>13359</v>
      </c>
      <c r="AA346" s="71">
        <v>2002</v>
      </c>
      <c r="AB346" s="71">
        <v>32659</v>
      </c>
      <c r="AC346" s="71">
        <v>38790</v>
      </c>
      <c r="AD346" s="71">
        <v>1.2709280995200001</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2038</v>
      </c>
      <c r="B347" s="70">
        <v>54</v>
      </c>
      <c r="C347" s="70">
        <v>3</v>
      </c>
      <c r="D347" s="70">
        <v>4</v>
      </c>
      <c r="E347" s="70">
        <v>2006</v>
      </c>
      <c r="F347" s="70" t="s">
        <v>790</v>
      </c>
      <c r="G347" s="70" t="s">
        <v>2035</v>
      </c>
      <c r="H347" s="70" t="s">
        <v>2036</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2039</v>
      </c>
      <c r="B348" s="70">
        <v>55</v>
      </c>
      <c r="C348" s="70">
        <v>4</v>
      </c>
      <c r="D348" s="70">
        <v>4</v>
      </c>
      <c r="E348" s="70">
        <v>2007</v>
      </c>
      <c r="F348" s="70" t="s">
        <v>791</v>
      </c>
      <c r="G348" s="70" t="s">
        <v>2035</v>
      </c>
      <c r="H348" s="70" t="s">
        <v>2036</v>
      </c>
      <c r="I348" s="148"/>
      <c r="J348" s="71">
        <v>0.78088999356755728</v>
      </c>
      <c r="K348" s="71">
        <v>1.0038145706752939</v>
      </c>
      <c r="L348" s="71">
        <v>0</v>
      </c>
      <c r="M348" s="71">
        <v>27.437079313612049</v>
      </c>
      <c r="N348" s="71">
        <v>41.162472901105978</v>
      </c>
      <c r="O348" s="71">
        <v>27.047768509683241</v>
      </c>
      <c r="P348" s="71">
        <v>10.14661830244053</v>
      </c>
      <c r="Q348" s="71">
        <v>2.0582557686883902</v>
      </c>
      <c r="R348" s="71">
        <v>0.2050433681968104</v>
      </c>
      <c r="S348" s="71">
        <v>2.2189152658000002</v>
      </c>
      <c r="T348" s="72"/>
      <c r="U348" s="71">
        <v>52690</v>
      </c>
      <c r="V348" s="71">
        <v>477</v>
      </c>
      <c r="W348" s="71">
        <v>0</v>
      </c>
      <c r="X348" s="71">
        <v>6057</v>
      </c>
      <c r="Y348" s="71">
        <v>13538</v>
      </c>
      <c r="Z348" s="71">
        <v>13383</v>
      </c>
      <c r="AA348" s="71">
        <v>1987</v>
      </c>
      <c r="AB348" s="71">
        <v>33089</v>
      </c>
      <c r="AC348" s="71">
        <v>37298</v>
      </c>
      <c r="AD348" s="71">
        <v>2.2189152658000002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2040</v>
      </c>
      <c r="B349" s="70">
        <v>56</v>
      </c>
      <c r="C349" s="70">
        <v>5</v>
      </c>
      <c r="D349" s="70">
        <v>4</v>
      </c>
      <c r="E349" s="70">
        <v>2008</v>
      </c>
      <c r="F349" s="70" t="s">
        <v>792</v>
      </c>
      <c r="G349" s="1064" t="s">
        <v>2035</v>
      </c>
      <c r="H349" s="70" t="s">
        <v>2036</v>
      </c>
      <c r="I349" s="148"/>
      <c r="J349" s="71">
        <v>0.7850798883433997</v>
      </c>
      <c r="K349" s="71">
        <v>0.76065748011724688</v>
      </c>
      <c r="L349" s="71">
        <v>0</v>
      </c>
      <c r="M349" s="71">
        <v>28.698207027980011</v>
      </c>
      <c r="N349" s="71">
        <v>40.189050806538368</v>
      </c>
      <c r="O349" s="71">
        <v>26.280973568639681</v>
      </c>
      <c r="P349" s="71">
        <v>9.920826093534302</v>
      </c>
      <c r="Q349" s="71">
        <v>2.0393921722089901</v>
      </c>
      <c r="R349" s="71">
        <v>0.19746276813800301</v>
      </c>
      <c r="S349" s="71">
        <v>2.0123083929600001</v>
      </c>
      <c r="T349" s="72"/>
      <c r="U349" s="71">
        <v>55581</v>
      </c>
      <c r="V349" s="71">
        <v>477</v>
      </c>
      <c r="W349" s="71">
        <v>0</v>
      </c>
      <c r="X349" s="71">
        <v>6057</v>
      </c>
      <c r="Y349" s="71">
        <v>13795</v>
      </c>
      <c r="Z349" s="71">
        <v>13460</v>
      </c>
      <c r="AA349" s="71">
        <v>1945</v>
      </c>
      <c r="AB349" s="71">
        <v>33325</v>
      </c>
      <c r="AC349" s="71">
        <v>37298</v>
      </c>
      <c r="AD349" s="71">
        <v>2.0123083929600001</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2041</v>
      </c>
      <c r="B350" s="70">
        <v>57</v>
      </c>
      <c r="C350" s="70">
        <v>6</v>
      </c>
      <c r="D350" s="70">
        <v>4</v>
      </c>
      <c r="E350" s="70">
        <v>2009</v>
      </c>
      <c r="F350" s="70" t="s">
        <v>176</v>
      </c>
      <c r="G350" s="1064" t="s">
        <v>2035</v>
      </c>
      <c r="H350" s="70" t="s">
        <v>2036</v>
      </c>
      <c r="I350" s="148"/>
      <c r="J350" s="71">
        <v>0.77614990762914493</v>
      </c>
      <c r="K350" s="71">
        <v>1.097854457991001</v>
      </c>
      <c r="L350" s="71">
        <v>2.749692226396927</v>
      </c>
      <c r="M350" s="71">
        <v>28.254497164268031</v>
      </c>
      <c r="N350" s="71">
        <v>34.705107407162863</v>
      </c>
      <c r="O350" s="71">
        <v>26.865170806540629</v>
      </c>
      <c r="P350" s="71">
        <v>9.445036525798427</v>
      </c>
      <c r="Q350" s="71">
        <v>1.9534278838127599</v>
      </c>
      <c r="R350" s="71">
        <v>0.2024054785646037</v>
      </c>
      <c r="S350" s="71">
        <v>1.8856330701944</v>
      </c>
      <c r="T350" s="72"/>
      <c r="U350" s="71">
        <v>43422</v>
      </c>
      <c r="V350" s="71">
        <v>840</v>
      </c>
      <c r="W350" s="71">
        <v>52</v>
      </c>
      <c r="X350" s="71">
        <v>6962</v>
      </c>
      <c r="Y350" s="71">
        <v>13948</v>
      </c>
      <c r="Z350" s="71">
        <v>13581</v>
      </c>
      <c r="AA350" s="71">
        <v>1901</v>
      </c>
      <c r="AB350" s="71">
        <v>33508</v>
      </c>
      <c r="AC350" s="71">
        <v>37298</v>
      </c>
      <c r="AD350" s="71">
        <v>1.8856330701944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2042</v>
      </c>
      <c r="B351" s="70">
        <v>58</v>
      </c>
      <c r="C351" s="70">
        <v>7</v>
      </c>
      <c r="D351" s="70">
        <v>4</v>
      </c>
      <c r="E351" s="70">
        <v>2010</v>
      </c>
      <c r="F351" s="70" t="s">
        <v>177</v>
      </c>
      <c r="G351" s="70" t="s">
        <v>2035</v>
      </c>
      <c r="H351" s="70" t="s">
        <v>2036</v>
      </c>
      <c r="I351" s="148"/>
      <c r="J351" s="71">
        <v>0.80910602221772987</v>
      </c>
      <c r="K351" s="71">
        <v>1.173756597061919</v>
      </c>
      <c r="L351" s="71">
        <v>2.547718972242476</v>
      </c>
      <c r="M351" s="71">
        <v>28.610551269320499</v>
      </c>
      <c r="N351" s="71">
        <v>37.099587602404128</v>
      </c>
      <c r="O351" s="71">
        <v>26.941748568415029</v>
      </c>
      <c r="P351" s="71">
        <v>9.7990612912589565</v>
      </c>
      <c r="Q351" s="71">
        <v>2.0505165168398101</v>
      </c>
      <c r="R351" s="71">
        <v>0.21358475808018801</v>
      </c>
      <c r="S351" s="71">
        <v>1.2453615974331</v>
      </c>
      <c r="T351" s="72"/>
      <c r="U351" s="71">
        <v>53150</v>
      </c>
      <c r="V351" s="71">
        <v>840</v>
      </c>
      <c r="W351" s="71">
        <v>52</v>
      </c>
      <c r="X351" s="71">
        <v>6962</v>
      </c>
      <c r="Y351" s="71">
        <v>14086</v>
      </c>
      <c r="Z351" s="71">
        <v>13683</v>
      </c>
      <c r="AA351" s="71">
        <v>1923</v>
      </c>
      <c r="AB351" s="71">
        <v>33704</v>
      </c>
      <c r="AC351" s="71">
        <v>37298</v>
      </c>
      <c r="AD351" s="71">
        <v>1.2453615974331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2043</v>
      </c>
      <c r="B352" s="70">
        <v>59</v>
      </c>
      <c r="C352" s="70">
        <v>8</v>
      </c>
      <c r="D352" s="70">
        <v>4</v>
      </c>
      <c r="E352" s="70">
        <v>2011</v>
      </c>
      <c r="F352" s="70" t="s">
        <v>178</v>
      </c>
      <c r="G352" s="70" t="s">
        <v>2035</v>
      </c>
      <c r="H352" s="70" t="s">
        <v>2036</v>
      </c>
      <c r="I352" s="148"/>
      <c r="J352" s="71">
        <v>1.893784456376838</v>
      </c>
      <c r="K352" s="71">
        <v>1.8366180502599689</v>
      </c>
      <c r="L352" s="71">
        <v>2.3350822665528641</v>
      </c>
      <c r="M352" s="71">
        <v>36.14875732976293</v>
      </c>
      <c r="N352" s="71">
        <v>39.12798813408476</v>
      </c>
      <c r="O352" s="71">
        <v>26.848739320669811</v>
      </c>
      <c r="P352" s="71">
        <v>9.6593895049531042</v>
      </c>
      <c r="Q352" s="71">
        <v>2.3622294041525</v>
      </c>
      <c r="R352" s="71">
        <v>0.21448349894550531</v>
      </c>
      <c r="S352" s="71">
        <v>0</v>
      </c>
      <c r="T352" s="72"/>
      <c r="U352" s="71">
        <v>125128</v>
      </c>
      <c r="V352" s="71">
        <v>840</v>
      </c>
      <c r="W352" s="71">
        <v>52</v>
      </c>
      <c r="X352" s="71">
        <v>6962</v>
      </c>
      <c r="Y352" s="71">
        <v>14137</v>
      </c>
      <c r="Z352" s="71">
        <v>13932</v>
      </c>
      <c r="AA352" s="71">
        <v>1952</v>
      </c>
      <c r="AB352" s="71">
        <v>33661</v>
      </c>
      <c r="AC352" s="71">
        <v>37393</v>
      </c>
      <c r="AD352" s="71">
        <v>0</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2044</v>
      </c>
      <c r="B353" s="70">
        <v>60</v>
      </c>
      <c r="C353" s="70">
        <v>9</v>
      </c>
      <c r="D353" s="70">
        <v>4</v>
      </c>
      <c r="E353" s="70">
        <v>2012</v>
      </c>
      <c r="F353" s="70" t="s">
        <v>179</v>
      </c>
      <c r="G353" s="70" t="s">
        <v>2035</v>
      </c>
      <c r="H353" s="70" t="s">
        <v>2036</v>
      </c>
      <c r="I353" s="148"/>
      <c r="J353" s="71">
        <v>1.076356791335257</v>
      </c>
      <c r="K353" s="71">
        <v>1.741330814436939</v>
      </c>
      <c r="L353" s="71">
        <v>2.302614632704973</v>
      </c>
      <c r="M353" s="71">
        <v>37.182165262519938</v>
      </c>
      <c r="N353" s="71">
        <v>41.122657249389341</v>
      </c>
      <c r="O353" s="71">
        <v>26.882193686422227</v>
      </c>
      <c r="P353" s="71">
        <v>9.6994168069915929</v>
      </c>
      <c r="Q353" s="71">
        <v>2.57269057000424</v>
      </c>
      <c r="R353" s="71">
        <v>0.22661668615496561</v>
      </c>
      <c r="S353" s="71">
        <v>0</v>
      </c>
      <c r="T353" s="72"/>
      <c r="U353" s="71">
        <v>69630</v>
      </c>
      <c r="V353" s="71">
        <v>840</v>
      </c>
      <c r="W353" s="71">
        <v>52</v>
      </c>
      <c r="X353" s="71">
        <v>6962</v>
      </c>
      <c r="Y353" s="71">
        <v>14223</v>
      </c>
      <c r="Z353" s="71">
        <v>14060</v>
      </c>
      <c r="AA353" s="71">
        <v>1949</v>
      </c>
      <c r="AB353" s="71">
        <v>33742</v>
      </c>
      <c r="AC353" s="71">
        <v>38485</v>
      </c>
      <c r="AD353" s="71">
        <v>0</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2045</v>
      </c>
      <c r="B354" s="70">
        <v>61</v>
      </c>
      <c r="C354" s="70">
        <v>10</v>
      </c>
      <c r="D354" s="70">
        <v>4</v>
      </c>
      <c r="E354" s="70">
        <v>2013</v>
      </c>
      <c r="F354" s="70" t="s">
        <v>180</v>
      </c>
      <c r="G354" s="70" t="s">
        <v>2035</v>
      </c>
      <c r="H354" s="70" t="s">
        <v>2036</v>
      </c>
      <c r="I354" s="148"/>
      <c r="J354" s="71">
        <v>1.061167520309545</v>
      </c>
      <c r="K354" s="71">
        <v>1.56227326405542</v>
      </c>
      <c r="L354" s="71">
        <v>2.1064605207212259</v>
      </c>
      <c r="M354" s="71">
        <v>39.281324805699839</v>
      </c>
      <c r="N354" s="71">
        <v>43.472406793876111</v>
      </c>
      <c r="O354" s="71">
        <v>25.870519847782234</v>
      </c>
      <c r="P354" s="71">
        <v>9.9807371119348876</v>
      </c>
      <c r="Q354" s="71">
        <v>2.60183185289578</v>
      </c>
      <c r="R354" s="71">
        <v>0.19341044808941621</v>
      </c>
      <c r="S354" s="71">
        <v>0</v>
      </c>
      <c r="T354" s="72"/>
      <c r="U354" s="71">
        <v>63932</v>
      </c>
      <c r="V354" s="71">
        <v>840</v>
      </c>
      <c r="W354" s="71">
        <v>52</v>
      </c>
      <c r="X354" s="71">
        <v>6962</v>
      </c>
      <c r="Y354" s="71">
        <v>14259</v>
      </c>
      <c r="Z354" s="71">
        <v>14135</v>
      </c>
      <c r="AA354" s="71">
        <v>1998</v>
      </c>
      <c r="AB354" s="71">
        <v>33635</v>
      </c>
      <c r="AC354" s="71">
        <v>32062</v>
      </c>
      <c r="AD354" s="71">
        <v>0</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2046</v>
      </c>
      <c r="B355" s="70">
        <v>62</v>
      </c>
      <c r="C355" s="70">
        <v>11</v>
      </c>
      <c r="D355" s="70">
        <v>4</v>
      </c>
      <c r="E355" s="70">
        <v>2014</v>
      </c>
      <c r="F355" s="70" t="s">
        <v>181</v>
      </c>
      <c r="G355" s="70" t="s">
        <v>2035</v>
      </c>
      <c r="H355" s="70" t="s">
        <v>2036</v>
      </c>
      <c r="I355" s="148"/>
      <c r="J355" s="71">
        <v>0.90938084639253525</v>
      </c>
      <c r="K355" s="71">
        <v>1.234565863798424</v>
      </c>
      <c r="L355" s="71">
        <v>2.7550320267939572</v>
      </c>
      <c r="M355" s="71">
        <v>33.723838694565352</v>
      </c>
      <c r="N355" s="71">
        <v>43.300347415897789</v>
      </c>
      <c r="O355" s="71">
        <v>24.549301515707686</v>
      </c>
      <c r="P355" s="71">
        <v>10.263596595790073</v>
      </c>
      <c r="Q355" s="71">
        <v>2.4865059906232201</v>
      </c>
      <c r="R355" s="71">
        <v>0.2416156174936393</v>
      </c>
      <c r="S355" s="71">
        <v>0</v>
      </c>
      <c r="T355" s="72"/>
      <c r="U355" s="71">
        <v>59532</v>
      </c>
      <c r="V355" s="71">
        <v>596</v>
      </c>
      <c r="W355" s="71">
        <v>43</v>
      </c>
      <c r="X355" s="71">
        <v>6925</v>
      </c>
      <c r="Y355" s="71">
        <v>14304</v>
      </c>
      <c r="Z355" s="71">
        <v>14127</v>
      </c>
      <c r="AA355" s="71">
        <v>2044</v>
      </c>
      <c r="AB355" s="71">
        <v>33503</v>
      </c>
      <c r="AC355" s="71">
        <v>40179</v>
      </c>
      <c r="AD355" s="71">
        <v>0</v>
      </c>
      <c r="AE355" s="72"/>
      <c r="AF355" s="71"/>
      <c r="AG355" s="71"/>
      <c r="AH355" s="71"/>
      <c r="AI355" s="71"/>
      <c r="AJ355" s="71"/>
      <c r="AK355" s="71"/>
      <c r="AL355" s="71"/>
      <c r="AM355" s="71"/>
      <c r="AN355" s="71"/>
      <c r="AO355" s="71"/>
      <c r="AP355" s="71"/>
      <c r="AQ355" s="72"/>
      <c r="AR355" s="71">
        <v>198</v>
      </c>
      <c r="AS355" s="71">
        <v>9</v>
      </c>
      <c r="AT355" s="71">
        <v>0</v>
      </c>
      <c r="AU355" s="71">
        <v>0</v>
      </c>
      <c r="AV355" s="71">
        <v>0</v>
      </c>
      <c r="AW355" s="71">
        <v>0</v>
      </c>
      <c r="AX355" s="71"/>
      <c r="AY355" s="72"/>
      <c r="AZ355" s="71">
        <v>805.4</v>
      </c>
      <c r="BA355" s="71">
        <v>98.4</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2047</v>
      </c>
      <c r="B356" s="70">
        <v>63</v>
      </c>
      <c r="C356" s="70">
        <v>12</v>
      </c>
      <c r="D356" s="70">
        <v>4</v>
      </c>
      <c r="E356" s="70">
        <v>2015</v>
      </c>
      <c r="F356" s="70" t="s">
        <v>182</v>
      </c>
      <c r="G356" s="70" t="s">
        <v>2035</v>
      </c>
      <c r="H356" s="70" t="s">
        <v>2036</v>
      </c>
      <c r="I356" s="148"/>
      <c r="J356" s="71">
        <v>2.2510565779885172</v>
      </c>
      <c r="K356" s="71">
        <v>1.178826042702805</v>
      </c>
      <c r="L356" s="71">
        <v>3.043418705054211</v>
      </c>
      <c r="M356" s="71">
        <v>33.902266062440027</v>
      </c>
      <c r="N356" s="71">
        <v>38.282447899862611</v>
      </c>
      <c r="O356" s="71">
        <v>24.311850779848289</v>
      </c>
      <c r="P356" s="71">
        <v>10.30185721407805</v>
      </c>
      <c r="Q356" s="71">
        <v>2.4331846095953602</v>
      </c>
      <c r="R356" s="71">
        <v>0.2178915197674331</v>
      </c>
      <c r="S356" s="71">
        <v>0</v>
      </c>
      <c r="T356" s="72"/>
      <c r="U356" s="71">
        <v>149367</v>
      </c>
      <c r="V356" s="71">
        <v>596</v>
      </c>
      <c r="W356" s="71">
        <v>43</v>
      </c>
      <c r="X356" s="71">
        <v>6925</v>
      </c>
      <c r="Y356" s="71">
        <v>14320</v>
      </c>
      <c r="Z356" s="71">
        <v>14125</v>
      </c>
      <c r="AA356" s="71">
        <v>2050</v>
      </c>
      <c r="AB356" s="71">
        <v>33490</v>
      </c>
      <c r="AC356" s="71">
        <v>37245</v>
      </c>
      <c r="AD356" s="71">
        <v>0</v>
      </c>
      <c r="AE356" s="72"/>
      <c r="AF356" s="71">
        <v>1065722.4201622449</v>
      </c>
      <c r="AG356" s="71">
        <v>1000159.449098025</v>
      </c>
      <c r="AH356" s="71">
        <v>581519.58052178845</v>
      </c>
      <c r="AI356" s="71">
        <v>48812481.269985199</v>
      </c>
      <c r="AJ356" s="71">
        <v>56289187.940023959</v>
      </c>
      <c r="AK356" s="71">
        <v>0</v>
      </c>
      <c r="AL356" s="71">
        <v>0</v>
      </c>
      <c r="AM356" s="71">
        <v>4589664.0147337513</v>
      </c>
      <c r="AN356" s="71">
        <v>0</v>
      </c>
      <c r="AO356" s="71">
        <v>0</v>
      </c>
      <c r="AP356" s="71">
        <v>112338734.67452496</v>
      </c>
      <c r="AQ356" s="72"/>
      <c r="AR356" s="71">
        <v>225</v>
      </c>
      <c r="AS356" s="71">
        <v>13</v>
      </c>
      <c r="AT356" s="71">
        <v>0</v>
      </c>
      <c r="AU356" s="71">
        <v>0</v>
      </c>
      <c r="AV356" s="71">
        <v>0</v>
      </c>
      <c r="AW356" s="71">
        <v>0</v>
      </c>
      <c r="AX356" s="71"/>
      <c r="AY356" s="72"/>
      <c r="AZ356" s="71">
        <v>922</v>
      </c>
      <c r="BA356" s="71">
        <v>143.1</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2048</v>
      </c>
      <c r="B357" s="70">
        <v>64</v>
      </c>
      <c r="C357" s="70">
        <v>13</v>
      </c>
      <c r="D357" s="70">
        <v>4</v>
      </c>
      <c r="E357" s="70">
        <v>2016</v>
      </c>
      <c r="F357" s="70" t="s">
        <v>155</v>
      </c>
      <c r="G357" s="70" t="s">
        <v>2035</v>
      </c>
      <c r="H357" s="70" t="s">
        <v>2036</v>
      </c>
      <c r="I357" s="148"/>
      <c r="J357" s="71">
        <v>1.140473501275751</v>
      </c>
      <c r="K357" s="71">
        <v>1.1609819142154527</v>
      </c>
      <c r="L357" s="71">
        <v>3.3391451500717046</v>
      </c>
      <c r="M357" s="71">
        <v>28.737499832015846</v>
      </c>
      <c r="N357" s="71">
        <v>36.74763786157969</v>
      </c>
      <c r="O357" s="71">
        <v>24.176447698198078</v>
      </c>
      <c r="P357" s="71">
        <v>10.149870120252841</v>
      </c>
      <c r="Q357" s="71">
        <v>2.3612993230970134</v>
      </c>
      <c r="R357" s="71">
        <v>0.18593540672245237</v>
      </c>
      <c r="S357" s="71">
        <v>0</v>
      </c>
      <c r="T357" s="72"/>
      <c r="U357" s="71">
        <v>72143</v>
      </c>
      <c r="V357" s="71">
        <v>596</v>
      </c>
      <c r="W357" s="71">
        <v>43</v>
      </c>
      <c r="X357" s="71">
        <v>6925</v>
      </c>
      <c r="Y357" s="71">
        <v>14344</v>
      </c>
      <c r="Z357" s="71">
        <v>14219</v>
      </c>
      <c r="AA357" s="71">
        <v>2089</v>
      </c>
      <c r="AB357" s="71">
        <v>33431</v>
      </c>
      <c r="AC357" s="71">
        <v>31755.937216728689</v>
      </c>
      <c r="AD357" s="71">
        <v>0</v>
      </c>
      <c r="AE357" s="72"/>
      <c r="AF357" s="71">
        <v>552679.70893510699</v>
      </c>
      <c r="AG357" s="71">
        <v>929220.08366950625</v>
      </c>
      <c r="AH357" s="71">
        <v>611158.37009273178</v>
      </c>
      <c r="AI357" s="71">
        <v>45431195.795161791</v>
      </c>
      <c r="AJ357" s="71">
        <v>53357851.736024</v>
      </c>
      <c r="AK357" s="71">
        <v>0</v>
      </c>
      <c r="AL357" s="71">
        <v>0</v>
      </c>
      <c r="AM357" s="71">
        <v>4585137.7490376113</v>
      </c>
      <c r="AN357" s="71">
        <v>0</v>
      </c>
      <c r="AO357" s="71">
        <v>0</v>
      </c>
      <c r="AP357" s="71">
        <v>105467243.44292074</v>
      </c>
      <c r="AQ357" s="72"/>
      <c r="AR357" s="71">
        <v>245</v>
      </c>
      <c r="AS357" s="71">
        <v>15</v>
      </c>
      <c r="AT357" s="71">
        <v>0</v>
      </c>
      <c r="AU357" s="71">
        <v>0</v>
      </c>
      <c r="AV357" s="71">
        <v>0</v>
      </c>
      <c r="AW357" s="71">
        <v>0</v>
      </c>
      <c r="AX357" s="71"/>
      <c r="AY357" s="72"/>
      <c r="AZ357" s="71">
        <v>1011.7</v>
      </c>
      <c r="BA357" s="71">
        <v>177.7</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2049</v>
      </c>
      <c r="B358" s="70">
        <v>65</v>
      </c>
      <c r="C358" s="70">
        <v>14</v>
      </c>
      <c r="D358" s="70">
        <v>4</v>
      </c>
      <c r="E358" s="70">
        <v>2017</v>
      </c>
      <c r="F358" s="70" t="s">
        <v>156</v>
      </c>
      <c r="G358" s="70" t="s">
        <v>2035</v>
      </c>
      <c r="H358" s="70" t="s">
        <v>2036</v>
      </c>
      <c r="I358" s="148"/>
      <c r="J358" s="71">
        <v>1.0456162285949608</v>
      </c>
      <c r="K358" s="71">
        <v>1.1982279631629398</v>
      </c>
      <c r="L358" s="71">
        <v>3.9490904378062281</v>
      </c>
      <c r="M358" s="71">
        <v>28.667463038459889</v>
      </c>
      <c r="N358" s="71">
        <v>37.44398643413146</v>
      </c>
      <c r="O358" s="71">
        <v>23.763547661133824</v>
      </c>
      <c r="P358" s="71">
        <v>10.278692064052493</v>
      </c>
      <c r="Q358" s="71">
        <v>2.2744813462364499</v>
      </c>
      <c r="R358" s="71">
        <v>0.18904117092295908</v>
      </c>
      <c r="S358" s="71">
        <v>0</v>
      </c>
      <c r="T358" s="72"/>
      <c r="U358" s="71">
        <v>72325</v>
      </c>
      <c r="V358" s="71">
        <v>596</v>
      </c>
      <c r="W358" s="71">
        <v>43</v>
      </c>
      <c r="X358" s="71">
        <v>6925</v>
      </c>
      <c r="Y358" s="71">
        <v>14376</v>
      </c>
      <c r="Z358" s="71">
        <v>14208</v>
      </c>
      <c r="AA358" s="71">
        <v>2129</v>
      </c>
      <c r="AB358" s="71">
        <v>33300</v>
      </c>
      <c r="AC358" s="71">
        <v>32926.999999999993</v>
      </c>
      <c r="AD358" s="71">
        <v>0</v>
      </c>
      <c r="AE358" s="72"/>
      <c r="AF358" s="71">
        <v>520391.95337707462</v>
      </c>
      <c r="AG358" s="71">
        <v>966264.80817773531</v>
      </c>
      <c r="AH358" s="71">
        <v>869984.33091027266</v>
      </c>
      <c r="AI358" s="71">
        <v>47052679.262991607</v>
      </c>
      <c r="AJ358" s="71">
        <v>56787953.135763243</v>
      </c>
      <c r="AK358" s="71">
        <v>0</v>
      </c>
      <c r="AL358" s="71">
        <v>0</v>
      </c>
      <c r="AM358" s="71">
        <v>4574317.1764417887</v>
      </c>
      <c r="AN358" s="71">
        <v>0</v>
      </c>
      <c r="AO358" s="71">
        <v>0</v>
      </c>
      <c r="AP358" s="71">
        <v>110771590.66766173</v>
      </c>
      <c r="AQ358" s="72"/>
      <c r="AR358" s="71">
        <v>256</v>
      </c>
      <c r="AS358" s="71">
        <v>17</v>
      </c>
      <c r="AT358" s="71">
        <v>0</v>
      </c>
      <c r="AU358" s="71">
        <v>0</v>
      </c>
      <c r="AV358" s="71">
        <v>0</v>
      </c>
      <c r="AW358" s="71">
        <v>0</v>
      </c>
      <c r="AX358" s="71"/>
      <c r="AY358" s="72"/>
      <c r="AZ358" s="71">
        <v>1063.5</v>
      </c>
      <c r="BA358" s="71">
        <v>199.7</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2050</v>
      </c>
      <c r="B359" s="70">
        <v>66</v>
      </c>
      <c r="C359" s="70">
        <v>15</v>
      </c>
      <c r="D359" s="70">
        <v>4</v>
      </c>
      <c r="E359" s="70">
        <v>2018</v>
      </c>
      <c r="F359" s="70" t="s">
        <v>183</v>
      </c>
      <c r="G359" s="70" t="s">
        <v>2035</v>
      </c>
      <c r="H359" s="70" t="s">
        <v>2036</v>
      </c>
      <c r="I359" s="148"/>
      <c r="J359" s="71">
        <v>1.3058185976014203</v>
      </c>
      <c r="K359" s="71">
        <v>1.1191791378281459</v>
      </c>
      <c r="L359" s="71">
        <v>2.5926767544831146</v>
      </c>
      <c r="M359" s="71">
        <v>28.252033209230941</v>
      </c>
      <c r="N359" s="71">
        <v>36.089801103233945</v>
      </c>
      <c r="O359" s="71">
        <v>23.463142453272138</v>
      </c>
      <c r="P359" s="71">
        <v>10.41536978194857</v>
      </c>
      <c r="Q359" s="71">
        <v>2.1038633832223299</v>
      </c>
      <c r="R359" s="71">
        <v>0.23765340472646593</v>
      </c>
      <c r="S359" s="71">
        <v>0</v>
      </c>
      <c r="T359" s="72"/>
      <c r="U359" s="71">
        <v>94893</v>
      </c>
      <c r="V359" s="71">
        <v>596</v>
      </c>
      <c r="W359" s="71">
        <v>43</v>
      </c>
      <c r="X359" s="71">
        <v>6925</v>
      </c>
      <c r="Y359" s="71">
        <v>14427</v>
      </c>
      <c r="Z359" s="71">
        <v>14297</v>
      </c>
      <c r="AA359" s="71">
        <v>2179</v>
      </c>
      <c r="AB359" s="71">
        <v>33194</v>
      </c>
      <c r="AC359" s="71">
        <v>41232</v>
      </c>
      <c r="AD359" s="71">
        <v>0</v>
      </c>
      <c r="AE359" s="72"/>
      <c r="AF359" s="71">
        <v>630128.39536968409</v>
      </c>
      <c r="AG359" s="71">
        <v>857971.31338037364</v>
      </c>
      <c r="AH359" s="71">
        <v>518305.71013858239</v>
      </c>
      <c r="AI359" s="71">
        <v>45620086.30424872</v>
      </c>
      <c r="AJ359" s="71">
        <v>52918885.253554381</v>
      </c>
      <c r="AK359" s="71">
        <v>0</v>
      </c>
      <c r="AL359" s="71">
        <v>0</v>
      </c>
      <c r="AM359" s="71">
        <v>4569190.9689624719</v>
      </c>
      <c r="AN359" s="71">
        <v>0</v>
      </c>
      <c r="AO359" s="71">
        <v>0</v>
      </c>
      <c r="AP359" s="71">
        <v>105114567.94565423</v>
      </c>
      <c r="AQ359" s="72"/>
      <c r="AR359" s="71">
        <v>281</v>
      </c>
      <c r="AS359" s="71">
        <v>20</v>
      </c>
      <c r="AT359" s="71">
        <v>0</v>
      </c>
      <c r="AU359" s="71">
        <v>0</v>
      </c>
      <c r="AV359" s="71">
        <v>0</v>
      </c>
      <c r="AW359" s="71">
        <v>0</v>
      </c>
      <c r="AX359" s="71"/>
      <c r="AY359" s="72"/>
      <c r="AZ359" s="71">
        <v>1173.8</v>
      </c>
      <c r="BA359" s="71">
        <v>232</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2051</v>
      </c>
      <c r="B360" s="70">
        <v>67</v>
      </c>
      <c r="C360" s="70">
        <v>16</v>
      </c>
      <c r="D360" s="70">
        <v>4</v>
      </c>
      <c r="E360" s="70">
        <v>2019</v>
      </c>
      <c r="F360" s="70" t="s">
        <v>158</v>
      </c>
      <c r="G360" s="70" t="s">
        <v>2035</v>
      </c>
      <c r="H360" s="70" t="s">
        <v>2036</v>
      </c>
      <c r="I360" s="148"/>
      <c r="J360" s="71">
        <v>1.1467657569578869</v>
      </c>
      <c r="K360" s="71">
        <v>1.0179193531851563</v>
      </c>
      <c r="L360" s="71">
        <v>2.6147559734928696</v>
      </c>
      <c r="M360" s="71">
        <v>28.242834985809644</v>
      </c>
      <c r="N360" s="71">
        <v>36.740870549025288</v>
      </c>
      <c r="O360" s="71">
        <v>22.647735263724439</v>
      </c>
      <c r="P360" s="71">
        <v>10.498733422572263</v>
      </c>
      <c r="Q360" s="71">
        <v>2.0360669836338898</v>
      </c>
      <c r="R360" s="71">
        <v>0.30118859134637183</v>
      </c>
      <c r="S360" s="71">
        <v>0</v>
      </c>
      <c r="T360" s="72"/>
      <c r="U360" s="71">
        <v>83964</v>
      </c>
      <c r="V360" s="71">
        <v>596</v>
      </c>
      <c r="W360" s="71">
        <v>43</v>
      </c>
      <c r="X360" s="71">
        <v>6925</v>
      </c>
      <c r="Y360" s="71">
        <v>14426</v>
      </c>
      <c r="Z360" s="71">
        <v>14179</v>
      </c>
      <c r="AA360" s="71">
        <v>2180</v>
      </c>
      <c r="AB360" s="71">
        <v>32994</v>
      </c>
      <c r="AC360" s="71">
        <v>53111</v>
      </c>
      <c r="AD360" s="71">
        <v>0</v>
      </c>
      <c r="AE360" s="72"/>
      <c r="AF360" s="71">
        <v>572326.40550180094</v>
      </c>
      <c r="AG360" s="71">
        <v>825504.07986029785</v>
      </c>
      <c r="AH360" s="71">
        <v>547047.60980055295</v>
      </c>
      <c r="AI360" s="71">
        <v>47373655.51806096</v>
      </c>
      <c r="AJ360" s="71">
        <v>53839802.325344563</v>
      </c>
      <c r="AK360" s="71">
        <v>0</v>
      </c>
      <c r="AL360" s="71">
        <v>0</v>
      </c>
      <c r="AM360" s="71">
        <v>4493534.4213009812</v>
      </c>
      <c r="AN360" s="71">
        <v>0</v>
      </c>
      <c r="AO360" s="71">
        <v>0</v>
      </c>
      <c r="AP360" s="71">
        <v>107651870.35986915</v>
      </c>
      <c r="AQ360" s="72"/>
      <c r="AR360" s="71">
        <v>306</v>
      </c>
      <c r="AS360" s="71">
        <v>21</v>
      </c>
      <c r="AT360" s="71">
        <v>0</v>
      </c>
      <c r="AU360" s="71">
        <v>0</v>
      </c>
      <c r="AV360" s="71">
        <v>0</v>
      </c>
      <c r="AW360" s="71">
        <v>0</v>
      </c>
      <c r="AX360" s="71"/>
      <c r="AY360" s="72"/>
      <c r="AZ360" s="71">
        <v>1294.2</v>
      </c>
      <c r="BA360" s="71">
        <v>242.7</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2052</v>
      </c>
      <c r="B361" s="70">
        <v>68</v>
      </c>
      <c r="C361" s="70">
        <v>17</v>
      </c>
      <c r="D361" s="70">
        <v>4</v>
      </c>
      <c r="E361" s="70">
        <v>2020</v>
      </c>
      <c r="F361" s="70" t="s">
        <v>159</v>
      </c>
      <c r="G361" s="70" t="s">
        <v>2035</v>
      </c>
      <c r="H361" s="70" t="s">
        <v>2036</v>
      </c>
      <c r="I361" s="148"/>
      <c r="J361" s="71">
        <v>2.017628828076063</v>
      </c>
      <c r="K361" s="71">
        <v>0.95699556426367216</v>
      </c>
      <c r="L361" s="71">
        <v>0</v>
      </c>
      <c r="M361" s="71">
        <v>25.272476153005012</v>
      </c>
      <c r="N361" s="71">
        <v>37.621971181927229</v>
      </c>
      <c r="O361" s="71">
        <v>20.024544913465174</v>
      </c>
      <c r="P361" s="71">
        <v>10.230906687457784</v>
      </c>
      <c r="Q361" s="71">
        <v>1.9407511713988399</v>
      </c>
      <c r="R361" s="71">
        <v>0.35102432406129891</v>
      </c>
      <c r="S361" s="71">
        <v>0</v>
      </c>
      <c r="T361" s="72"/>
      <c r="U361" s="71">
        <v>145061</v>
      </c>
      <c r="V361" s="71">
        <v>526</v>
      </c>
      <c r="W361" s="71">
        <v>0</v>
      </c>
      <c r="X361" s="71">
        <v>7031</v>
      </c>
      <c r="Y361" s="71">
        <v>14545</v>
      </c>
      <c r="Z361" s="71">
        <v>14309</v>
      </c>
      <c r="AA361" s="71">
        <v>2258</v>
      </c>
      <c r="AB361" s="71">
        <v>32916</v>
      </c>
      <c r="AC361" s="71">
        <v>62225.999999999985</v>
      </c>
      <c r="AD361" s="71">
        <v>0</v>
      </c>
      <c r="AE361" s="72"/>
      <c r="AF361" s="71">
        <v>1010529.4364522269</v>
      </c>
      <c r="AG361" s="71">
        <v>731321.46845593513</v>
      </c>
      <c r="AH361" s="71">
        <v>0</v>
      </c>
      <c r="AI361" s="71">
        <v>42690221.911291689</v>
      </c>
      <c r="AJ361" s="71">
        <v>60764739.952854261</v>
      </c>
      <c r="AK361" s="71"/>
      <c r="AL361" s="71"/>
      <c r="AM361" s="71">
        <v>4295903.7043875139</v>
      </c>
      <c r="AN361" s="71"/>
      <c r="AO361" s="71"/>
      <c r="AP361" s="71">
        <v>109492716.47344163</v>
      </c>
      <c r="AQ361" s="72"/>
      <c r="AR361" s="71">
        <v>336</v>
      </c>
      <c r="AS361" s="71">
        <v>21</v>
      </c>
      <c r="AT361" s="71">
        <v>0</v>
      </c>
      <c r="AU361" s="71">
        <v>0</v>
      </c>
      <c r="AV361" s="71">
        <v>0</v>
      </c>
      <c r="AW361" s="71">
        <v>0</v>
      </c>
      <c r="AX361" s="71"/>
      <c r="AY361" s="72"/>
      <c r="AZ361" s="71">
        <v>1415.8</v>
      </c>
      <c r="BA361" s="71">
        <v>242.7</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2053</v>
      </c>
      <c r="B362" s="70">
        <v>68</v>
      </c>
      <c r="C362" s="70">
        <v>18</v>
      </c>
      <c r="D362" s="70">
        <v>4</v>
      </c>
      <c r="E362" s="70">
        <v>2021</v>
      </c>
      <c r="F362" s="70" t="s">
        <v>160</v>
      </c>
      <c r="G362" s="70" t="s">
        <v>2035</v>
      </c>
      <c r="H362" s="70" t="s">
        <v>2036</v>
      </c>
      <c r="I362" s="148"/>
      <c r="J362" s="71">
        <v>2.1257117583821419</v>
      </c>
      <c r="K362" s="71">
        <v>1.2018633807033898</v>
      </c>
      <c r="L362" s="71">
        <v>0</v>
      </c>
      <c r="M362" s="71">
        <v>27.229436967904036</v>
      </c>
      <c r="N362" s="71">
        <v>36.002618303408468</v>
      </c>
      <c r="O362" s="71">
        <v>19.597377186043836</v>
      </c>
      <c r="P362" s="71">
        <v>10.887006999514279</v>
      </c>
      <c r="Q362" s="71">
        <v>1.91883389750933</v>
      </c>
      <c r="R362" s="71">
        <v>0.34011258746845219</v>
      </c>
      <c r="S362" s="71">
        <v>0</v>
      </c>
      <c r="T362" s="72"/>
      <c r="U362" s="71">
        <v>159813</v>
      </c>
      <c r="V362" s="71">
        <v>526</v>
      </c>
      <c r="W362" s="71">
        <v>0</v>
      </c>
      <c r="X362" s="71">
        <v>7031</v>
      </c>
      <c r="Y362" s="71">
        <v>14655</v>
      </c>
      <c r="Z362" s="71">
        <v>14419</v>
      </c>
      <c r="AA362" s="71">
        <v>2343</v>
      </c>
      <c r="AB362" s="71">
        <v>32864</v>
      </c>
      <c r="AC362" s="71">
        <v>58489.999999999993</v>
      </c>
      <c r="AD362" s="71">
        <v>0</v>
      </c>
      <c r="AE362" s="72"/>
      <c r="AF362" s="71">
        <v>983859.99228069338</v>
      </c>
      <c r="AG362" s="71">
        <v>906393.92405325896</v>
      </c>
      <c r="AH362" s="71">
        <v>0</v>
      </c>
      <c r="AI362" s="71">
        <v>45442134.283752888</v>
      </c>
      <c r="AJ362" s="71">
        <v>53620316.246801749</v>
      </c>
      <c r="AK362" s="71">
        <v>0</v>
      </c>
      <c r="AL362" s="71">
        <v>0</v>
      </c>
      <c r="AM362" s="71">
        <v>4313856.4089156352</v>
      </c>
      <c r="AN362" s="71">
        <v>0</v>
      </c>
      <c r="AO362" s="71">
        <v>0</v>
      </c>
      <c r="AP362" s="71">
        <v>105266560.85580423</v>
      </c>
      <c r="AQ362" s="72"/>
      <c r="AR362" s="71">
        <v>376</v>
      </c>
      <c r="AS362" s="71">
        <v>21</v>
      </c>
      <c r="AT362" s="71">
        <v>0</v>
      </c>
      <c r="AU362" s="71">
        <v>0</v>
      </c>
      <c r="AV362" s="71">
        <v>0</v>
      </c>
      <c r="AW362" s="71">
        <v>0</v>
      </c>
      <c r="AX362" s="71"/>
      <c r="AY362" s="72"/>
      <c r="AZ362" s="71">
        <v>1597.8</v>
      </c>
      <c r="BA362" s="71">
        <v>242.7</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2054</v>
      </c>
      <c r="B363" s="70">
        <v>68</v>
      </c>
      <c r="C363" s="70">
        <v>19</v>
      </c>
      <c r="D363" s="70">
        <v>4</v>
      </c>
      <c r="E363" s="70">
        <v>2022</v>
      </c>
      <c r="F363" s="70" t="s">
        <v>161</v>
      </c>
      <c r="G363" s="70" t="s">
        <v>2035</v>
      </c>
      <c r="H363" s="70" t="s">
        <v>2036</v>
      </c>
      <c r="I363" s="148"/>
      <c r="J363" s="71">
        <v>2.0753788185805497</v>
      </c>
      <c r="K363" s="71">
        <v>1.0585531111968647</v>
      </c>
      <c r="L363" s="71">
        <v>0</v>
      </c>
      <c r="M363" s="71">
        <v>26.974216262324333</v>
      </c>
      <c r="N363" s="71">
        <v>36.811377401175697</v>
      </c>
      <c r="O363" s="71">
        <v>20.607879602802715</v>
      </c>
      <c r="P363" s="71">
        <v>11.075949521836447</v>
      </c>
      <c r="Q363" s="71">
        <v>1.9205108721086099</v>
      </c>
      <c r="R363" s="71">
        <v>0.34179750177485657</v>
      </c>
      <c r="S363" s="71">
        <v>0</v>
      </c>
      <c r="T363" s="72"/>
      <c r="U363" s="71">
        <v>170037</v>
      </c>
      <c r="V363" s="71">
        <v>526</v>
      </c>
      <c r="W363" s="71">
        <v>0</v>
      </c>
      <c r="X363" s="71">
        <v>7031</v>
      </c>
      <c r="Y363" s="71">
        <v>14681</v>
      </c>
      <c r="Z363" s="71">
        <v>14406</v>
      </c>
      <c r="AA363" s="71">
        <v>2420</v>
      </c>
      <c r="AB363" s="71">
        <v>32623</v>
      </c>
      <c r="AC363" s="71">
        <v>59517.999999999993</v>
      </c>
      <c r="AD363" s="71">
        <v>0</v>
      </c>
      <c r="AE363" s="72"/>
      <c r="AF363" s="71">
        <v>995642.69468138844</v>
      </c>
      <c r="AG363" s="71">
        <v>867009.07256673346</v>
      </c>
      <c r="AH363" s="71">
        <v>0</v>
      </c>
      <c r="AI363" s="71">
        <v>44353096.389050357</v>
      </c>
      <c r="AJ363" s="71">
        <v>56433011.202507786</v>
      </c>
      <c r="AK363" s="71">
        <v>0</v>
      </c>
      <c r="AL363" s="71">
        <v>0</v>
      </c>
      <c r="AM363" s="71">
        <v>4212519.7254433306</v>
      </c>
      <c r="AN363" s="71">
        <v>0</v>
      </c>
      <c r="AO363" s="71">
        <v>0</v>
      </c>
      <c r="AP363" s="71">
        <v>106861279.0842496</v>
      </c>
      <c r="AQ363" s="72"/>
      <c r="AR363" s="71">
        <v>422</v>
      </c>
      <c r="AS363" s="71">
        <v>21</v>
      </c>
      <c r="AT363" s="71">
        <v>0</v>
      </c>
      <c r="AU363" s="71">
        <v>0</v>
      </c>
      <c r="AV363" s="71">
        <v>0</v>
      </c>
      <c r="AW363" s="71">
        <v>0</v>
      </c>
      <c r="AX363" s="71"/>
      <c r="AY363" s="72"/>
      <c r="AZ363" s="71">
        <v>1811.1</v>
      </c>
      <c r="BA363" s="71">
        <v>242.7</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2055</v>
      </c>
      <c r="B364" s="70">
        <v>68</v>
      </c>
      <c r="C364" s="70">
        <v>20</v>
      </c>
      <c r="D364" s="70">
        <v>4</v>
      </c>
      <c r="E364" s="70">
        <v>2023</v>
      </c>
      <c r="F364" s="70" t="s">
        <v>1539</v>
      </c>
      <c r="G364" s="70" t="s">
        <v>2035</v>
      </c>
      <c r="H364" s="70" t="s">
        <v>2036</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458</v>
      </c>
      <c r="AS364" s="71">
        <v>21</v>
      </c>
      <c r="AT364" s="71">
        <v>0</v>
      </c>
      <c r="AU364" s="71">
        <v>0</v>
      </c>
      <c r="AV364" s="71">
        <v>0</v>
      </c>
      <c r="AW364" s="71">
        <v>0</v>
      </c>
      <c r="AX364" s="71"/>
      <c r="AY364" s="72"/>
      <c r="AZ364" s="71">
        <v>1998.7000000000005</v>
      </c>
      <c r="BA364" s="71">
        <v>242.7</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2056</v>
      </c>
      <c r="B365" s="70">
        <v>68</v>
      </c>
      <c r="C365" s="70">
        <v>21</v>
      </c>
      <c r="D365" s="70">
        <v>4</v>
      </c>
      <c r="E365" s="70">
        <v>2024</v>
      </c>
      <c r="F365" s="70" t="s">
        <v>1554</v>
      </c>
      <c r="G365" s="70" t="s">
        <v>2035</v>
      </c>
      <c r="H365" s="70" t="s">
        <v>2036</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2057</v>
      </c>
      <c r="B366" s="70">
        <v>18</v>
      </c>
      <c r="C366" s="70">
        <v>1</v>
      </c>
      <c r="D366" s="70">
        <v>2</v>
      </c>
      <c r="E366" s="70">
        <v>1990</v>
      </c>
      <c r="F366" s="70" t="s">
        <v>787</v>
      </c>
      <c r="G366" s="70" t="s">
        <v>2058</v>
      </c>
      <c r="H366" s="70" t="s">
        <v>2059</v>
      </c>
      <c r="I366" s="148"/>
      <c r="J366" s="71">
        <v>109.1276889802961</v>
      </c>
      <c r="K366" s="71">
        <v>11.48843023815002</v>
      </c>
      <c r="L366" s="71">
        <v>25.317351776762461</v>
      </c>
      <c r="M366" s="71">
        <v>36.652812049707819</v>
      </c>
      <c r="N366" s="71">
        <v>58.704237225892861</v>
      </c>
      <c r="O366" s="71">
        <v>29.13119218905063</v>
      </c>
      <c r="P366" s="71">
        <v>48.107357187284443</v>
      </c>
      <c r="Q366" s="71">
        <v>2.9126157349868098</v>
      </c>
      <c r="R366" s="71">
        <v>1.1838271895667889</v>
      </c>
      <c r="S366" s="71">
        <v>2.132861211235038</v>
      </c>
      <c r="T366" s="72"/>
      <c r="U366" s="71">
        <v>4512715</v>
      </c>
      <c r="V366" s="71">
        <v>2592</v>
      </c>
      <c r="W366" s="71">
        <v>226</v>
      </c>
      <c r="X366" s="71">
        <v>11673</v>
      </c>
      <c r="Y366" s="71">
        <v>15224</v>
      </c>
      <c r="Z366" s="71">
        <v>11982</v>
      </c>
      <c r="AA366" s="71">
        <v>11681</v>
      </c>
      <c r="AB366" s="71">
        <v>47291</v>
      </c>
      <c r="AC366" s="71">
        <v>205041</v>
      </c>
      <c r="AD366" s="71">
        <v>2.132861211235038</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2060</v>
      </c>
      <c r="B367" s="70">
        <v>19</v>
      </c>
      <c r="C367" s="70">
        <v>2</v>
      </c>
      <c r="D367" s="70">
        <v>2</v>
      </c>
      <c r="E367" s="70">
        <v>2005</v>
      </c>
      <c r="F367" s="70" t="s">
        <v>789</v>
      </c>
      <c r="G367" s="70" t="s">
        <v>2058</v>
      </c>
      <c r="H367" s="70" t="s">
        <v>2059</v>
      </c>
      <c r="I367" s="148"/>
      <c r="J367" s="71">
        <v>70.403882719450834</v>
      </c>
      <c r="K367" s="71">
        <v>7.1553820708649436</v>
      </c>
      <c r="L367" s="71">
        <v>23.2159121514477</v>
      </c>
      <c r="M367" s="71">
        <v>67.309358692105604</v>
      </c>
      <c r="N367" s="71">
        <v>77.894221064357097</v>
      </c>
      <c r="O367" s="71">
        <v>42.650100372133529</v>
      </c>
      <c r="P367" s="71">
        <v>45.273057562832093</v>
      </c>
      <c r="Q367" s="71">
        <v>2.4368728916089402</v>
      </c>
      <c r="R367" s="71">
        <v>0.32187540127341902</v>
      </c>
      <c r="S367" s="71">
        <v>0</v>
      </c>
      <c r="T367" s="72"/>
      <c r="U367" s="71">
        <v>4095342</v>
      </c>
      <c r="V367" s="71">
        <v>2040</v>
      </c>
      <c r="W367" s="71">
        <v>189</v>
      </c>
      <c r="X367" s="71">
        <v>9336</v>
      </c>
      <c r="Y367" s="71">
        <v>16131</v>
      </c>
      <c r="Z367" s="71">
        <v>20300</v>
      </c>
      <c r="AA367" s="71">
        <v>9003</v>
      </c>
      <c r="AB367" s="71">
        <v>41363</v>
      </c>
      <c r="AC367" s="71">
        <v>56917</v>
      </c>
      <c r="AD367" s="71">
        <v>0</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2061</v>
      </c>
      <c r="B368" s="70">
        <v>20</v>
      </c>
      <c r="C368" s="70">
        <v>3</v>
      </c>
      <c r="D368" s="70">
        <v>2</v>
      </c>
      <c r="E368" s="70">
        <v>2006</v>
      </c>
      <c r="F368" s="70" t="s">
        <v>790</v>
      </c>
      <c r="G368" s="1064" t="s">
        <v>2058</v>
      </c>
      <c r="H368" s="70" t="s">
        <v>2059</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2062</v>
      </c>
      <c r="B369" s="70">
        <v>21</v>
      </c>
      <c r="C369" s="70">
        <v>4</v>
      </c>
      <c r="D369" s="70">
        <v>2</v>
      </c>
      <c r="E369" s="70">
        <v>2007</v>
      </c>
      <c r="F369" s="70" t="s">
        <v>791</v>
      </c>
      <c r="G369" s="1064" t="s">
        <v>2058</v>
      </c>
      <c r="H369" s="70" t="s">
        <v>2059</v>
      </c>
      <c r="I369" s="148"/>
      <c r="J369" s="71">
        <v>66.333376054002358</v>
      </c>
      <c r="K369" s="71">
        <v>6.3086074415483981</v>
      </c>
      <c r="L369" s="71">
        <v>27.342361540119821</v>
      </c>
      <c r="M369" s="71">
        <v>81.041143955846195</v>
      </c>
      <c r="N369" s="71">
        <v>86.159686491732529</v>
      </c>
      <c r="O369" s="71">
        <v>41.306305970328481</v>
      </c>
      <c r="P369" s="71">
        <v>44.002722653311537</v>
      </c>
      <c r="Q369" s="71">
        <v>2.5087966291740602</v>
      </c>
      <c r="R369" s="71">
        <v>0.38413883843960328</v>
      </c>
      <c r="S369" s="71">
        <v>0</v>
      </c>
      <c r="T369" s="72"/>
      <c r="U369" s="71">
        <v>4456099</v>
      </c>
      <c r="V369" s="71">
        <v>1740</v>
      </c>
      <c r="W369" s="71">
        <v>236</v>
      </c>
      <c r="X369" s="71">
        <v>12019</v>
      </c>
      <c r="Y369" s="71">
        <v>16122</v>
      </c>
      <c r="Z369" s="71">
        <v>20438</v>
      </c>
      <c r="AA369" s="71">
        <v>8617</v>
      </c>
      <c r="AB369" s="71">
        <v>40332</v>
      </c>
      <c r="AC369" s="71">
        <v>69876</v>
      </c>
      <c r="AD369" s="71">
        <v>0</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2063</v>
      </c>
      <c r="B370" s="70">
        <v>22</v>
      </c>
      <c r="C370" s="70">
        <v>5</v>
      </c>
      <c r="D370" s="70">
        <v>2</v>
      </c>
      <c r="E370" s="70">
        <v>2008</v>
      </c>
      <c r="F370" s="70" t="s">
        <v>792</v>
      </c>
      <c r="G370" s="70" t="s">
        <v>2058</v>
      </c>
      <c r="H370" s="70" t="s">
        <v>2059</v>
      </c>
      <c r="I370" s="148"/>
      <c r="J370" s="71">
        <v>65.360602101286133</v>
      </c>
      <c r="K370" s="71">
        <v>4.7853033059867007</v>
      </c>
      <c r="L370" s="71">
        <v>22.73478058091861</v>
      </c>
      <c r="M370" s="71">
        <v>77.072802714418231</v>
      </c>
      <c r="N370" s="71">
        <v>89.056501860403841</v>
      </c>
      <c r="O370" s="71">
        <v>39.954499415681568</v>
      </c>
      <c r="P370" s="71">
        <v>43.090559813973158</v>
      </c>
      <c r="Q370" s="71">
        <v>2.43466401137771</v>
      </c>
      <c r="R370" s="71">
        <v>0.61903926625664685</v>
      </c>
      <c r="S370" s="71">
        <v>0</v>
      </c>
      <c r="T370" s="72"/>
      <c r="U370" s="71">
        <v>4355715</v>
      </c>
      <c r="V370" s="71">
        <v>1740</v>
      </c>
      <c r="W370" s="71">
        <v>236</v>
      </c>
      <c r="X370" s="71">
        <v>12019</v>
      </c>
      <c r="Y370" s="71">
        <v>16087</v>
      </c>
      <c r="Z370" s="71">
        <v>20463</v>
      </c>
      <c r="AA370" s="71">
        <v>8448</v>
      </c>
      <c r="AB370" s="71">
        <v>39784</v>
      </c>
      <c r="AC370" s="71">
        <v>116928</v>
      </c>
      <c r="AD370" s="71">
        <v>0</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2064</v>
      </c>
      <c r="B371" s="70">
        <v>23</v>
      </c>
      <c r="C371" s="70">
        <v>6</v>
      </c>
      <c r="D371" s="70">
        <v>2</v>
      </c>
      <c r="E371" s="70">
        <v>2009</v>
      </c>
      <c r="F371" s="70" t="s">
        <v>176</v>
      </c>
      <c r="G371" s="70" t="s">
        <v>2058</v>
      </c>
      <c r="H371" s="70" t="s">
        <v>2059</v>
      </c>
      <c r="I371" s="148"/>
      <c r="J371" s="71">
        <v>61.267805809465827</v>
      </c>
      <c r="K371" s="71">
        <v>4.9389268277831482</v>
      </c>
      <c r="L371" s="71">
        <v>32.54235312322426</v>
      </c>
      <c r="M371" s="71">
        <v>69.083592402380788</v>
      </c>
      <c r="N371" s="71">
        <v>76.830913565151974</v>
      </c>
      <c r="O371" s="71">
        <v>40.666680026571107</v>
      </c>
      <c r="P371" s="71">
        <v>41.238192090545468</v>
      </c>
      <c r="Q371" s="71">
        <v>2.29283510416486</v>
      </c>
      <c r="R371" s="71">
        <v>0.38479181909433102</v>
      </c>
      <c r="S371" s="71">
        <v>0</v>
      </c>
      <c r="T371" s="72"/>
      <c r="U371" s="71">
        <v>3484469</v>
      </c>
      <c r="V371" s="71">
        <v>1749</v>
      </c>
      <c r="W371" s="71">
        <v>518</v>
      </c>
      <c r="X371" s="71">
        <v>11749</v>
      </c>
      <c r="Y371" s="71">
        <v>16082</v>
      </c>
      <c r="Z371" s="71">
        <v>20558</v>
      </c>
      <c r="AA371" s="71">
        <v>8300</v>
      </c>
      <c r="AB371" s="71">
        <v>39330</v>
      </c>
      <c r="AC371" s="71">
        <v>70907</v>
      </c>
      <c r="AD371" s="71">
        <v>0</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75.515000000000001</v>
      </c>
      <c r="BK371" s="71">
        <v>0</v>
      </c>
      <c r="BL371" s="71">
        <v>0</v>
      </c>
      <c r="BM371" s="71">
        <v>0</v>
      </c>
      <c r="BN371" s="72"/>
      <c r="BO371" s="71">
        <v>0</v>
      </c>
      <c r="BP371" s="71">
        <v>0</v>
      </c>
      <c r="BQ371" s="71">
        <v>7</v>
      </c>
      <c r="BR371" s="71">
        <v>0</v>
      </c>
      <c r="BS371" s="71">
        <v>0</v>
      </c>
      <c r="BT371" s="71">
        <v>0</v>
      </c>
      <c r="BU371"/>
      <c r="BV371" s="70">
        <v>75.515000000000001</v>
      </c>
      <c r="BW371" s="70">
        <v>0</v>
      </c>
      <c r="BX371" s="70">
        <v>0</v>
      </c>
      <c r="BY371" s="70">
        <v>0</v>
      </c>
      <c r="BZ371" s="70">
        <v>0</v>
      </c>
      <c r="CA371" s="70">
        <v>0</v>
      </c>
      <c r="CB371" s="70">
        <v>0</v>
      </c>
      <c r="CC371" s="70">
        <v>0</v>
      </c>
      <c r="CD371" s="70">
        <v>0</v>
      </c>
    </row>
    <row r="372" spans="1:82">
      <c r="A372" s="70" t="s">
        <v>2065</v>
      </c>
      <c r="B372" s="70">
        <v>24</v>
      </c>
      <c r="C372" s="70">
        <v>7</v>
      </c>
      <c r="D372" s="70">
        <v>2</v>
      </c>
      <c r="E372" s="70">
        <v>2010</v>
      </c>
      <c r="F372" s="70" t="s">
        <v>177</v>
      </c>
      <c r="G372" s="70" t="s">
        <v>2058</v>
      </c>
      <c r="H372" s="70" t="s">
        <v>2059</v>
      </c>
      <c r="I372" s="148"/>
      <c r="J372" s="71">
        <v>79.54484181496052</v>
      </c>
      <c r="K372" s="71">
        <v>5.6158195069390953</v>
      </c>
      <c r="L372" s="71">
        <v>29.05544152829011</v>
      </c>
      <c r="M372" s="71">
        <v>80.224518152235504</v>
      </c>
      <c r="N372" s="71">
        <v>90.243390280096861</v>
      </c>
      <c r="O372" s="71">
        <v>40.718801461289388</v>
      </c>
      <c r="P372" s="71">
        <v>41.290584317769799</v>
      </c>
      <c r="Q372" s="71">
        <v>2.36128195619471</v>
      </c>
      <c r="R372" s="71">
        <v>0.1853992205374059</v>
      </c>
      <c r="S372" s="71">
        <v>0</v>
      </c>
      <c r="T372" s="72"/>
      <c r="U372" s="71">
        <v>4264001</v>
      </c>
      <c r="V372" s="71">
        <v>1749</v>
      </c>
      <c r="W372" s="71">
        <v>518</v>
      </c>
      <c r="X372" s="71">
        <v>11749</v>
      </c>
      <c r="Y372" s="71">
        <v>16042</v>
      </c>
      <c r="Z372" s="71">
        <v>20680</v>
      </c>
      <c r="AA372" s="71">
        <v>8103</v>
      </c>
      <c r="AB372" s="71">
        <v>38812</v>
      </c>
      <c r="AC372" s="71">
        <v>32376</v>
      </c>
      <c r="AD372" s="71">
        <v>0</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74.495000000000005</v>
      </c>
      <c r="BK372" s="71">
        <v>0</v>
      </c>
      <c r="BL372" s="71">
        <v>0</v>
      </c>
      <c r="BM372" s="71">
        <v>0</v>
      </c>
      <c r="BN372" s="72"/>
      <c r="BO372" s="71">
        <v>0</v>
      </c>
      <c r="BP372" s="71">
        <v>0</v>
      </c>
      <c r="BQ372" s="71">
        <v>7</v>
      </c>
      <c r="BR372" s="71">
        <v>0</v>
      </c>
      <c r="BS372" s="71">
        <v>0</v>
      </c>
      <c r="BT372" s="71">
        <v>0</v>
      </c>
      <c r="BU372"/>
      <c r="BV372" s="70">
        <v>74.495000000000005</v>
      </c>
      <c r="BW372" s="70">
        <v>0</v>
      </c>
      <c r="BX372" s="70">
        <v>0</v>
      </c>
      <c r="BY372" s="70">
        <v>0</v>
      </c>
      <c r="BZ372" s="70">
        <v>0</v>
      </c>
      <c r="CA372" s="70">
        <v>0</v>
      </c>
      <c r="CB372" s="70">
        <v>0</v>
      </c>
      <c r="CC372" s="70">
        <v>0</v>
      </c>
      <c r="CD372" s="70">
        <v>0</v>
      </c>
    </row>
    <row r="373" spans="1:82">
      <c r="A373" s="70" t="s">
        <v>2066</v>
      </c>
      <c r="B373" s="70">
        <v>25</v>
      </c>
      <c r="C373" s="70">
        <v>8</v>
      </c>
      <c r="D373" s="70">
        <v>2</v>
      </c>
      <c r="E373" s="70">
        <v>2011</v>
      </c>
      <c r="F373" s="70" t="s">
        <v>178</v>
      </c>
      <c r="G373" s="70" t="s">
        <v>2058</v>
      </c>
      <c r="H373" s="70" t="s">
        <v>2059</v>
      </c>
      <c r="I373" s="148"/>
      <c r="J373" s="71">
        <v>74.70153964732728</v>
      </c>
      <c r="K373" s="71">
        <v>5.7098820867698006</v>
      </c>
      <c r="L373" s="71">
        <v>30.393453394213122</v>
      </c>
      <c r="M373" s="71">
        <v>72.8618140249704</v>
      </c>
      <c r="N373" s="71">
        <v>83.387183948052638</v>
      </c>
      <c r="O373" s="71">
        <v>40.199878138757697</v>
      </c>
      <c r="P373" s="71">
        <v>39.449105088876095</v>
      </c>
      <c r="Q373" s="71">
        <v>2.6903070745845401</v>
      </c>
      <c r="R373" s="71">
        <v>0.26234980543870567</v>
      </c>
      <c r="S373" s="71">
        <v>0</v>
      </c>
      <c r="T373" s="72"/>
      <c r="U373" s="71">
        <v>4423289</v>
      </c>
      <c r="V373" s="71">
        <v>1749</v>
      </c>
      <c r="W373" s="71">
        <v>518</v>
      </c>
      <c r="X373" s="71">
        <v>11749</v>
      </c>
      <c r="Y373" s="71">
        <v>16048</v>
      </c>
      <c r="Z373" s="71">
        <v>20860</v>
      </c>
      <c r="AA373" s="71">
        <v>7972</v>
      </c>
      <c r="AB373" s="71">
        <v>38336</v>
      </c>
      <c r="AC373" s="71">
        <v>45738</v>
      </c>
      <c r="AD373" s="71">
        <v>0</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79.278000000000006</v>
      </c>
      <c r="BK373" s="71">
        <v>0</v>
      </c>
      <c r="BL373" s="71">
        <v>0</v>
      </c>
      <c r="BM373" s="71">
        <v>0</v>
      </c>
      <c r="BN373" s="72"/>
      <c r="BO373" s="71">
        <v>0</v>
      </c>
      <c r="BP373" s="71">
        <v>0</v>
      </c>
      <c r="BQ373" s="71">
        <v>7</v>
      </c>
      <c r="BR373" s="71">
        <v>0</v>
      </c>
      <c r="BS373" s="71">
        <v>0</v>
      </c>
      <c r="BT373" s="71">
        <v>0</v>
      </c>
      <c r="BU373"/>
      <c r="BV373" s="70">
        <v>79.278000000000006</v>
      </c>
      <c r="BW373" s="70">
        <v>0</v>
      </c>
      <c r="BX373" s="70">
        <v>0</v>
      </c>
      <c r="BY373" s="70">
        <v>0</v>
      </c>
      <c r="BZ373" s="70">
        <v>0</v>
      </c>
      <c r="CA373" s="70">
        <v>0</v>
      </c>
      <c r="CB373" s="70">
        <v>0</v>
      </c>
      <c r="CC373" s="70">
        <v>0</v>
      </c>
      <c r="CD373" s="70">
        <v>0</v>
      </c>
    </row>
    <row r="374" spans="1:82">
      <c r="A374" s="70" t="s">
        <v>2067</v>
      </c>
      <c r="B374" s="70">
        <v>26</v>
      </c>
      <c r="C374" s="70">
        <v>9</v>
      </c>
      <c r="D374" s="70">
        <v>2</v>
      </c>
      <c r="E374" s="70">
        <v>2012</v>
      </c>
      <c r="F374" s="70" t="s">
        <v>179</v>
      </c>
      <c r="G374" s="70" t="s">
        <v>2058</v>
      </c>
      <c r="H374" s="70" t="s">
        <v>2059</v>
      </c>
      <c r="I374" s="148"/>
      <c r="J374" s="71">
        <v>78.082711203448838</v>
      </c>
      <c r="K374" s="71">
        <v>5.3627747465311337</v>
      </c>
      <c r="L374" s="71">
        <v>29.5031616728951</v>
      </c>
      <c r="M374" s="71">
        <v>75.200650585418515</v>
      </c>
      <c r="N374" s="71">
        <v>93.689767591166543</v>
      </c>
      <c r="O374" s="71">
        <v>40.24107613926946</v>
      </c>
      <c r="P374" s="71">
        <v>38.912129304190486</v>
      </c>
      <c r="Q374" s="71">
        <v>2.9023017766348</v>
      </c>
      <c r="R374" s="71">
        <v>0.53326907448527983</v>
      </c>
      <c r="S374" s="71">
        <v>0</v>
      </c>
      <c r="T374" s="72"/>
      <c r="U374" s="71">
        <v>4286444</v>
      </c>
      <c r="V374" s="71">
        <v>1749</v>
      </c>
      <c r="W374" s="71">
        <v>518</v>
      </c>
      <c r="X374" s="71">
        <v>11749</v>
      </c>
      <c r="Y374" s="71">
        <v>16145</v>
      </c>
      <c r="Z374" s="71">
        <v>21047</v>
      </c>
      <c r="AA374" s="71">
        <v>7819</v>
      </c>
      <c r="AB374" s="71">
        <v>38065</v>
      </c>
      <c r="AC374" s="71">
        <v>90562</v>
      </c>
      <c r="AD374" s="71">
        <v>0</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76.018000000000001</v>
      </c>
      <c r="BK374" s="71">
        <v>0</v>
      </c>
      <c r="BL374" s="71">
        <v>0</v>
      </c>
      <c r="BM374" s="71">
        <v>0</v>
      </c>
      <c r="BN374" s="72"/>
      <c r="BO374" s="71">
        <v>0</v>
      </c>
      <c r="BP374" s="71">
        <v>0</v>
      </c>
      <c r="BQ374" s="71">
        <v>7</v>
      </c>
      <c r="BR374" s="71">
        <v>0</v>
      </c>
      <c r="BS374" s="71">
        <v>0</v>
      </c>
      <c r="BT374" s="71">
        <v>0</v>
      </c>
      <c r="BU374"/>
      <c r="BV374" s="70">
        <v>76.018000000000001</v>
      </c>
      <c r="BW374" s="70">
        <v>0</v>
      </c>
      <c r="BX374" s="70">
        <v>0</v>
      </c>
      <c r="BY374" s="70">
        <v>0</v>
      </c>
      <c r="BZ374" s="70">
        <v>0</v>
      </c>
      <c r="CA374" s="70">
        <v>0</v>
      </c>
      <c r="CB374" s="70">
        <v>0</v>
      </c>
      <c r="CC374" s="70">
        <v>0</v>
      </c>
      <c r="CD374" s="70">
        <v>0</v>
      </c>
    </row>
    <row r="375" spans="1:82">
      <c r="A375" s="70" t="s">
        <v>2068</v>
      </c>
      <c r="B375" s="70">
        <v>27</v>
      </c>
      <c r="C375" s="70">
        <v>10</v>
      </c>
      <c r="D375" s="70">
        <v>2</v>
      </c>
      <c r="E375" s="70">
        <v>2013</v>
      </c>
      <c r="F375" s="70" t="s">
        <v>180</v>
      </c>
      <c r="G375" s="70" t="s">
        <v>2058</v>
      </c>
      <c r="H375" s="70" t="s">
        <v>2059</v>
      </c>
      <c r="I375" s="148"/>
      <c r="J375" s="71">
        <v>75.464732987267723</v>
      </c>
      <c r="K375" s="71">
        <v>4.5023053366128067</v>
      </c>
      <c r="L375" s="71">
        <v>26.705196776571</v>
      </c>
      <c r="M375" s="71">
        <v>72.94876064800934</v>
      </c>
      <c r="N375" s="71">
        <v>81.321802460470664</v>
      </c>
      <c r="O375" s="71">
        <v>38.636482064851997</v>
      </c>
      <c r="P375" s="71">
        <v>38.344413449055153</v>
      </c>
      <c r="Q375" s="71">
        <v>2.9168209804412402</v>
      </c>
      <c r="R375" s="71">
        <v>0.83066596320755715</v>
      </c>
      <c r="S375" s="71">
        <v>0</v>
      </c>
      <c r="T375" s="72"/>
      <c r="U375" s="71">
        <v>4355755</v>
      </c>
      <c r="V375" s="71">
        <v>1749</v>
      </c>
      <c r="W375" s="71">
        <v>518</v>
      </c>
      <c r="X375" s="71">
        <v>11749</v>
      </c>
      <c r="Y375" s="71">
        <v>16076</v>
      </c>
      <c r="Z375" s="71">
        <v>21110</v>
      </c>
      <c r="AA375" s="71">
        <v>7676</v>
      </c>
      <c r="AB375" s="71">
        <v>37707</v>
      </c>
      <c r="AC375" s="71">
        <v>137701</v>
      </c>
      <c r="AD375" s="71">
        <v>0</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81.813000000000002</v>
      </c>
      <c r="BK375" s="71">
        <v>0</v>
      </c>
      <c r="BL375" s="71">
        <v>0</v>
      </c>
      <c r="BM375" s="71">
        <v>0</v>
      </c>
      <c r="BN375" s="72"/>
      <c r="BO375" s="71">
        <v>0</v>
      </c>
      <c r="BP375" s="71">
        <v>0</v>
      </c>
      <c r="BQ375" s="71">
        <v>7</v>
      </c>
      <c r="BR375" s="71">
        <v>0</v>
      </c>
      <c r="BS375" s="71">
        <v>0</v>
      </c>
      <c r="BT375" s="71">
        <v>0</v>
      </c>
      <c r="BU375"/>
      <c r="BV375" s="70">
        <v>81.813000000000002</v>
      </c>
      <c r="BW375" s="70">
        <v>0</v>
      </c>
      <c r="BX375" s="70">
        <v>0</v>
      </c>
      <c r="BY375" s="70">
        <v>0</v>
      </c>
      <c r="BZ375" s="70">
        <v>0</v>
      </c>
      <c r="CA375" s="70">
        <v>0</v>
      </c>
      <c r="CB375" s="70">
        <v>0</v>
      </c>
      <c r="CC375" s="70">
        <v>0</v>
      </c>
      <c r="CD375" s="70">
        <v>0</v>
      </c>
    </row>
    <row r="376" spans="1:82">
      <c r="A376" s="70" t="s">
        <v>2069</v>
      </c>
      <c r="B376" s="70">
        <v>28</v>
      </c>
      <c r="C376" s="70">
        <v>11</v>
      </c>
      <c r="D376" s="70">
        <v>2</v>
      </c>
      <c r="E376" s="70">
        <v>2014</v>
      </c>
      <c r="F376" s="70" t="s">
        <v>181</v>
      </c>
      <c r="G376" s="70" t="s">
        <v>2058</v>
      </c>
      <c r="H376" s="70" t="s">
        <v>2059</v>
      </c>
      <c r="I376" s="148"/>
      <c r="J376" s="71">
        <v>75.55199360985317</v>
      </c>
      <c r="K376" s="71">
        <v>3.9278985210880748</v>
      </c>
      <c r="L376" s="71">
        <v>22.592154136900529</v>
      </c>
      <c r="M376" s="71">
        <v>76.843984810974646</v>
      </c>
      <c r="N376" s="71">
        <v>81.874859842159125</v>
      </c>
      <c r="O376" s="71">
        <v>36.722293454373535</v>
      </c>
      <c r="P376" s="71">
        <v>37.895970405297305</v>
      </c>
      <c r="Q376" s="71">
        <v>2.7651181593483898</v>
      </c>
      <c r="R376" s="71">
        <v>0.49052558636535631</v>
      </c>
      <c r="S376" s="71">
        <v>0</v>
      </c>
      <c r="T376" s="72"/>
      <c r="U376" s="71">
        <v>4503956</v>
      </c>
      <c r="V376" s="71">
        <v>1325</v>
      </c>
      <c r="W376" s="71">
        <v>407</v>
      </c>
      <c r="X376" s="71">
        <v>11291</v>
      </c>
      <c r="Y376" s="71">
        <v>16083</v>
      </c>
      <c r="Z376" s="71">
        <v>21132</v>
      </c>
      <c r="AA376" s="71">
        <v>7547</v>
      </c>
      <c r="AB376" s="71">
        <v>37257</v>
      </c>
      <c r="AC376" s="71">
        <v>81571</v>
      </c>
      <c r="AD376" s="71">
        <v>0</v>
      </c>
      <c r="AE376" s="72"/>
      <c r="AF376" s="71"/>
      <c r="AG376" s="71"/>
      <c r="AH376" s="71"/>
      <c r="AI376" s="71"/>
      <c r="AJ376" s="71"/>
      <c r="AK376" s="71"/>
      <c r="AL376" s="71"/>
      <c r="AM376" s="71"/>
      <c r="AN376" s="71"/>
      <c r="AO376" s="71"/>
      <c r="AP376" s="71"/>
      <c r="AQ376" s="72"/>
      <c r="AR376" s="71">
        <v>555</v>
      </c>
      <c r="AS376" s="71">
        <v>78</v>
      </c>
      <c r="AT376" s="71">
        <v>0</v>
      </c>
      <c r="AU376" s="71">
        <v>1</v>
      </c>
      <c r="AV376" s="71">
        <v>0</v>
      </c>
      <c r="AW376" s="71">
        <v>0</v>
      </c>
      <c r="AX376" s="71"/>
      <c r="AY376" s="72"/>
      <c r="AZ376" s="71">
        <v>2407.9090000000001</v>
      </c>
      <c r="BA376" s="71">
        <v>3593</v>
      </c>
      <c r="BB376" s="71">
        <v>0</v>
      </c>
      <c r="BC376" s="71">
        <v>250</v>
      </c>
      <c r="BD376" s="71">
        <v>0</v>
      </c>
      <c r="BE376" s="71">
        <v>0</v>
      </c>
      <c r="BF376" s="71"/>
      <c r="BG376" s="72"/>
      <c r="BH376" s="71">
        <v>0</v>
      </c>
      <c r="BI376" s="71">
        <v>0</v>
      </c>
      <c r="BJ376" s="71">
        <v>73.414000000000001</v>
      </c>
      <c r="BK376" s="71">
        <v>0</v>
      </c>
      <c r="BL376" s="71">
        <v>0</v>
      </c>
      <c r="BM376" s="71">
        <v>0</v>
      </c>
      <c r="BN376" s="72"/>
      <c r="BO376" s="71">
        <v>0</v>
      </c>
      <c r="BP376" s="71">
        <v>0</v>
      </c>
      <c r="BQ376" s="71">
        <v>6</v>
      </c>
      <c r="BR376" s="71">
        <v>0</v>
      </c>
      <c r="BS376" s="71">
        <v>0</v>
      </c>
      <c r="BT376" s="71">
        <v>0</v>
      </c>
      <c r="BU376"/>
      <c r="BV376" s="70">
        <v>73.414000000000001</v>
      </c>
      <c r="BW376" s="70">
        <v>0</v>
      </c>
      <c r="BX376" s="70">
        <v>0</v>
      </c>
      <c r="BY376" s="70">
        <v>0</v>
      </c>
      <c r="BZ376" s="70">
        <v>0</v>
      </c>
      <c r="CA376" s="70">
        <v>0</v>
      </c>
      <c r="CB376" s="70">
        <v>0</v>
      </c>
      <c r="CC376" s="70">
        <v>0</v>
      </c>
      <c r="CD376" s="70">
        <v>0</v>
      </c>
    </row>
    <row r="377" spans="1:82">
      <c r="A377" s="70" t="s">
        <v>2070</v>
      </c>
      <c r="B377" s="70">
        <v>29</v>
      </c>
      <c r="C377" s="70">
        <v>12</v>
      </c>
      <c r="D377" s="70">
        <v>2</v>
      </c>
      <c r="E377" s="70">
        <v>2015</v>
      </c>
      <c r="F377" s="70" t="s">
        <v>182</v>
      </c>
      <c r="G377" s="70" t="s">
        <v>2058</v>
      </c>
      <c r="H377" s="70" t="s">
        <v>2059</v>
      </c>
      <c r="I377" s="148"/>
      <c r="J377" s="71">
        <v>100.7083881059624</v>
      </c>
      <c r="K377" s="71">
        <v>3.7425521062735392</v>
      </c>
      <c r="L377" s="71">
        <v>21.63750302783118</v>
      </c>
      <c r="M377" s="71">
        <v>109.11663710072951</v>
      </c>
      <c r="N377" s="71">
        <v>69.682268246182687</v>
      </c>
      <c r="O377" s="71">
        <v>36.355038029872958</v>
      </c>
      <c r="P377" s="71">
        <v>37.177141302316791</v>
      </c>
      <c r="Q377" s="71">
        <v>2.66407922557906</v>
      </c>
      <c r="R377" s="71">
        <v>0.43919956920446435</v>
      </c>
      <c r="S377" s="71">
        <v>0</v>
      </c>
      <c r="T377" s="72"/>
      <c r="U377" s="71">
        <v>6311919</v>
      </c>
      <c r="V377" s="71">
        <v>1325</v>
      </c>
      <c r="W377" s="71">
        <v>407</v>
      </c>
      <c r="X377" s="71">
        <v>11291</v>
      </c>
      <c r="Y377" s="71">
        <v>16019</v>
      </c>
      <c r="Z377" s="71">
        <v>21122</v>
      </c>
      <c r="AA377" s="71">
        <v>7398</v>
      </c>
      <c r="AB377" s="71">
        <v>36668</v>
      </c>
      <c r="AC377" s="71">
        <v>75074</v>
      </c>
      <c r="AD377" s="71">
        <v>0</v>
      </c>
      <c r="AE377" s="72"/>
      <c r="AF377" s="71">
        <v>104044952.4992076</v>
      </c>
      <c r="AG377" s="71">
        <v>2424189.824351626</v>
      </c>
      <c r="AH377" s="71">
        <v>1985560.9639229351</v>
      </c>
      <c r="AI377" s="71">
        <v>122279416.71038941</v>
      </c>
      <c r="AJ377" s="71">
        <v>85869375.589031309</v>
      </c>
      <c r="AK377" s="71">
        <v>0</v>
      </c>
      <c r="AL377" s="71">
        <v>0</v>
      </c>
      <c r="AM377" s="71">
        <v>5025195.5835251473</v>
      </c>
      <c r="AN377" s="71">
        <v>0</v>
      </c>
      <c r="AO377" s="71">
        <v>0</v>
      </c>
      <c r="AP377" s="71">
        <v>321628691.17042798</v>
      </c>
      <c r="AQ377" s="72"/>
      <c r="AR377" s="71">
        <v>598</v>
      </c>
      <c r="AS377" s="71">
        <v>118</v>
      </c>
      <c r="AT377" s="71">
        <v>1</v>
      </c>
      <c r="AU377" s="71">
        <v>1</v>
      </c>
      <c r="AV377" s="71">
        <v>0</v>
      </c>
      <c r="AW377" s="71">
        <v>0</v>
      </c>
      <c r="AX377" s="71"/>
      <c r="AY377" s="72"/>
      <c r="AZ377" s="71">
        <v>2654.4540000000002</v>
      </c>
      <c r="BA377" s="71">
        <v>7339.7</v>
      </c>
      <c r="BB377" s="71">
        <v>3.2</v>
      </c>
      <c r="BC377" s="71">
        <v>250</v>
      </c>
      <c r="BD377" s="71">
        <v>0</v>
      </c>
      <c r="BE377" s="71">
        <v>0</v>
      </c>
      <c r="BF377" s="71"/>
      <c r="BG377" s="72"/>
      <c r="BH377" s="71">
        <v>0</v>
      </c>
      <c r="BI377" s="71">
        <v>0</v>
      </c>
      <c r="BJ377" s="71">
        <v>71.959000000000003</v>
      </c>
      <c r="BK377" s="71">
        <v>0</v>
      </c>
      <c r="BL377" s="71">
        <v>0</v>
      </c>
      <c r="BM377" s="71">
        <v>0</v>
      </c>
      <c r="BN377" s="72"/>
      <c r="BO377" s="71">
        <v>0</v>
      </c>
      <c r="BP377" s="71">
        <v>0</v>
      </c>
      <c r="BQ377" s="71">
        <v>6</v>
      </c>
      <c r="BR377" s="71">
        <v>0</v>
      </c>
      <c r="BS377" s="71">
        <v>0</v>
      </c>
      <c r="BT377" s="71">
        <v>0</v>
      </c>
      <c r="BU377"/>
      <c r="BV377" s="70">
        <v>71.959000000000003</v>
      </c>
      <c r="BW377" s="70">
        <v>0</v>
      </c>
      <c r="BX377" s="70">
        <v>0</v>
      </c>
      <c r="BY377" s="70">
        <v>0</v>
      </c>
      <c r="BZ377" s="70">
        <v>0</v>
      </c>
      <c r="CA377" s="70">
        <v>0</v>
      </c>
      <c r="CB377" s="70">
        <v>0</v>
      </c>
      <c r="CC377" s="70">
        <v>0</v>
      </c>
      <c r="CD377" s="70">
        <v>0</v>
      </c>
    </row>
    <row r="378" spans="1:82">
      <c r="A378" s="70" t="s">
        <v>2071</v>
      </c>
      <c r="B378" s="70">
        <v>30</v>
      </c>
      <c r="C378" s="70">
        <v>13</v>
      </c>
      <c r="D378" s="70">
        <v>2</v>
      </c>
      <c r="E378" s="70">
        <v>2016</v>
      </c>
      <c r="F378" s="70" t="s">
        <v>155</v>
      </c>
      <c r="G378" s="70" t="s">
        <v>2058</v>
      </c>
      <c r="H378" s="70" t="s">
        <v>2059</v>
      </c>
      <c r="I378" s="148"/>
      <c r="J378" s="71">
        <v>94.096981683310432</v>
      </c>
      <c r="K378" s="71">
        <v>3.6753288563371904</v>
      </c>
      <c r="L378" s="71">
        <v>21.596762602448269</v>
      </c>
      <c r="M378" s="71">
        <v>65.174074413500776</v>
      </c>
      <c r="N378" s="71">
        <v>74.567307467056608</v>
      </c>
      <c r="O378" s="71">
        <v>35.95266802014195</v>
      </c>
      <c r="P378" s="71">
        <v>36.275217959697329</v>
      </c>
      <c r="Q378" s="71">
        <v>2.5498162054321494</v>
      </c>
      <c r="R378" s="71">
        <v>0.49748670385375648</v>
      </c>
      <c r="S378" s="71">
        <v>0</v>
      </c>
      <c r="T378" s="72"/>
      <c r="U378" s="71">
        <v>6167694</v>
      </c>
      <c r="V378" s="71">
        <v>1325</v>
      </c>
      <c r="W378" s="71">
        <v>407</v>
      </c>
      <c r="X378" s="71">
        <v>11291</v>
      </c>
      <c r="Y378" s="71">
        <v>15920</v>
      </c>
      <c r="Z378" s="71">
        <v>21145</v>
      </c>
      <c r="AA378" s="71">
        <v>7466</v>
      </c>
      <c r="AB378" s="71">
        <v>36100</v>
      </c>
      <c r="AC378" s="71">
        <v>84965.832017778361</v>
      </c>
      <c r="AD378" s="71">
        <v>0</v>
      </c>
      <c r="AE378" s="72"/>
      <c r="AF378" s="71">
        <v>98852795.785726532</v>
      </c>
      <c r="AG378" s="71">
        <v>2317110.9369670781</v>
      </c>
      <c r="AH378" s="71">
        <v>1434959.0734624809</v>
      </c>
      <c r="AI378" s="71">
        <v>75559301.25218609</v>
      </c>
      <c r="AJ378" s="71">
        <v>90256149.533593118</v>
      </c>
      <c r="AK378" s="71">
        <v>0</v>
      </c>
      <c r="AL378" s="71">
        <v>0</v>
      </c>
      <c r="AM378" s="71">
        <v>4951197.1744864881</v>
      </c>
      <c r="AN378" s="71">
        <v>0</v>
      </c>
      <c r="AO378" s="71">
        <v>0</v>
      </c>
      <c r="AP378" s="71">
        <v>273371513.7564218</v>
      </c>
      <c r="AQ378" s="72"/>
      <c r="AR378" s="71">
        <v>628</v>
      </c>
      <c r="AS378" s="71">
        <v>132</v>
      </c>
      <c r="AT378" s="71">
        <v>1</v>
      </c>
      <c r="AU378" s="71">
        <v>1</v>
      </c>
      <c r="AV378" s="71">
        <v>0</v>
      </c>
      <c r="AW378" s="71">
        <v>0</v>
      </c>
      <c r="AX378" s="71"/>
      <c r="AY378" s="72"/>
      <c r="AZ378" s="71">
        <v>2804.0540000000001</v>
      </c>
      <c r="BA378" s="71">
        <v>10628.3</v>
      </c>
      <c r="BB378" s="71">
        <v>3.2</v>
      </c>
      <c r="BC378" s="71">
        <v>250</v>
      </c>
      <c r="BD378" s="71">
        <v>0</v>
      </c>
      <c r="BE378" s="71">
        <v>0</v>
      </c>
      <c r="BF378" s="71"/>
      <c r="BG378" s="72"/>
      <c r="BH378" s="71">
        <v>0</v>
      </c>
      <c r="BI378" s="71">
        <v>0</v>
      </c>
      <c r="BJ378" s="71">
        <v>70.914000000000001</v>
      </c>
      <c r="BK378" s="71">
        <v>0</v>
      </c>
      <c r="BL378" s="71">
        <v>0</v>
      </c>
      <c r="BM378" s="71">
        <v>0</v>
      </c>
      <c r="BN378" s="72"/>
      <c r="BO378" s="71">
        <v>0</v>
      </c>
      <c r="BP378" s="71">
        <v>0</v>
      </c>
      <c r="BQ378" s="71">
        <v>6</v>
      </c>
      <c r="BR378" s="71">
        <v>0</v>
      </c>
      <c r="BS378" s="71">
        <v>0</v>
      </c>
      <c r="BT378" s="71">
        <v>0</v>
      </c>
      <c r="BU378"/>
      <c r="BV378" s="70">
        <v>70.914000000000001</v>
      </c>
      <c r="BW378" s="70">
        <v>0</v>
      </c>
      <c r="BX378" s="70">
        <v>0</v>
      </c>
      <c r="BY378" s="70">
        <v>0</v>
      </c>
      <c r="BZ378" s="70">
        <v>0</v>
      </c>
      <c r="CA378" s="70">
        <v>0</v>
      </c>
      <c r="CB378" s="70">
        <v>0</v>
      </c>
      <c r="CC378" s="70">
        <v>0</v>
      </c>
      <c r="CD378" s="70">
        <v>0</v>
      </c>
    </row>
    <row r="379" spans="1:82">
      <c r="A379" s="70" t="s">
        <v>2072</v>
      </c>
      <c r="B379" s="70">
        <v>31</v>
      </c>
      <c r="C379" s="70">
        <v>14</v>
      </c>
      <c r="D379" s="70">
        <v>2</v>
      </c>
      <c r="E379" s="70">
        <v>2017</v>
      </c>
      <c r="F379" s="70" t="s">
        <v>156</v>
      </c>
      <c r="G379" s="70" t="s">
        <v>2058</v>
      </c>
      <c r="H379" s="70" t="s">
        <v>2059</v>
      </c>
      <c r="I379" s="148"/>
      <c r="J379" s="71">
        <v>97.676601098132252</v>
      </c>
      <c r="K379" s="71">
        <v>3.64075157313213</v>
      </c>
      <c r="L379" s="71">
        <v>25.278013115989172</v>
      </c>
      <c r="M379" s="71">
        <v>59.100811424641137</v>
      </c>
      <c r="N379" s="71">
        <v>81.988023095585831</v>
      </c>
      <c r="O379" s="71">
        <v>35.447960946654725</v>
      </c>
      <c r="P379" s="71">
        <v>35.625396308428058</v>
      </c>
      <c r="Q379" s="71">
        <v>2.4280942155363201</v>
      </c>
      <c r="R379" s="71">
        <v>0.50497479969932846</v>
      </c>
      <c r="S379" s="71">
        <v>0</v>
      </c>
      <c r="T379" s="72"/>
      <c r="U379" s="71">
        <v>6404742</v>
      </c>
      <c r="V379" s="71">
        <v>1325</v>
      </c>
      <c r="W379" s="71">
        <v>407</v>
      </c>
      <c r="X379" s="71">
        <v>11291</v>
      </c>
      <c r="Y379" s="71">
        <v>15800</v>
      </c>
      <c r="Z379" s="71">
        <v>21194</v>
      </c>
      <c r="AA379" s="71">
        <v>7379</v>
      </c>
      <c r="AB379" s="71">
        <v>35549</v>
      </c>
      <c r="AC379" s="71">
        <v>87955.999999999985</v>
      </c>
      <c r="AD379" s="71">
        <v>0</v>
      </c>
      <c r="AE379" s="72"/>
      <c r="AF379" s="71">
        <v>106785015.9416993</v>
      </c>
      <c r="AG379" s="71">
        <v>2326540.1128241979</v>
      </c>
      <c r="AH379" s="71">
        <v>2986734.015642833</v>
      </c>
      <c r="AI379" s="71">
        <v>71700142.296304673</v>
      </c>
      <c r="AJ379" s="71">
        <v>103606236.25732359</v>
      </c>
      <c r="AK379" s="71">
        <v>0</v>
      </c>
      <c r="AL379" s="71">
        <v>0</v>
      </c>
      <c r="AM379" s="71">
        <v>4883255.2944543287</v>
      </c>
      <c r="AN379" s="71">
        <v>0</v>
      </c>
      <c r="AO379" s="71">
        <v>0</v>
      </c>
      <c r="AP379" s="71">
        <v>292287923.91824889</v>
      </c>
      <c r="AQ379" s="72"/>
      <c r="AR379" s="71">
        <v>651</v>
      </c>
      <c r="AS379" s="71">
        <v>145</v>
      </c>
      <c r="AT379" s="71">
        <v>1</v>
      </c>
      <c r="AU379" s="71">
        <v>1</v>
      </c>
      <c r="AV379" s="71">
        <v>0</v>
      </c>
      <c r="AW379" s="71">
        <v>0</v>
      </c>
      <c r="AX379" s="71"/>
      <c r="AY379" s="72"/>
      <c r="AZ379" s="71">
        <v>2923.873</v>
      </c>
      <c r="BA379" s="71">
        <v>13811.3</v>
      </c>
      <c r="BB379" s="71">
        <v>3.2</v>
      </c>
      <c r="BC379" s="71">
        <v>250</v>
      </c>
      <c r="BD379" s="71">
        <v>0</v>
      </c>
      <c r="BE379" s="71">
        <v>0</v>
      </c>
      <c r="BF379" s="71"/>
      <c r="BG379" s="72"/>
      <c r="BH379" s="71">
        <v>0</v>
      </c>
      <c r="BI379" s="71">
        <v>0</v>
      </c>
      <c r="BJ379" s="71">
        <v>68.977000000000004</v>
      </c>
      <c r="BK379" s="71">
        <v>0</v>
      </c>
      <c r="BL379" s="71">
        <v>0</v>
      </c>
      <c r="BM379" s="71">
        <v>0</v>
      </c>
      <c r="BN379" s="72"/>
      <c r="BO379" s="71">
        <v>0</v>
      </c>
      <c r="BP379" s="71">
        <v>0</v>
      </c>
      <c r="BQ379" s="71">
        <v>6</v>
      </c>
      <c r="BR379" s="71">
        <v>0</v>
      </c>
      <c r="BS379" s="71">
        <v>0</v>
      </c>
      <c r="BT379" s="71">
        <v>0</v>
      </c>
      <c r="BU379"/>
      <c r="BV379" s="70">
        <v>68.977000000000004</v>
      </c>
      <c r="BW379" s="70">
        <v>0</v>
      </c>
      <c r="BX379" s="70">
        <v>0</v>
      </c>
      <c r="BY379" s="70">
        <v>0</v>
      </c>
      <c r="BZ379" s="70">
        <v>0</v>
      </c>
      <c r="CA379" s="70">
        <v>0</v>
      </c>
      <c r="CB379" s="70">
        <v>0</v>
      </c>
      <c r="CC379" s="70">
        <v>0</v>
      </c>
      <c r="CD379" s="70">
        <v>0</v>
      </c>
    </row>
    <row r="380" spans="1:82">
      <c r="A380" s="70" t="s">
        <v>2073</v>
      </c>
      <c r="B380" s="70">
        <v>32</v>
      </c>
      <c r="C380" s="70">
        <v>15</v>
      </c>
      <c r="D380" s="70">
        <v>2</v>
      </c>
      <c r="E380" s="70">
        <v>2018</v>
      </c>
      <c r="F380" s="70" t="s">
        <v>183</v>
      </c>
      <c r="G380" s="70" t="s">
        <v>2058</v>
      </c>
      <c r="H380" s="70" t="s">
        <v>2059</v>
      </c>
      <c r="I380" s="148"/>
      <c r="J380" s="71">
        <v>87.368836876737774</v>
      </c>
      <c r="K380" s="71">
        <v>3.3474661258254121</v>
      </c>
      <c r="L380" s="71">
        <v>23.006696760085859</v>
      </c>
      <c r="M380" s="71">
        <v>55.527455081756337</v>
      </c>
      <c r="N380" s="71">
        <v>64.829216635890049</v>
      </c>
      <c r="O380" s="71">
        <v>34.780330000153633</v>
      </c>
      <c r="P380" s="71">
        <v>34.592028963727316</v>
      </c>
      <c r="Q380" s="71">
        <v>2.2128784166362698</v>
      </c>
      <c r="R380" s="71">
        <v>0.56529717150168801</v>
      </c>
      <c r="S380" s="71">
        <v>0</v>
      </c>
      <c r="T380" s="72"/>
      <c r="U380" s="71">
        <v>6599323</v>
      </c>
      <c r="V380" s="71">
        <v>1325</v>
      </c>
      <c r="W380" s="71">
        <v>407</v>
      </c>
      <c r="X380" s="71">
        <v>11291</v>
      </c>
      <c r="Y380" s="71">
        <v>15717</v>
      </c>
      <c r="Z380" s="71">
        <v>21193</v>
      </c>
      <c r="AA380" s="71">
        <v>7237</v>
      </c>
      <c r="AB380" s="71">
        <v>34914</v>
      </c>
      <c r="AC380" s="71">
        <v>98077</v>
      </c>
      <c r="AD380" s="71">
        <v>0</v>
      </c>
      <c r="AE380" s="72"/>
      <c r="AF380" s="71">
        <v>100870348.8064688</v>
      </c>
      <c r="AG380" s="71">
        <v>2075722.8225598601</v>
      </c>
      <c r="AH380" s="71">
        <v>2863262.0993460738</v>
      </c>
      <c r="AI380" s="71">
        <v>69211588.366304129</v>
      </c>
      <c r="AJ380" s="71">
        <v>86652441.54562068</v>
      </c>
      <c r="AK380" s="71">
        <v>0</v>
      </c>
      <c r="AL380" s="71">
        <v>0</v>
      </c>
      <c r="AM380" s="71">
        <v>4805950.8793865079</v>
      </c>
      <c r="AN380" s="71">
        <v>0</v>
      </c>
      <c r="AO380" s="71">
        <v>0</v>
      </c>
      <c r="AP380" s="71">
        <v>266479314.51968607</v>
      </c>
      <c r="AQ380" s="72"/>
      <c r="AR380" s="71">
        <v>672</v>
      </c>
      <c r="AS380" s="71">
        <v>161</v>
      </c>
      <c r="AT380" s="71">
        <v>3</v>
      </c>
      <c r="AU380" s="71">
        <v>1</v>
      </c>
      <c r="AV380" s="71">
        <v>0</v>
      </c>
      <c r="AW380" s="71">
        <v>0</v>
      </c>
      <c r="AX380" s="71"/>
      <c r="AY380" s="72"/>
      <c r="AZ380" s="71">
        <v>3037.0829999999996</v>
      </c>
      <c r="BA380" s="71">
        <v>16175</v>
      </c>
      <c r="BB380" s="71">
        <v>36</v>
      </c>
      <c r="BC380" s="71">
        <v>250</v>
      </c>
      <c r="BD380" s="71">
        <v>0</v>
      </c>
      <c r="BE380" s="71">
        <v>0</v>
      </c>
      <c r="BF380" s="71"/>
      <c r="BG380" s="72"/>
      <c r="BH380" s="71">
        <v>0</v>
      </c>
      <c r="BI380" s="71">
        <v>0</v>
      </c>
      <c r="BJ380" s="71">
        <v>68.447999999999993</v>
      </c>
      <c r="BK380" s="71">
        <v>0</v>
      </c>
      <c r="BL380" s="71">
        <v>0</v>
      </c>
      <c r="BM380" s="71">
        <v>0</v>
      </c>
      <c r="BN380" s="72"/>
      <c r="BO380" s="71">
        <v>0</v>
      </c>
      <c r="BP380" s="71">
        <v>0</v>
      </c>
      <c r="BQ380" s="71">
        <v>6</v>
      </c>
      <c r="BR380" s="71">
        <v>0</v>
      </c>
      <c r="BS380" s="71">
        <v>0</v>
      </c>
      <c r="BT380" s="71">
        <v>0</v>
      </c>
      <c r="BU380"/>
      <c r="BV380" s="70">
        <v>68.447999999999993</v>
      </c>
      <c r="BW380" s="70">
        <v>0</v>
      </c>
      <c r="BX380" s="70">
        <v>0</v>
      </c>
      <c r="BY380" s="70">
        <v>0</v>
      </c>
      <c r="BZ380" s="70">
        <v>0</v>
      </c>
      <c r="CA380" s="70">
        <v>0</v>
      </c>
      <c r="CB380" s="70">
        <v>0</v>
      </c>
      <c r="CC380" s="70">
        <v>0</v>
      </c>
      <c r="CD380" s="70">
        <v>0</v>
      </c>
    </row>
    <row r="381" spans="1:82">
      <c r="A381" s="70" t="s">
        <v>2074</v>
      </c>
      <c r="B381" s="70">
        <v>33</v>
      </c>
      <c r="C381" s="70">
        <v>16</v>
      </c>
      <c r="D381" s="70">
        <v>2</v>
      </c>
      <c r="E381" s="70">
        <v>2019</v>
      </c>
      <c r="F381" s="70" t="s">
        <v>158</v>
      </c>
      <c r="G381" s="70" t="s">
        <v>2058</v>
      </c>
      <c r="H381" s="70" t="s">
        <v>2059</v>
      </c>
      <c r="I381" s="148"/>
      <c r="J381" s="71">
        <v>60.329445540748409</v>
      </c>
      <c r="K381" s="71">
        <v>2.9990902838693581</v>
      </c>
      <c r="L381" s="71">
        <v>23.08198960723206</v>
      </c>
      <c r="M381" s="71">
        <v>55.535231932690571</v>
      </c>
      <c r="N381" s="71">
        <v>59.819907096606812</v>
      </c>
      <c r="O381" s="71">
        <v>33.657738731730113</v>
      </c>
      <c r="P381" s="71">
        <v>33.50926016250358</v>
      </c>
      <c r="Q381" s="71">
        <v>2.1196843311159701</v>
      </c>
      <c r="R381" s="71">
        <v>0.47043740060871797</v>
      </c>
      <c r="S381" s="71">
        <v>0</v>
      </c>
      <c r="T381" s="72"/>
      <c r="U381" s="71">
        <v>5149909</v>
      </c>
      <c r="V381" s="71">
        <v>1325</v>
      </c>
      <c r="W381" s="71">
        <v>407</v>
      </c>
      <c r="X381" s="71">
        <v>11291</v>
      </c>
      <c r="Y381" s="71">
        <v>15620</v>
      </c>
      <c r="Z381" s="71">
        <v>21072</v>
      </c>
      <c r="AA381" s="71">
        <v>6958</v>
      </c>
      <c r="AB381" s="71">
        <v>34349</v>
      </c>
      <c r="AC381" s="71">
        <v>82956</v>
      </c>
      <c r="AD381" s="71">
        <v>0</v>
      </c>
      <c r="AE381" s="72"/>
      <c r="AF381" s="71">
        <v>76585785.325075775</v>
      </c>
      <c r="AG381" s="71">
        <v>2010160.321558662</v>
      </c>
      <c r="AH381" s="71">
        <v>3003697.8737260839</v>
      </c>
      <c r="AI381" s="71">
        <v>78816473.43739666</v>
      </c>
      <c r="AJ381" s="71">
        <v>86976152.275007397</v>
      </c>
      <c r="AK381" s="71">
        <v>0</v>
      </c>
      <c r="AL381" s="71">
        <v>0</v>
      </c>
      <c r="AM381" s="71">
        <v>4678075.2208664427</v>
      </c>
      <c r="AN381" s="71">
        <v>0</v>
      </c>
      <c r="AO381" s="71">
        <v>0</v>
      </c>
      <c r="AP381" s="71">
        <v>252070344.45363101</v>
      </c>
      <c r="AQ381" s="72"/>
      <c r="AR381" s="71">
        <v>690</v>
      </c>
      <c r="AS381" s="71">
        <v>169</v>
      </c>
      <c r="AT381" s="71">
        <v>3</v>
      </c>
      <c r="AU381" s="71">
        <v>1</v>
      </c>
      <c r="AV381" s="71">
        <v>0</v>
      </c>
      <c r="AW381" s="71">
        <v>0</v>
      </c>
      <c r="AX381" s="71"/>
      <c r="AY381" s="72"/>
      <c r="AZ381" s="71">
        <v>3145.308</v>
      </c>
      <c r="BA381" s="71">
        <v>18485.400000000001</v>
      </c>
      <c r="BB381" s="71">
        <v>35.5</v>
      </c>
      <c r="BC381" s="71">
        <v>250</v>
      </c>
      <c r="BD381" s="71">
        <v>0</v>
      </c>
      <c r="BE381" s="71">
        <v>0</v>
      </c>
      <c r="BF381" s="71"/>
      <c r="BG381" s="72"/>
      <c r="BH381" s="71">
        <v>0</v>
      </c>
      <c r="BI381" s="71">
        <v>0</v>
      </c>
      <c r="BJ381" s="71">
        <v>60.712000000000003</v>
      </c>
      <c r="BK381" s="71">
        <v>0</v>
      </c>
      <c r="BL381" s="71">
        <v>0</v>
      </c>
      <c r="BM381" s="71">
        <v>0</v>
      </c>
      <c r="BN381" s="72"/>
      <c r="BO381" s="71">
        <v>0</v>
      </c>
      <c r="BP381" s="71">
        <v>0</v>
      </c>
      <c r="BQ381" s="71">
        <v>6</v>
      </c>
      <c r="BR381" s="71">
        <v>0</v>
      </c>
      <c r="BS381" s="71">
        <v>0</v>
      </c>
      <c r="BT381" s="71">
        <v>0</v>
      </c>
      <c r="BU381"/>
      <c r="BV381" s="70">
        <v>60.712000000000003</v>
      </c>
      <c r="BW381" s="70">
        <v>0</v>
      </c>
      <c r="BX381" s="70">
        <v>0</v>
      </c>
      <c r="BY381" s="70">
        <v>0</v>
      </c>
      <c r="BZ381" s="70">
        <v>0</v>
      </c>
      <c r="CA381" s="70">
        <v>0</v>
      </c>
      <c r="CB381" s="70">
        <v>0</v>
      </c>
      <c r="CC381" s="70">
        <v>0</v>
      </c>
      <c r="CD381" s="70">
        <v>0</v>
      </c>
    </row>
    <row r="382" spans="1:82">
      <c r="A382" s="70" t="s">
        <v>2075</v>
      </c>
      <c r="B382" s="70">
        <v>34</v>
      </c>
      <c r="C382" s="70">
        <v>17</v>
      </c>
      <c r="D382" s="70">
        <v>2</v>
      </c>
      <c r="E382" s="70">
        <v>2020</v>
      </c>
      <c r="F382" s="70" t="s">
        <v>159</v>
      </c>
      <c r="G382" s="70" t="s">
        <v>2058</v>
      </c>
      <c r="H382" s="70" t="s">
        <v>2059</v>
      </c>
      <c r="I382" s="148"/>
      <c r="J382" s="71">
        <v>49.372334472646557</v>
      </c>
      <c r="K382" s="71">
        <v>3.1998976081714043</v>
      </c>
      <c r="L382" s="71">
        <v>22.682470337155912</v>
      </c>
      <c r="M382" s="71">
        <v>50.557140345258681</v>
      </c>
      <c r="N382" s="71">
        <v>57.680062166024129</v>
      </c>
      <c r="O382" s="71">
        <v>29.316807002039415</v>
      </c>
      <c r="P382" s="71">
        <v>31.245497128746177</v>
      </c>
      <c r="Q382" s="71">
        <v>1.9928724508834901</v>
      </c>
      <c r="R382" s="71">
        <v>0.34262469659806372</v>
      </c>
      <c r="S382" s="71">
        <v>0</v>
      </c>
      <c r="T382" s="72"/>
      <c r="U382" s="71">
        <v>4417509</v>
      </c>
      <c r="V382" s="71">
        <v>1244</v>
      </c>
      <c r="W382" s="71">
        <v>504</v>
      </c>
      <c r="X382" s="71">
        <v>10861</v>
      </c>
      <c r="Y382" s="71">
        <v>15560</v>
      </c>
      <c r="Z382" s="71">
        <v>20949</v>
      </c>
      <c r="AA382" s="71">
        <v>6896</v>
      </c>
      <c r="AB382" s="71">
        <v>33800</v>
      </c>
      <c r="AC382" s="71">
        <v>60736.999999999993</v>
      </c>
      <c r="AD382" s="71">
        <v>0</v>
      </c>
      <c r="AE382" s="72"/>
      <c r="AF382" s="71">
        <v>65848125.086870506</v>
      </c>
      <c r="AG382" s="71">
        <v>2082022.9910043727</v>
      </c>
      <c r="AH382" s="71">
        <v>2702252.2315270239</v>
      </c>
      <c r="AI382" s="71">
        <v>75777054.53990218</v>
      </c>
      <c r="AJ382" s="71">
        <v>93998167.510660499</v>
      </c>
      <c r="AK382" s="71"/>
      <c r="AL382" s="71"/>
      <c r="AM382" s="71">
        <v>4411275.5258323597</v>
      </c>
      <c r="AN382" s="71"/>
      <c r="AO382" s="71"/>
      <c r="AP382" s="71">
        <v>244818897.88579693</v>
      </c>
      <c r="AQ382" s="72"/>
      <c r="AR382" s="71">
        <v>713</v>
      </c>
      <c r="AS382" s="71">
        <v>176</v>
      </c>
      <c r="AT382" s="71">
        <v>3</v>
      </c>
      <c r="AU382" s="71">
        <v>2</v>
      </c>
      <c r="AV382" s="71">
        <v>0</v>
      </c>
      <c r="AW382" s="71">
        <v>0</v>
      </c>
      <c r="AX382" s="71"/>
      <c r="AY382" s="72"/>
      <c r="AZ382" s="71">
        <v>3258.8180000000011</v>
      </c>
      <c r="BA382" s="71">
        <v>18765.100000000009</v>
      </c>
      <c r="BB382" s="71">
        <v>35.5</v>
      </c>
      <c r="BC382" s="71">
        <v>449</v>
      </c>
      <c r="BD382" s="71">
        <v>0</v>
      </c>
      <c r="BE382" s="71">
        <v>0</v>
      </c>
      <c r="BF382" s="71"/>
      <c r="BG382" s="72"/>
      <c r="BH382" s="71">
        <v>0</v>
      </c>
      <c r="BI382" s="71">
        <v>0</v>
      </c>
      <c r="BJ382" s="71">
        <v>53.151000000000003</v>
      </c>
      <c r="BK382" s="71">
        <v>0</v>
      </c>
      <c r="BL382" s="71">
        <v>0</v>
      </c>
      <c r="BM382" s="71">
        <v>0</v>
      </c>
      <c r="BN382" s="72"/>
      <c r="BO382" s="71">
        <v>0</v>
      </c>
      <c r="BP382" s="71">
        <v>0</v>
      </c>
      <c r="BQ382" s="71">
        <v>6</v>
      </c>
      <c r="BR382" s="71">
        <v>0</v>
      </c>
      <c r="BS382" s="71">
        <v>0</v>
      </c>
      <c r="BT382" s="71">
        <v>0</v>
      </c>
      <c r="BU382"/>
      <c r="BV382" s="70">
        <v>53.151000000000003</v>
      </c>
      <c r="BW382" s="70">
        <v>0</v>
      </c>
      <c r="BX382" s="70">
        <v>0</v>
      </c>
      <c r="BY382" s="70">
        <v>0</v>
      </c>
      <c r="BZ382" s="70">
        <v>0</v>
      </c>
      <c r="CA382" s="70">
        <v>0</v>
      </c>
      <c r="CB382" s="70">
        <v>0</v>
      </c>
      <c r="CC382" s="70">
        <v>0</v>
      </c>
      <c r="CD382" s="70">
        <v>0</v>
      </c>
    </row>
    <row r="383" spans="1:82">
      <c r="A383" s="70" t="s">
        <v>2076</v>
      </c>
      <c r="B383" s="70">
        <v>34</v>
      </c>
      <c r="C383" s="70">
        <v>18</v>
      </c>
      <c r="D383" s="70">
        <v>2</v>
      </c>
      <c r="E383" s="70">
        <v>2021</v>
      </c>
      <c r="F383" s="70" t="s">
        <v>160</v>
      </c>
      <c r="G383" s="70" t="s">
        <v>2058</v>
      </c>
      <c r="H383" s="70" t="s">
        <v>2059</v>
      </c>
      <c r="I383" s="148"/>
      <c r="J383" s="71">
        <v>68.058210387275594</v>
      </c>
      <c r="K383" s="71">
        <v>3.2480150227361038</v>
      </c>
      <c r="L383" s="71">
        <v>20.018256295364949</v>
      </c>
      <c r="M383" s="71">
        <v>50.149388718603291</v>
      </c>
      <c r="N383" s="71">
        <v>56.915549911120117</v>
      </c>
      <c r="O383" s="71">
        <v>28.272740150085571</v>
      </c>
      <c r="P383" s="71">
        <v>31.89433036477422</v>
      </c>
      <c r="Q383" s="71">
        <v>1.9409626112129601</v>
      </c>
      <c r="R383" s="71">
        <v>0.42182334279597294</v>
      </c>
      <c r="S383" s="71">
        <v>0</v>
      </c>
      <c r="T383" s="72"/>
      <c r="U383" s="71">
        <v>6564191</v>
      </c>
      <c r="V383" s="71">
        <v>1244</v>
      </c>
      <c r="W383" s="71">
        <v>504</v>
      </c>
      <c r="X383" s="71">
        <v>10861</v>
      </c>
      <c r="Y383" s="71">
        <v>15525</v>
      </c>
      <c r="Z383" s="71">
        <v>20802</v>
      </c>
      <c r="AA383" s="71">
        <v>6864</v>
      </c>
      <c r="AB383" s="71">
        <v>33243</v>
      </c>
      <c r="AC383" s="71">
        <v>72541.999999999985</v>
      </c>
      <c r="AD383" s="71">
        <v>0</v>
      </c>
      <c r="AE383" s="72"/>
      <c r="AF383" s="71">
        <v>91853225.793115079</v>
      </c>
      <c r="AG383" s="71">
        <v>2068038.4806670796</v>
      </c>
      <c r="AH383" s="71">
        <v>2358514.1683180868</v>
      </c>
      <c r="AI383" s="71">
        <v>73571324.748722523</v>
      </c>
      <c r="AJ383" s="71">
        <v>85634193.774439618</v>
      </c>
      <c r="AK383" s="71">
        <v>0</v>
      </c>
      <c r="AL383" s="71">
        <v>0</v>
      </c>
      <c r="AM383" s="71">
        <v>4363605.4223947925</v>
      </c>
      <c r="AN383" s="71">
        <v>0</v>
      </c>
      <c r="AO383" s="71">
        <v>0</v>
      </c>
      <c r="AP383" s="71">
        <v>259848902.3876572</v>
      </c>
      <c r="AQ383" s="72"/>
      <c r="AR383" s="71">
        <v>731</v>
      </c>
      <c r="AS383" s="71">
        <v>180</v>
      </c>
      <c r="AT383" s="71">
        <v>3</v>
      </c>
      <c r="AU383" s="71">
        <v>2</v>
      </c>
      <c r="AV383" s="71">
        <v>0</v>
      </c>
      <c r="AW383" s="71">
        <v>0</v>
      </c>
      <c r="AX383" s="71"/>
      <c r="AY383" s="72"/>
      <c r="AZ383" s="71">
        <v>3379.753000000002</v>
      </c>
      <c r="BA383" s="71">
        <v>18963.100000000009</v>
      </c>
      <c r="BB383" s="71">
        <v>35.5</v>
      </c>
      <c r="BC383" s="71">
        <v>449</v>
      </c>
      <c r="BD383" s="71">
        <v>0</v>
      </c>
      <c r="BE383" s="71">
        <v>0</v>
      </c>
      <c r="BF383" s="71"/>
      <c r="BG383" s="72"/>
      <c r="BH383" s="71">
        <v>0</v>
      </c>
      <c r="BI383" s="71">
        <v>0</v>
      </c>
      <c r="BJ383" s="71">
        <v>50.423999999999999</v>
      </c>
      <c r="BK383" s="71">
        <v>0</v>
      </c>
      <c r="BL383" s="71">
        <v>0</v>
      </c>
      <c r="BM383" s="71">
        <v>0</v>
      </c>
      <c r="BN383" s="72"/>
      <c r="BO383" s="71">
        <v>0</v>
      </c>
      <c r="BP383" s="71">
        <v>0</v>
      </c>
      <c r="BQ383" s="71">
        <v>5</v>
      </c>
      <c r="BR383" s="71">
        <v>0</v>
      </c>
      <c r="BS383" s="71">
        <v>0</v>
      </c>
      <c r="BT383" s="71">
        <v>0</v>
      </c>
      <c r="BU383"/>
      <c r="BV383" s="70">
        <v>50.423999999999999</v>
      </c>
      <c r="BW383" s="70">
        <v>0</v>
      </c>
      <c r="BX383" s="70">
        <v>0</v>
      </c>
      <c r="BY383" s="70">
        <v>0</v>
      </c>
      <c r="BZ383" s="70">
        <v>0</v>
      </c>
      <c r="CA383" s="70">
        <v>0</v>
      </c>
      <c r="CB383" s="70">
        <v>0</v>
      </c>
      <c r="CC383" s="70">
        <v>0</v>
      </c>
      <c r="CD383" s="70">
        <v>0</v>
      </c>
    </row>
    <row r="384" spans="1:82">
      <c r="A384" s="70" t="s">
        <v>2077</v>
      </c>
      <c r="B384" s="70">
        <v>34</v>
      </c>
      <c r="C384" s="70">
        <v>19</v>
      </c>
      <c r="D384" s="70">
        <v>2</v>
      </c>
      <c r="E384" s="70">
        <v>2022</v>
      </c>
      <c r="F384" s="70" t="s">
        <v>161</v>
      </c>
      <c r="G384" s="70" t="s">
        <v>2058</v>
      </c>
      <c r="H384" s="70" t="s">
        <v>2059</v>
      </c>
      <c r="I384" s="148"/>
      <c r="J384" s="71">
        <v>71.572780132501805</v>
      </c>
      <c r="K384" s="71">
        <v>3.0124359942023591</v>
      </c>
      <c r="L384" s="71">
        <v>17.868726842855168</v>
      </c>
      <c r="M384" s="71">
        <v>50.030241148882077</v>
      </c>
      <c r="N384" s="71">
        <v>69.832965149347757</v>
      </c>
      <c r="O384" s="71">
        <v>29.651542996452495</v>
      </c>
      <c r="P384" s="71">
        <v>31.37422891412762</v>
      </c>
      <c r="Q384" s="71">
        <v>1.9293413484846726</v>
      </c>
      <c r="R384" s="71">
        <v>0.43608211120628232</v>
      </c>
      <c r="S384" s="71">
        <v>0</v>
      </c>
      <c r="T384" s="72"/>
      <c r="U384" s="71">
        <v>7108089</v>
      </c>
      <c r="V384" s="71">
        <v>1244</v>
      </c>
      <c r="W384" s="71">
        <v>504</v>
      </c>
      <c r="X384" s="71">
        <v>10861</v>
      </c>
      <c r="Y384" s="71">
        <v>15527</v>
      </c>
      <c r="Z384" s="71">
        <v>20728</v>
      </c>
      <c r="AA384" s="71">
        <v>6855</v>
      </c>
      <c r="AB384" s="71">
        <v>32773</v>
      </c>
      <c r="AC384" s="71">
        <v>75936</v>
      </c>
      <c r="AD384" s="71">
        <v>0</v>
      </c>
      <c r="AE384" s="72"/>
      <c r="AF384" s="71">
        <v>93423193.500105381</v>
      </c>
      <c r="AG384" s="71">
        <v>2032294.5430646415</v>
      </c>
      <c r="AH384" s="71">
        <v>2238035.0845119329</v>
      </c>
      <c r="AI384" s="71">
        <v>65994402.949474744</v>
      </c>
      <c r="AJ384" s="71">
        <v>110221650.65693063</v>
      </c>
      <c r="AK384" s="71">
        <v>0</v>
      </c>
      <c r="AL384" s="71">
        <v>0</v>
      </c>
      <c r="AM384" s="71">
        <v>4231888.8196043987</v>
      </c>
      <c r="AN384" s="71">
        <v>0</v>
      </c>
      <c r="AO384" s="71">
        <v>0</v>
      </c>
      <c r="AP384" s="71">
        <v>278141465.55369174</v>
      </c>
      <c r="AQ384" s="72"/>
      <c r="AR384" s="71">
        <v>770</v>
      </c>
      <c r="AS384" s="71">
        <v>185</v>
      </c>
      <c r="AT384" s="71">
        <v>3</v>
      </c>
      <c r="AU384" s="71">
        <v>2</v>
      </c>
      <c r="AV384" s="71">
        <v>0</v>
      </c>
      <c r="AW384" s="71">
        <v>0</v>
      </c>
      <c r="AX384" s="71"/>
      <c r="AY384" s="72"/>
      <c r="AZ384" s="71">
        <v>3588.4330000000018</v>
      </c>
      <c r="BA384" s="71">
        <v>19205.100000000013</v>
      </c>
      <c r="BB384" s="71">
        <v>35.5</v>
      </c>
      <c r="BC384" s="71">
        <v>449</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2078</v>
      </c>
      <c r="B385" s="70">
        <v>34</v>
      </c>
      <c r="C385" s="70">
        <v>20</v>
      </c>
      <c r="D385" s="70">
        <v>2</v>
      </c>
      <c r="E385" s="70">
        <v>2023</v>
      </c>
      <c r="F385" s="70" t="s">
        <v>1539</v>
      </c>
      <c r="G385" s="70" t="s">
        <v>2058</v>
      </c>
      <c r="H385" s="70" t="s">
        <v>2059</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811</v>
      </c>
      <c r="AS385" s="71">
        <v>188</v>
      </c>
      <c r="AT385" s="71">
        <v>3</v>
      </c>
      <c r="AU385" s="71">
        <v>2</v>
      </c>
      <c r="AV385" s="71">
        <v>0</v>
      </c>
      <c r="AW385" s="71">
        <v>0</v>
      </c>
      <c r="AX385" s="71"/>
      <c r="AY385" s="72"/>
      <c r="AZ385" s="71">
        <v>3851.363000000003</v>
      </c>
      <c r="BA385" s="71">
        <v>19348.100000000013</v>
      </c>
      <c r="BB385" s="71">
        <v>35.5</v>
      </c>
      <c r="BC385" s="71">
        <v>449</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2079</v>
      </c>
      <c r="B386" s="70">
        <v>34</v>
      </c>
      <c r="C386" s="70">
        <v>21</v>
      </c>
      <c r="D386" s="70">
        <v>2</v>
      </c>
      <c r="E386" s="70">
        <v>2024</v>
      </c>
      <c r="F386" s="70" t="s">
        <v>1554</v>
      </c>
      <c r="G386" s="1064" t="s">
        <v>2058</v>
      </c>
      <c r="H386" s="70" t="s">
        <v>2059</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2080</v>
      </c>
      <c r="B387" s="70">
        <v>86</v>
      </c>
      <c r="C387" s="70">
        <v>1</v>
      </c>
      <c r="D387" s="70">
        <v>6</v>
      </c>
      <c r="E387" s="70">
        <v>1990</v>
      </c>
      <c r="F387" s="70" t="s">
        <v>787</v>
      </c>
      <c r="G387" s="1064" t="s">
        <v>2081</v>
      </c>
      <c r="H387" s="70" t="s">
        <v>2082</v>
      </c>
      <c r="I387" s="148"/>
      <c r="J387" s="71">
        <v>108.9337401353574</v>
      </c>
      <c r="K387" s="71">
        <v>5.1484112047224082</v>
      </c>
      <c r="L387" s="71">
        <v>2.8736301117066172</v>
      </c>
      <c r="M387" s="71">
        <v>18.75661109978989</v>
      </c>
      <c r="N387" s="71">
        <v>34.235617696006962</v>
      </c>
      <c r="O387" s="71">
        <v>33.714091310763237</v>
      </c>
      <c r="P387" s="71">
        <v>41.456096006095812</v>
      </c>
      <c r="Q387" s="71">
        <v>2.5135175987089902</v>
      </c>
      <c r="R387" s="71">
        <v>0</v>
      </c>
      <c r="S387" s="71">
        <v>2.4881748800544869</v>
      </c>
      <c r="T387" s="72"/>
      <c r="U387" s="71">
        <v>9109279</v>
      </c>
      <c r="V387" s="71">
        <v>1382</v>
      </c>
      <c r="W387" s="71">
        <v>38</v>
      </c>
      <c r="X387" s="71">
        <v>6600</v>
      </c>
      <c r="Y387" s="71">
        <v>9873</v>
      </c>
      <c r="Z387" s="71">
        <v>13867</v>
      </c>
      <c r="AA387" s="71">
        <v>10066</v>
      </c>
      <c r="AB387" s="71">
        <v>40811</v>
      </c>
      <c r="AC387" s="71">
        <v>0</v>
      </c>
      <c r="AD387" s="71">
        <v>2.4881748800544869</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2083</v>
      </c>
      <c r="B388" s="70">
        <v>87</v>
      </c>
      <c r="C388" s="70">
        <v>2</v>
      </c>
      <c r="D388" s="70">
        <v>6</v>
      </c>
      <c r="E388" s="70">
        <v>2005</v>
      </c>
      <c r="F388" s="70" t="s">
        <v>789</v>
      </c>
      <c r="G388" s="70" t="s">
        <v>2081</v>
      </c>
      <c r="H388" s="70" t="s">
        <v>2082</v>
      </c>
      <c r="I388" s="148"/>
      <c r="J388" s="71">
        <v>99.424157461589971</v>
      </c>
      <c r="K388" s="71">
        <v>3.6924278004294409</v>
      </c>
      <c r="L388" s="71">
        <v>9.5152310620420799</v>
      </c>
      <c r="M388" s="71">
        <v>34.992377570492479</v>
      </c>
      <c r="N388" s="71">
        <v>46.081546258659628</v>
      </c>
      <c r="O388" s="71">
        <v>50.446874878586122</v>
      </c>
      <c r="P388" s="71">
        <v>45.931812482384572</v>
      </c>
      <c r="Q388" s="71">
        <v>2.3641137101874499</v>
      </c>
      <c r="R388" s="71">
        <v>0</v>
      </c>
      <c r="S388" s="71">
        <v>3.375198910425008</v>
      </c>
      <c r="T388" s="72"/>
      <c r="U388" s="71">
        <v>8685354</v>
      </c>
      <c r="V388" s="71">
        <v>1343</v>
      </c>
      <c r="W388" s="71">
        <v>132</v>
      </c>
      <c r="X388" s="71">
        <v>6529</v>
      </c>
      <c r="Y388" s="71">
        <v>11364</v>
      </c>
      <c r="Z388" s="71">
        <v>24011</v>
      </c>
      <c r="AA388" s="71">
        <v>9134</v>
      </c>
      <c r="AB388" s="71">
        <v>40128</v>
      </c>
      <c r="AC388" s="71">
        <v>0</v>
      </c>
      <c r="AD388" s="71">
        <v>3.375198910425008</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2084</v>
      </c>
      <c r="B389" s="70">
        <v>88</v>
      </c>
      <c r="C389" s="70">
        <v>3</v>
      </c>
      <c r="D389" s="70">
        <v>6</v>
      </c>
      <c r="E389" s="70">
        <v>2006</v>
      </c>
      <c r="F389" s="70" t="s">
        <v>790</v>
      </c>
      <c r="G389" s="70" t="s">
        <v>2081</v>
      </c>
      <c r="H389" s="70" t="s">
        <v>2082</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2085</v>
      </c>
      <c r="B390" s="70">
        <v>89</v>
      </c>
      <c r="C390" s="70">
        <v>4</v>
      </c>
      <c r="D390" s="70">
        <v>6</v>
      </c>
      <c r="E390" s="70">
        <v>2007</v>
      </c>
      <c r="F390" s="70" t="s">
        <v>791</v>
      </c>
      <c r="G390" s="70" t="s">
        <v>2081</v>
      </c>
      <c r="H390" s="70" t="s">
        <v>2082</v>
      </c>
      <c r="I390" s="148"/>
      <c r="J390" s="71">
        <v>113.90043308109691</v>
      </c>
      <c r="K390" s="71">
        <v>3.42169185184685</v>
      </c>
      <c r="L390" s="71">
        <v>7.3760896938635776</v>
      </c>
      <c r="M390" s="71">
        <v>34.884853076295052</v>
      </c>
      <c r="N390" s="71">
        <v>49.25013439670554</v>
      </c>
      <c r="O390" s="71">
        <v>49.174270014877301</v>
      </c>
      <c r="P390" s="71">
        <v>46.387458811962638</v>
      </c>
      <c r="Q390" s="71">
        <v>2.4493921666911298</v>
      </c>
      <c r="R390" s="71">
        <v>0</v>
      </c>
      <c r="S390" s="71">
        <v>1.9982571688890951</v>
      </c>
      <c r="T390" s="72"/>
      <c r="U390" s="71">
        <v>12223316</v>
      </c>
      <c r="V390" s="71">
        <v>1227</v>
      </c>
      <c r="W390" s="71">
        <v>124</v>
      </c>
      <c r="X390" s="71">
        <v>7815</v>
      </c>
      <c r="Y390" s="71">
        <v>11478</v>
      </c>
      <c r="Z390" s="71">
        <v>24331</v>
      </c>
      <c r="AA390" s="71">
        <v>9084</v>
      </c>
      <c r="AB390" s="71">
        <v>39377</v>
      </c>
      <c r="AC390" s="71">
        <v>0</v>
      </c>
      <c r="AD390" s="71">
        <v>1.9982571688890951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2086</v>
      </c>
      <c r="B391" s="70">
        <v>90</v>
      </c>
      <c r="C391" s="70">
        <v>5</v>
      </c>
      <c r="D391" s="70">
        <v>6</v>
      </c>
      <c r="E391" s="70">
        <v>2008</v>
      </c>
      <c r="F391" s="70" t="s">
        <v>792</v>
      </c>
      <c r="G391" s="70" t="s">
        <v>2081</v>
      </c>
      <c r="H391" s="70" t="s">
        <v>2082</v>
      </c>
      <c r="I391" s="148"/>
      <c r="J391" s="71">
        <v>98.248813034657857</v>
      </c>
      <c r="K391" s="71">
        <v>2.5463603348962272</v>
      </c>
      <c r="L391" s="71">
        <v>6.3825406211347131</v>
      </c>
      <c r="M391" s="71">
        <v>36.962661100614291</v>
      </c>
      <c r="N391" s="71">
        <v>51.312702167159571</v>
      </c>
      <c r="O391" s="71">
        <v>47.565438120774992</v>
      </c>
      <c r="P391" s="71">
        <v>44.931905942387488</v>
      </c>
      <c r="Q391" s="71">
        <v>2.3877258629580802</v>
      </c>
      <c r="R391" s="71">
        <v>0</v>
      </c>
      <c r="S391" s="71">
        <v>4.0316265426056273</v>
      </c>
      <c r="T391" s="72"/>
      <c r="U391" s="71">
        <v>11446988</v>
      </c>
      <c r="V391" s="71">
        <v>1227</v>
      </c>
      <c r="W391" s="71">
        <v>124</v>
      </c>
      <c r="X391" s="71">
        <v>7815</v>
      </c>
      <c r="Y391" s="71">
        <v>11568</v>
      </c>
      <c r="Z391" s="71">
        <v>24361</v>
      </c>
      <c r="AA391" s="71">
        <v>8809</v>
      </c>
      <c r="AB391" s="71">
        <v>39017</v>
      </c>
      <c r="AC391" s="71">
        <v>0</v>
      </c>
      <c r="AD391" s="71">
        <v>4.0316265426056273</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2087</v>
      </c>
      <c r="B392" s="70">
        <v>91</v>
      </c>
      <c r="C392" s="70">
        <v>6</v>
      </c>
      <c r="D392" s="70">
        <v>6</v>
      </c>
      <c r="E392" s="70">
        <v>2009</v>
      </c>
      <c r="F392" s="70" t="s">
        <v>176</v>
      </c>
      <c r="G392" s="70" t="s">
        <v>2081</v>
      </c>
      <c r="H392" s="70" t="s">
        <v>2082</v>
      </c>
      <c r="I392" s="148"/>
      <c r="J392" s="71">
        <v>81.894005552598117</v>
      </c>
      <c r="K392" s="71">
        <v>2.4240574013344092</v>
      </c>
      <c r="L392" s="71">
        <v>7.6786863886977113</v>
      </c>
      <c r="M392" s="71">
        <v>40.659580742271373</v>
      </c>
      <c r="N392" s="71">
        <v>47.457454588737043</v>
      </c>
      <c r="O392" s="71">
        <v>48.454632126221391</v>
      </c>
      <c r="P392" s="71">
        <v>42.654202300883483</v>
      </c>
      <c r="Q392" s="71">
        <v>2.25389246878265</v>
      </c>
      <c r="R392" s="71">
        <v>0</v>
      </c>
      <c r="S392" s="71">
        <v>4.7070265005168341</v>
      </c>
      <c r="T392" s="72"/>
      <c r="U392" s="71">
        <v>8287797</v>
      </c>
      <c r="V392" s="71">
        <v>1145</v>
      </c>
      <c r="W392" s="71">
        <v>198</v>
      </c>
      <c r="X392" s="71">
        <v>8811</v>
      </c>
      <c r="Y392" s="71">
        <v>11629</v>
      </c>
      <c r="Z392" s="71">
        <v>24495</v>
      </c>
      <c r="AA392" s="71">
        <v>8585</v>
      </c>
      <c r="AB392" s="71">
        <v>38662</v>
      </c>
      <c r="AC392" s="71">
        <v>0</v>
      </c>
      <c r="AD392" s="71">
        <v>4.7070265005168341</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27.263000000000002</v>
      </c>
      <c r="BK392" s="71">
        <v>0</v>
      </c>
      <c r="BL392" s="71">
        <v>0</v>
      </c>
      <c r="BM392" s="71">
        <v>0</v>
      </c>
      <c r="BN392" s="72"/>
      <c r="BO392" s="71">
        <v>0</v>
      </c>
      <c r="BP392" s="71">
        <v>0</v>
      </c>
      <c r="BQ392" s="71">
        <v>5</v>
      </c>
      <c r="BR392" s="71">
        <v>0</v>
      </c>
      <c r="BS392" s="71">
        <v>0</v>
      </c>
      <c r="BT392" s="71">
        <v>0</v>
      </c>
      <c r="BU392"/>
      <c r="BV392" s="70">
        <v>27.263000000000002</v>
      </c>
      <c r="BW392" s="70">
        <v>0</v>
      </c>
      <c r="BX392" s="70">
        <v>0</v>
      </c>
      <c r="BY392" s="70">
        <v>0</v>
      </c>
      <c r="BZ392" s="70">
        <v>0</v>
      </c>
      <c r="CA392" s="70">
        <v>0</v>
      </c>
      <c r="CB392" s="70">
        <v>0</v>
      </c>
      <c r="CC392" s="70">
        <v>0</v>
      </c>
      <c r="CD392" s="70">
        <v>0</v>
      </c>
    </row>
    <row r="393" spans="1:82">
      <c r="A393" s="70" t="s">
        <v>2088</v>
      </c>
      <c r="B393" s="70">
        <v>92</v>
      </c>
      <c r="C393" s="70">
        <v>7</v>
      </c>
      <c r="D393" s="70">
        <v>6</v>
      </c>
      <c r="E393" s="70">
        <v>2010</v>
      </c>
      <c r="F393" s="70" t="s">
        <v>177</v>
      </c>
      <c r="G393" s="70" t="s">
        <v>2081</v>
      </c>
      <c r="H393" s="70" t="s">
        <v>2082</v>
      </c>
      <c r="I393" s="148"/>
      <c r="J393" s="71">
        <v>87.83347744716275</v>
      </c>
      <c r="K393" s="71">
        <v>2.5657066215756399</v>
      </c>
      <c r="L393" s="71">
        <v>9.1448973893157532</v>
      </c>
      <c r="M393" s="71">
        <v>41.572038477764217</v>
      </c>
      <c r="N393" s="71">
        <v>53.236032375176237</v>
      </c>
      <c r="O393" s="71">
        <v>48.372282180826708</v>
      </c>
      <c r="P393" s="71">
        <v>42.498268938689392</v>
      </c>
      <c r="Q393" s="71">
        <v>2.3287939482433599</v>
      </c>
      <c r="R393" s="71">
        <v>0</v>
      </c>
      <c r="S393" s="71">
        <v>3.9957034892136249</v>
      </c>
      <c r="T393" s="72"/>
      <c r="U393" s="71">
        <v>8339150</v>
      </c>
      <c r="V393" s="71">
        <v>1145</v>
      </c>
      <c r="W393" s="71">
        <v>198</v>
      </c>
      <c r="X393" s="71">
        <v>8811</v>
      </c>
      <c r="Y393" s="71">
        <v>11649</v>
      </c>
      <c r="Z393" s="71">
        <v>24567</v>
      </c>
      <c r="AA393" s="71">
        <v>8340</v>
      </c>
      <c r="AB393" s="71">
        <v>38278</v>
      </c>
      <c r="AC393" s="71">
        <v>0</v>
      </c>
      <c r="AD393" s="71">
        <v>3.9957034892136249</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25.279</v>
      </c>
      <c r="BK393" s="71">
        <v>0</v>
      </c>
      <c r="BL393" s="71">
        <v>0</v>
      </c>
      <c r="BM393" s="71">
        <v>0</v>
      </c>
      <c r="BN393" s="72"/>
      <c r="BO393" s="71">
        <v>0</v>
      </c>
      <c r="BP393" s="71">
        <v>0</v>
      </c>
      <c r="BQ393" s="71">
        <v>5</v>
      </c>
      <c r="BR393" s="71">
        <v>0</v>
      </c>
      <c r="BS393" s="71">
        <v>0</v>
      </c>
      <c r="BT393" s="71">
        <v>0</v>
      </c>
      <c r="BU393"/>
      <c r="BV393" s="70">
        <v>25.279</v>
      </c>
      <c r="BW393" s="70">
        <v>0</v>
      </c>
      <c r="BX393" s="70">
        <v>0</v>
      </c>
      <c r="BY393" s="70">
        <v>0</v>
      </c>
      <c r="BZ393" s="70">
        <v>0</v>
      </c>
      <c r="CA393" s="70">
        <v>0</v>
      </c>
      <c r="CB393" s="70">
        <v>0</v>
      </c>
      <c r="CC393" s="70">
        <v>0</v>
      </c>
      <c r="CD393" s="70">
        <v>0</v>
      </c>
    </row>
    <row r="394" spans="1:82">
      <c r="A394" s="70" t="s">
        <v>2089</v>
      </c>
      <c r="B394" s="70">
        <v>93</v>
      </c>
      <c r="C394" s="70">
        <v>8</v>
      </c>
      <c r="D394" s="70">
        <v>6</v>
      </c>
      <c r="E394" s="70">
        <v>2011</v>
      </c>
      <c r="F394" s="70" t="s">
        <v>178</v>
      </c>
      <c r="G394" s="70" t="s">
        <v>2081</v>
      </c>
      <c r="H394" s="70" t="s">
        <v>2082</v>
      </c>
      <c r="I394" s="148"/>
      <c r="J394" s="71">
        <v>149.27558065830439</v>
      </c>
      <c r="K394" s="71">
        <v>3.3446967608081861</v>
      </c>
      <c r="L394" s="71">
        <v>7.7081004453609339</v>
      </c>
      <c r="M394" s="71">
        <v>47.588774399077309</v>
      </c>
      <c r="N394" s="71">
        <v>52.712597971910718</v>
      </c>
      <c r="O394" s="71">
        <v>47.515253853749279</v>
      </c>
      <c r="P394" s="71">
        <v>40.344775939489068</v>
      </c>
      <c r="Q394" s="71">
        <v>2.6505166918818799</v>
      </c>
      <c r="R394" s="71">
        <v>0</v>
      </c>
      <c r="S394" s="71">
        <v>5.034679414906158</v>
      </c>
      <c r="T394" s="72"/>
      <c r="U394" s="71">
        <v>14088774</v>
      </c>
      <c r="V394" s="71">
        <v>1145</v>
      </c>
      <c r="W394" s="71">
        <v>198</v>
      </c>
      <c r="X394" s="71">
        <v>8811</v>
      </c>
      <c r="Y394" s="71">
        <v>11664</v>
      </c>
      <c r="Z394" s="71">
        <v>24656</v>
      </c>
      <c r="AA394" s="71">
        <v>8153</v>
      </c>
      <c r="AB394" s="71">
        <v>37769</v>
      </c>
      <c r="AC394" s="71">
        <v>0</v>
      </c>
      <c r="AD394" s="71">
        <v>5.034679414906158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26.478000000000002</v>
      </c>
      <c r="BK394" s="71">
        <v>0</v>
      </c>
      <c r="BL394" s="71">
        <v>0</v>
      </c>
      <c r="BM394" s="71">
        <v>0</v>
      </c>
      <c r="BN394" s="72"/>
      <c r="BO394" s="71">
        <v>0</v>
      </c>
      <c r="BP394" s="71">
        <v>0</v>
      </c>
      <c r="BQ394" s="71">
        <v>5</v>
      </c>
      <c r="BR394" s="71">
        <v>0</v>
      </c>
      <c r="BS394" s="71">
        <v>0</v>
      </c>
      <c r="BT394" s="71">
        <v>0</v>
      </c>
      <c r="BU394"/>
      <c r="BV394" s="70">
        <v>26.478000000000002</v>
      </c>
      <c r="BW394" s="70">
        <v>0</v>
      </c>
      <c r="BX394" s="70">
        <v>0</v>
      </c>
      <c r="BY394" s="70">
        <v>0</v>
      </c>
      <c r="BZ394" s="70">
        <v>0</v>
      </c>
      <c r="CA394" s="70">
        <v>0</v>
      </c>
      <c r="CB394" s="70">
        <v>0</v>
      </c>
      <c r="CC394" s="70">
        <v>0</v>
      </c>
      <c r="CD394" s="70">
        <v>0</v>
      </c>
    </row>
    <row r="395" spans="1:82">
      <c r="A395" s="70" t="s">
        <v>2090</v>
      </c>
      <c r="B395" s="70">
        <v>94</v>
      </c>
      <c r="C395" s="70">
        <v>9</v>
      </c>
      <c r="D395" s="70">
        <v>6</v>
      </c>
      <c r="E395" s="70">
        <v>2012</v>
      </c>
      <c r="F395" s="70" t="s">
        <v>179</v>
      </c>
      <c r="G395" s="70" t="s">
        <v>2081</v>
      </c>
      <c r="H395" s="70" t="s">
        <v>2082</v>
      </c>
      <c r="I395" s="148"/>
      <c r="J395" s="71">
        <v>94.013725460919986</v>
      </c>
      <c r="K395" s="71">
        <v>3.0189355345007791</v>
      </c>
      <c r="L395" s="71">
        <v>7.489021587815424</v>
      </c>
      <c r="M395" s="71">
        <v>46.257240451755763</v>
      </c>
      <c r="N395" s="71">
        <v>52.44071954214175</v>
      </c>
      <c r="O395" s="71">
        <v>47.303865860296753</v>
      </c>
      <c r="P395" s="71">
        <v>39.837779138002929</v>
      </c>
      <c r="Q395" s="71">
        <v>2.8818678642181998</v>
      </c>
      <c r="R395" s="71">
        <v>0</v>
      </c>
      <c r="S395" s="71">
        <v>6.6605568168172864</v>
      </c>
      <c r="T395" s="72"/>
      <c r="U395" s="71">
        <v>9594529</v>
      </c>
      <c r="V395" s="71">
        <v>1145</v>
      </c>
      <c r="W395" s="71">
        <v>198</v>
      </c>
      <c r="X395" s="71">
        <v>8811</v>
      </c>
      <c r="Y395" s="71">
        <v>12068</v>
      </c>
      <c r="Z395" s="71">
        <v>24741</v>
      </c>
      <c r="AA395" s="71">
        <v>8005</v>
      </c>
      <c r="AB395" s="71">
        <v>37797</v>
      </c>
      <c r="AC395" s="71">
        <v>0</v>
      </c>
      <c r="AD395" s="71">
        <v>6.6605568168172864</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31.637</v>
      </c>
      <c r="BK395" s="71">
        <v>0</v>
      </c>
      <c r="BL395" s="71">
        <v>0</v>
      </c>
      <c r="BM395" s="71">
        <v>0</v>
      </c>
      <c r="BN395" s="72"/>
      <c r="BO395" s="71">
        <v>0</v>
      </c>
      <c r="BP395" s="71">
        <v>0</v>
      </c>
      <c r="BQ395" s="71">
        <v>6</v>
      </c>
      <c r="BR395" s="71">
        <v>0</v>
      </c>
      <c r="BS395" s="71">
        <v>0</v>
      </c>
      <c r="BT395" s="71">
        <v>0</v>
      </c>
      <c r="BU395"/>
      <c r="BV395" s="70">
        <v>31.637</v>
      </c>
      <c r="BW395" s="70">
        <v>0</v>
      </c>
      <c r="BX395" s="70">
        <v>0</v>
      </c>
      <c r="BY395" s="70">
        <v>0</v>
      </c>
      <c r="BZ395" s="70">
        <v>0</v>
      </c>
      <c r="CA395" s="70">
        <v>0</v>
      </c>
      <c r="CB395" s="70">
        <v>0</v>
      </c>
      <c r="CC395" s="70">
        <v>0</v>
      </c>
      <c r="CD395" s="70">
        <v>0</v>
      </c>
    </row>
    <row r="396" spans="1:82">
      <c r="A396" s="70" t="s">
        <v>2091</v>
      </c>
      <c r="B396" s="70">
        <v>95</v>
      </c>
      <c r="C396" s="70">
        <v>10</v>
      </c>
      <c r="D396" s="70">
        <v>6</v>
      </c>
      <c r="E396" s="70">
        <v>2013</v>
      </c>
      <c r="F396" s="70" t="s">
        <v>180</v>
      </c>
      <c r="G396" s="70" t="s">
        <v>2081</v>
      </c>
      <c r="H396" s="70" t="s">
        <v>2082</v>
      </c>
      <c r="I396" s="148"/>
      <c r="J396" s="71">
        <v>92.390906306158683</v>
      </c>
      <c r="K396" s="71">
        <v>2.4372981946667749</v>
      </c>
      <c r="L396" s="71">
        <v>7.2604083626087297</v>
      </c>
      <c r="M396" s="71">
        <v>47.154198956992794</v>
      </c>
      <c r="N396" s="71">
        <v>49.209260048273549</v>
      </c>
      <c r="O396" s="71">
        <v>45.32785953662362</v>
      </c>
      <c r="P396" s="71">
        <v>39.593254429026985</v>
      </c>
      <c r="Q396" s="71">
        <v>2.8981010961421201</v>
      </c>
      <c r="R396" s="71">
        <v>0</v>
      </c>
      <c r="S396" s="71">
        <v>4.2897555229338584</v>
      </c>
      <c r="T396" s="72"/>
      <c r="U396" s="71">
        <v>8277392</v>
      </c>
      <c r="V396" s="71">
        <v>1145</v>
      </c>
      <c r="W396" s="71">
        <v>198</v>
      </c>
      <c r="X396" s="71">
        <v>8811</v>
      </c>
      <c r="Y396" s="71">
        <v>12096</v>
      </c>
      <c r="Z396" s="71">
        <v>24766</v>
      </c>
      <c r="AA396" s="71">
        <v>7926</v>
      </c>
      <c r="AB396" s="71">
        <v>37465</v>
      </c>
      <c r="AC396" s="71">
        <v>0</v>
      </c>
      <c r="AD396" s="71">
        <v>4.2897555229338584</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34.75</v>
      </c>
      <c r="BK396" s="71">
        <v>0</v>
      </c>
      <c r="BL396" s="71">
        <v>0</v>
      </c>
      <c r="BM396" s="71">
        <v>0</v>
      </c>
      <c r="BN396" s="72"/>
      <c r="BO396" s="71">
        <v>0</v>
      </c>
      <c r="BP396" s="71">
        <v>0</v>
      </c>
      <c r="BQ396" s="71">
        <v>6</v>
      </c>
      <c r="BR396" s="71">
        <v>0</v>
      </c>
      <c r="BS396" s="71">
        <v>0</v>
      </c>
      <c r="BT396" s="71">
        <v>0</v>
      </c>
      <c r="BU396"/>
      <c r="BV396" s="70">
        <v>34.75</v>
      </c>
      <c r="BW396" s="70">
        <v>0</v>
      </c>
      <c r="BX396" s="70">
        <v>0</v>
      </c>
      <c r="BY396" s="70">
        <v>0</v>
      </c>
      <c r="BZ396" s="70">
        <v>0</v>
      </c>
      <c r="CA396" s="70">
        <v>0</v>
      </c>
      <c r="CB396" s="70">
        <v>0</v>
      </c>
      <c r="CC396" s="70">
        <v>0</v>
      </c>
      <c r="CD396" s="70">
        <v>0</v>
      </c>
    </row>
    <row r="397" spans="1:82">
      <c r="A397" s="70" t="s">
        <v>2092</v>
      </c>
      <c r="B397" s="70">
        <v>96</v>
      </c>
      <c r="C397" s="70">
        <v>11</v>
      </c>
      <c r="D397" s="70">
        <v>6</v>
      </c>
      <c r="E397" s="70">
        <v>2014</v>
      </c>
      <c r="F397" s="70" t="s">
        <v>181</v>
      </c>
      <c r="G397" s="70" t="s">
        <v>2081</v>
      </c>
      <c r="H397" s="70" t="s">
        <v>2082</v>
      </c>
      <c r="I397" s="148"/>
      <c r="J397" s="71">
        <v>80.552649257071351</v>
      </c>
      <c r="K397" s="71">
        <v>2.367986333356956</v>
      </c>
      <c r="L397" s="71">
        <v>3.7535086292469941</v>
      </c>
      <c r="M397" s="71">
        <v>45.051058327839819</v>
      </c>
      <c r="N397" s="71">
        <v>48.720980719869289</v>
      </c>
      <c r="O397" s="71">
        <v>42.920874788452196</v>
      </c>
      <c r="P397" s="71">
        <v>39.065940075952433</v>
      </c>
      <c r="Q397" s="71">
        <v>2.7389936299420898</v>
      </c>
      <c r="R397" s="71">
        <v>0</v>
      </c>
      <c r="S397" s="71">
        <v>4.4544015012362888</v>
      </c>
      <c r="T397" s="72"/>
      <c r="U397" s="71">
        <v>8749628</v>
      </c>
      <c r="V397" s="71">
        <v>955</v>
      </c>
      <c r="W397" s="71">
        <v>129</v>
      </c>
      <c r="X397" s="71">
        <v>9009</v>
      </c>
      <c r="Y397" s="71">
        <v>12138</v>
      </c>
      <c r="Z397" s="71">
        <v>24699</v>
      </c>
      <c r="AA397" s="71">
        <v>7780</v>
      </c>
      <c r="AB397" s="71">
        <v>36905</v>
      </c>
      <c r="AC397" s="71">
        <v>0</v>
      </c>
      <c r="AD397" s="71">
        <v>4.4544015012362888</v>
      </c>
      <c r="AE397" s="72"/>
      <c r="AF397" s="71"/>
      <c r="AG397" s="71"/>
      <c r="AH397" s="71"/>
      <c r="AI397" s="71"/>
      <c r="AJ397" s="71"/>
      <c r="AK397" s="71"/>
      <c r="AL397" s="71"/>
      <c r="AM397" s="71"/>
      <c r="AN397" s="71"/>
      <c r="AO397" s="71"/>
      <c r="AP397" s="71"/>
      <c r="AQ397" s="72"/>
      <c r="AR397" s="71">
        <v>796</v>
      </c>
      <c r="AS397" s="71">
        <v>189</v>
      </c>
      <c r="AT397" s="71">
        <v>0</v>
      </c>
      <c r="AU397" s="71">
        <v>0</v>
      </c>
      <c r="AV397" s="71">
        <v>0</v>
      </c>
      <c r="AW397" s="71">
        <v>0</v>
      </c>
      <c r="AX397" s="71"/>
      <c r="AY397" s="72"/>
      <c r="AZ397" s="71">
        <v>3311.2</v>
      </c>
      <c r="BA397" s="71">
        <v>11097.7</v>
      </c>
      <c r="BB397" s="71">
        <v>0</v>
      </c>
      <c r="BC397" s="71">
        <v>0</v>
      </c>
      <c r="BD397" s="71">
        <v>0</v>
      </c>
      <c r="BE397" s="71">
        <v>0</v>
      </c>
      <c r="BF397" s="71"/>
      <c r="BG397" s="72"/>
      <c r="BH397" s="71">
        <v>0</v>
      </c>
      <c r="BI397" s="71">
        <v>0</v>
      </c>
      <c r="BJ397" s="71">
        <v>31.757999999999999</v>
      </c>
      <c r="BK397" s="71">
        <v>0</v>
      </c>
      <c r="BL397" s="71">
        <v>0</v>
      </c>
      <c r="BM397" s="71">
        <v>0</v>
      </c>
      <c r="BN397" s="72"/>
      <c r="BO397" s="71">
        <v>0</v>
      </c>
      <c r="BP397" s="71">
        <v>0</v>
      </c>
      <c r="BQ397" s="71">
        <v>6</v>
      </c>
      <c r="BR397" s="71">
        <v>0</v>
      </c>
      <c r="BS397" s="71">
        <v>0</v>
      </c>
      <c r="BT397" s="71">
        <v>0</v>
      </c>
      <c r="BU397"/>
      <c r="BV397" s="70">
        <v>31.757999999999999</v>
      </c>
      <c r="BW397" s="70">
        <v>0</v>
      </c>
      <c r="BX397" s="70">
        <v>0</v>
      </c>
      <c r="BY397" s="70">
        <v>0</v>
      </c>
      <c r="BZ397" s="70">
        <v>0</v>
      </c>
      <c r="CA397" s="70">
        <v>0</v>
      </c>
      <c r="CB397" s="70">
        <v>0</v>
      </c>
      <c r="CC397" s="70">
        <v>0</v>
      </c>
      <c r="CD397" s="70">
        <v>0</v>
      </c>
    </row>
    <row r="398" spans="1:82">
      <c r="A398" s="70" t="s">
        <v>2093</v>
      </c>
      <c r="B398" s="70">
        <v>97</v>
      </c>
      <c r="C398" s="70">
        <v>12</v>
      </c>
      <c r="D398" s="70">
        <v>6</v>
      </c>
      <c r="E398" s="70">
        <v>2015</v>
      </c>
      <c r="F398" s="70" t="s">
        <v>182</v>
      </c>
      <c r="G398" s="70" t="s">
        <v>2081</v>
      </c>
      <c r="H398" s="70" t="s">
        <v>2082</v>
      </c>
      <c r="I398" s="148"/>
      <c r="J398" s="71">
        <v>82.400203119727848</v>
      </c>
      <c r="K398" s="71">
        <v>2.3320652419251009</v>
      </c>
      <c r="L398" s="71">
        <v>3.3493428364870188</v>
      </c>
      <c r="M398" s="71">
        <v>58.765660891622858</v>
      </c>
      <c r="N398" s="71">
        <v>46.381692915061073</v>
      </c>
      <c r="O398" s="71">
        <v>42.413637303859936</v>
      </c>
      <c r="P398" s="71">
        <v>38.31788354016836</v>
      </c>
      <c r="Q398" s="71">
        <v>2.6382870327929702</v>
      </c>
      <c r="R398" s="71">
        <v>0</v>
      </c>
      <c r="S398" s="71">
        <v>3.1725080321318022</v>
      </c>
      <c r="T398" s="72"/>
      <c r="U398" s="71">
        <v>9681904</v>
      </c>
      <c r="V398" s="71">
        <v>955</v>
      </c>
      <c r="W398" s="71">
        <v>129</v>
      </c>
      <c r="X398" s="71">
        <v>9009</v>
      </c>
      <c r="Y398" s="71">
        <v>12157</v>
      </c>
      <c r="Z398" s="71">
        <v>24642</v>
      </c>
      <c r="AA398" s="71">
        <v>7625</v>
      </c>
      <c r="AB398" s="71">
        <v>36313</v>
      </c>
      <c r="AC398" s="71">
        <v>0</v>
      </c>
      <c r="AD398" s="71">
        <v>3.1725080321318022</v>
      </c>
      <c r="AE398" s="72"/>
      <c r="AF398" s="71">
        <v>92793281.888356</v>
      </c>
      <c r="AG398" s="71">
        <v>1790574.5663525781</v>
      </c>
      <c r="AH398" s="71">
        <v>696306.56724014308</v>
      </c>
      <c r="AI398" s="71">
        <v>57965354.706132554</v>
      </c>
      <c r="AJ398" s="71">
        <v>69293554.566954643</v>
      </c>
      <c r="AK398" s="71">
        <v>0</v>
      </c>
      <c r="AL398" s="71">
        <v>0</v>
      </c>
      <c r="AM398" s="71">
        <v>4976544.3226941396</v>
      </c>
      <c r="AN398" s="71">
        <v>0</v>
      </c>
      <c r="AO398" s="71">
        <v>0</v>
      </c>
      <c r="AP398" s="71">
        <v>227515616.61773008</v>
      </c>
      <c r="AQ398" s="72"/>
      <c r="AR398" s="71">
        <v>875</v>
      </c>
      <c r="AS398" s="71">
        <v>259</v>
      </c>
      <c r="AT398" s="71">
        <v>0</v>
      </c>
      <c r="AU398" s="71">
        <v>0</v>
      </c>
      <c r="AV398" s="71">
        <v>0</v>
      </c>
      <c r="AW398" s="71">
        <v>0</v>
      </c>
      <c r="AX398" s="71"/>
      <c r="AY398" s="72"/>
      <c r="AZ398" s="71">
        <v>3713.5</v>
      </c>
      <c r="BA398" s="71">
        <v>15322</v>
      </c>
      <c r="BB398" s="71">
        <v>0</v>
      </c>
      <c r="BC398" s="71">
        <v>0</v>
      </c>
      <c r="BD398" s="71">
        <v>0</v>
      </c>
      <c r="BE398" s="71">
        <v>0</v>
      </c>
      <c r="BF398" s="71"/>
      <c r="BG398" s="72"/>
      <c r="BH398" s="71">
        <v>0</v>
      </c>
      <c r="BI398" s="71">
        <v>0</v>
      </c>
      <c r="BJ398" s="71">
        <v>33.805999999999997</v>
      </c>
      <c r="BK398" s="71">
        <v>0</v>
      </c>
      <c r="BL398" s="71">
        <v>0</v>
      </c>
      <c r="BM398" s="71">
        <v>0</v>
      </c>
      <c r="BN398" s="72"/>
      <c r="BO398" s="71">
        <v>0</v>
      </c>
      <c r="BP398" s="71">
        <v>0</v>
      </c>
      <c r="BQ398" s="71">
        <v>6</v>
      </c>
      <c r="BR398" s="71">
        <v>0</v>
      </c>
      <c r="BS398" s="71">
        <v>0</v>
      </c>
      <c r="BT398" s="71">
        <v>0</v>
      </c>
      <c r="BU398"/>
      <c r="BV398" s="70">
        <v>33.805999999999997</v>
      </c>
      <c r="BW398" s="70">
        <v>0</v>
      </c>
      <c r="BX398" s="70">
        <v>0</v>
      </c>
      <c r="BY398" s="70">
        <v>0</v>
      </c>
      <c r="BZ398" s="70">
        <v>0</v>
      </c>
      <c r="CA398" s="70">
        <v>0</v>
      </c>
      <c r="CB398" s="70">
        <v>0</v>
      </c>
      <c r="CC398" s="70">
        <v>0</v>
      </c>
      <c r="CD398" s="70">
        <v>0</v>
      </c>
    </row>
    <row r="399" spans="1:82">
      <c r="A399" s="70" t="s">
        <v>2094</v>
      </c>
      <c r="B399" s="70">
        <v>98</v>
      </c>
      <c r="C399" s="70">
        <v>13</v>
      </c>
      <c r="D399" s="70">
        <v>6</v>
      </c>
      <c r="E399" s="70">
        <v>2016</v>
      </c>
      <c r="F399" s="70" t="s">
        <v>155</v>
      </c>
      <c r="G399" s="70" t="s">
        <v>2081</v>
      </c>
      <c r="H399" s="70" t="s">
        <v>2082</v>
      </c>
      <c r="I399" s="148"/>
      <c r="J399" s="71">
        <v>101.41724490877446</v>
      </c>
      <c r="K399" s="71">
        <v>2.318498629915227</v>
      </c>
      <c r="L399" s="71">
        <v>3.1836564052415524</v>
      </c>
      <c r="M399" s="71">
        <v>39.103303098403529</v>
      </c>
      <c r="N399" s="71">
        <v>45.533630973795894</v>
      </c>
      <c r="O399" s="71">
        <v>41.714956595231143</v>
      </c>
      <c r="P399" s="71">
        <v>36.74165526536715</v>
      </c>
      <c r="Q399" s="71">
        <v>2.5213514982080731</v>
      </c>
      <c r="R399" s="71">
        <v>0</v>
      </c>
      <c r="S399" s="71">
        <v>3.9423512637667577</v>
      </c>
      <c r="T399" s="72"/>
      <c r="U399" s="71">
        <v>11726078</v>
      </c>
      <c r="V399" s="71">
        <v>955</v>
      </c>
      <c r="W399" s="71">
        <v>129</v>
      </c>
      <c r="X399" s="71">
        <v>9009</v>
      </c>
      <c r="Y399" s="71">
        <v>12158</v>
      </c>
      <c r="Z399" s="71">
        <v>24534</v>
      </c>
      <c r="AA399" s="71">
        <v>7562</v>
      </c>
      <c r="AB399" s="71">
        <v>35697</v>
      </c>
      <c r="AC399" s="71">
        <v>0</v>
      </c>
      <c r="AD399" s="71">
        <v>3.9423512637667582</v>
      </c>
      <c r="AE399" s="72"/>
      <c r="AF399" s="71">
        <v>117004170.2082231</v>
      </c>
      <c r="AG399" s="71">
        <v>1715999.369698989</v>
      </c>
      <c r="AH399" s="71">
        <v>508117.98624042748</v>
      </c>
      <c r="AI399" s="71">
        <v>57596963.18186345</v>
      </c>
      <c r="AJ399" s="71">
        <v>68181541.360530496</v>
      </c>
      <c r="AK399" s="71">
        <v>0</v>
      </c>
      <c r="AL399" s="71">
        <v>0</v>
      </c>
      <c r="AM399" s="71">
        <v>4895924.8071369585</v>
      </c>
      <c r="AN399" s="71">
        <v>0</v>
      </c>
      <c r="AO399" s="71">
        <v>0</v>
      </c>
      <c r="AP399" s="71">
        <v>249902716.91369343</v>
      </c>
      <c r="AQ399" s="72"/>
      <c r="AR399" s="71">
        <v>935</v>
      </c>
      <c r="AS399" s="71">
        <v>305</v>
      </c>
      <c r="AT399" s="71">
        <v>0</v>
      </c>
      <c r="AU399" s="71">
        <v>0</v>
      </c>
      <c r="AV399" s="71">
        <v>0</v>
      </c>
      <c r="AW399" s="71">
        <v>0</v>
      </c>
      <c r="AX399" s="71"/>
      <c r="AY399" s="72"/>
      <c r="AZ399" s="71">
        <v>4025</v>
      </c>
      <c r="BA399" s="71">
        <v>21222.1</v>
      </c>
      <c r="BB399" s="71">
        <v>0</v>
      </c>
      <c r="BC399" s="71">
        <v>0</v>
      </c>
      <c r="BD399" s="71">
        <v>0</v>
      </c>
      <c r="BE399" s="71">
        <v>0</v>
      </c>
      <c r="BF399" s="71"/>
      <c r="BG399" s="72"/>
      <c r="BH399" s="71">
        <v>0</v>
      </c>
      <c r="BI399" s="71">
        <v>0</v>
      </c>
      <c r="BJ399" s="71">
        <v>43.808999999999997</v>
      </c>
      <c r="BK399" s="71">
        <v>0</v>
      </c>
      <c r="BL399" s="71">
        <v>0</v>
      </c>
      <c r="BM399" s="71">
        <v>0</v>
      </c>
      <c r="BN399" s="72"/>
      <c r="BO399" s="71">
        <v>0</v>
      </c>
      <c r="BP399" s="71">
        <v>0</v>
      </c>
      <c r="BQ399" s="71">
        <v>7</v>
      </c>
      <c r="BR399" s="71">
        <v>0</v>
      </c>
      <c r="BS399" s="71">
        <v>0</v>
      </c>
      <c r="BT399" s="71">
        <v>0</v>
      </c>
      <c r="BU399"/>
      <c r="BV399" s="70">
        <v>43.808999999999997</v>
      </c>
      <c r="BW399" s="70">
        <v>0</v>
      </c>
      <c r="BX399" s="70">
        <v>0</v>
      </c>
      <c r="BY399" s="70">
        <v>0</v>
      </c>
      <c r="BZ399" s="70">
        <v>0</v>
      </c>
      <c r="CA399" s="70">
        <v>0</v>
      </c>
      <c r="CB399" s="70">
        <v>0</v>
      </c>
      <c r="CC399" s="70">
        <v>0</v>
      </c>
      <c r="CD399" s="70">
        <v>0</v>
      </c>
    </row>
    <row r="400" spans="1:82">
      <c r="A400" s="70" t="s">
        <v>2095</v>
      </c>
      <c r="B400" s="70">
        <v>99</v>
      </c>
      <c r="C400" s="70">
        <v>14</v>
      </c>
      <c r="D400" s="70">
        <v>6</v>
      </c>
      <c r="E400" s="70">
        <v>2017</v>
      </c>
      <c r="F400" s="70" t="s">
        <v>156</v>
      </c>
      <c r="G400" s="70" t="s">
        <v>2081</v>
      </c>
      <c r="H400" s="70" t="s">
        <v>2082</v>
      </c>
      <c r="I400" s="148"/>
      <c r="J400" s="71">
        <v>98.735072694675623</v>
      </c>
      <c r="K400" s="71">
        <v>2.3079776206785731</v>
      </c>
      <c r="L400" s="71">
        <v>3.4177237630330422</v>
      </c>
      <c r="M400" s="71">
        <v>34.625531374049523</v>
      </c>
      <c r="N400" s="71">
        <v>44.110350201708911</v>
      </c>
      <c r="O400" s="71">
        <v>40.840252448589929</v>
      </c>
      <c r="P400" s="71">
        <v>36.146814224312358</v>
      </c>
      <c r="Q400" s="71">
        <v>2.40254898960562</v>
      </c>
      <c r="R400" s="71">
        <v>0</v>
      </c>
      <c r="S400" s="71">
        <v>4.608144964213654</v>
      </c>
      <c r="T400" s="72"/>
      <c r="U400" s="71">
        <v>11613534</v>
      </c>
      <c r="V400" s="71">
        <v>955</v>
      </c>
      <c r="W400" s="71">
        <v>129</v>
      </c>
      <c r="X400" s="71">
        <v>9009</v>
      </c>
      <c r="Y400" s="71">
        <v>12189</v>
      </c>
      <c r="Z400" s="71">
        <v>24418</v>
      </c>
      <c r="AA400" s="71">
        <v>7487</v>
      </c>
      <c r="AB400" s="71">
        <v>35175</v>
      </c>
      <c r="AC400" s="71">
        <v>0</v>
      </c>
      <c r="AD400" s="71">
        <v>4.608144964213654</v>
      </c>
      <c r="AE400" s="72"/>
      <c r="AF400" s="71">
        <v>115449829.9614078</v>
      </c>
      <c r="AG400" s="71">
        <v>1727062.883682353</v>
      </c>
      <c r="AH400" s="71">
        <v>700203.89084721426</v>
      </c>
      <c r="AI400" s="71">
        <v>54384332.940366574</v>
      </c>
      <c r="AJ400" s="71">
        <v>63801189.166051842</v>
      </c>
      <c r="AK400" s="71">
        <v>0</v>
      </c>
      <c r="AL400" s="71">
        <v>0</v>
      </c>
      <c r="AM400" s="71">
        <v>4831880.0805207184</v>
      </c>
      <c r="AN400" s="71">
        <v>0</v>
      </c>
      <c r="AO400" s="71">
        <v>0</v>
      </c>
      <c r="AP400" s="71">
        <v>240894498.92287648</v>
      </c>
      <c r="AQ400" s="72"/>
      <c r="AR400" s="71">
        <v>975</v>
      </c>
      <c r="AS400" s="71">
        <v>355</v>
      </c>
      <c r="AT400" s="71">
        <v>0</v>
      </c>
      <c r="AU400" s="71">
        <v>0</v>
      </c>
      <c r="AV400" s="71">
        <v>0</v>
      </c>
      <c r="AW400" s="71">
        <v>0</v>
      </c>
      <c r="AX400" s="71"/>
      <c r="AY400" s="72"/>
      <c r="AZ400" s="71">
        <v>4243.7</v>
      </c>
      <c r="BA400" s="71">
        <v>23222.1</v>
      </c>
      <c r="BB400" s="71">
        <v>0</v>
      </c>
      <c r="BC400" s="71">
        <v>0</v>
      </c>
      <c r="BD400" s="71">
        <v>0</v>
      </c>
      <c r="BE400" s="71">
        <v>0</v>
      </c>
      <c r="BF400" s="71"/>
      <c r="BG400" s="72"/>
      <c r="BH400" s="71">
        <v>0</v>
      </c>
      <c r="BI400" s="71">
        <v>0</v>
      </c>
      <c r="BJ400" s="71">
        <v>44.49</v>
      </c>
      <c r="BK400" s="71">
        <v>0</v>
      </c>
      <c r="BL400" s="71">
        <v>0</v>
      </c>
      <c r="BM400" s="71">
        <v>0</v>
      </c>
      <c r="BN400" s="72"/>
      <c r="BO400" s="71">
        <v>0</v>
      </c>
      <c r="BP400" s="71">
        <v>0</v>
      </c>
      <c r="BQ400" s="71">
        <v>7</v>
      </c>
      <c r="BR400" s="71">
        <v>0</v>
      </c>
      <c r="BS400" s="71">
        <v>0</v>
      </c>
      <c r="BT400" s="71">
        <v>0</v>
      </c>
      <c r="BU400"/>
      <c r="BV400" s="70">
        <v>44.49</v>
      </c>
      <c r="BW400" s="70">
        <v>0</v>
      </c>
      <c r="BX400" s="70">
        <v>0</v>
      </c>
      <c r="BY400" s="70">
        <v>0</v>
      </c>
      <c r="BZ400" s="70">
        <v>0</v>
      </c>
      <c r="CA400" s="70">
        <v>0</v>
      </c>
      <c r="CB400" s="70">
        <v>0</v>
      </c>
      <c r="CC400" s="70">
        <v>0</v>
      </c>
      <c r="CD400" s="70">
        <v>0</v>
      </c>
    </row>
    <row r="401" spans="1:82">
      <c r="A401" s="70" t="s">
        <v>2096</v>
      </c>
      <c r="B401" s="70">
        <v>100</v>
      </c>
      <c r="C401" s="70">
        <v>15</v>
      </c>
      <c r="D401" s="70">
        <v>6</v>
      </c>
      <c r="E401" s="70">
        <v>2018</v>
      </c>
      <c r="F401" s="70" t="s">
        <v>183</v>
      </c>
      <c r="G401" s="70" t="s">
        <v>2081</v>
      </c>
      <c r="H401" s="70" t="s">
        <v>2082</v>
      </c>
      <c r="I401" s="148"/>
      <c r="J401" s="71">
        <v>89.980937278308133</v>
      </c>
      <c r="K401" s="71">
        <v>2.1741019211651049</v>
      </c>
      <c r="L401" s="71">
        <v>3.0277885668174838</v>
      </c>
      <c r="M401" s="71">
        <v>35.802090655000249</v>
      </c>
      <c r="N401" s="71">
        <v>39.927064263733449</v>
      </c>
      <c r="O401" s="71">
        <v>39.864530554132585</v>
      </c>
      <c r="P401" s="71">
        <v>35.471527834713328</v>
      </c>
      <c r="Q401" s="71">
        <v>2.1983008249588201</v>
      </c>
      <c r="R401" s="71">
        <v>0</v>
      </c>
      <c r="S401" s="71">
        <v>4.9973700890828407</v>
      </c>
      <c r="T401" s="72"/>
      <c r="U401" s="71">
        <v>11287103</v>
      </c>
      <c r="V401" s="71">
        <v>955</v>
      </c>
      <c r="W401" s="71">
        <v>129</v>
      </c>
      <c r="X401" s="71">
        <v>9009</v>
      </c>
      <c r="Y401" s="71">
        <v>12290</v>
      </c>
      <c r="Z401" s="71">
        <v>24291</v>
      </c>
      <c r="AA401" s="71">
        <v>7421</v>
      </c>
      <c r="AB401" s="71">
        <v>34684</v>
      </c>
      <c r="AC401" s="71">
        <v>0</v>
      </c>
      <c r="AD401" s="71">
        <v>4.9973700890828407</v>
      </c>
      <c r="AE401" s="72"/>
      <c r="AF401" s="71">
        <v>106853475.5038642</v>
      </c>
      <c r="AG401" s="71">
        <v>1541078.5428932239</v>
      </c>
      <c r="AH401" s="71">
        <v>659799.00090851821</v>
      </c>
      <c r="AI401" s="71">
        <v>55386223.376731873</v>
      </c>
      <c r="AJ401" s="71">
        <v>61061741.177283868</v>
      </c>
      <c r="AK401" s="71">
        <v>0</v>
      </c>
      <c r="AL401" s="71">
        <v>0</v>
      </c>
      <c r="AM401" s="71">
        <v>4774291.1239228286</v>
      </c>
      <c r="AN401" s="71">
        <v>0</v>
      </c>
      <c r="AO401" s="71">
        <v>0</v>
      </c>
      <c r="AP401" s="71">
        <v>230276608.72560453</v>
      </c>
      <c r="AQ401" s="72"/>
      <c r="AR401" s="71">
        <v>1017</v>
      </c>
      <c r="AS401" s="71">
        <v>405</v>
      </c>
      <c r="AT401" s="71">
        <v>0</v>
      </c>
      <c r="AU401" s="71">
        <v>0</v>
      </c>
      <c r="AV401" s="71">
        <v>0</v>
      </c>
      <c r="AW401" s="71">
        <v>0</v>
      </c>
      <c r="AX401" s="71"/>
      <c r="AY401" s="72"/>
      <c r="AZ401" s="71">
        <v>4480.8999999999996</v>
      </c>
      <c r="BA401" s="71">
        <v>25252.1</v>
      </c>
      <c r="BB401" s="71">
        <v>0</v>
      </c>
      <c r="BC401" s="71">
        <v>0</v>
      </c>
      <c r="BD401" s="71">
        <v>0</v>
      </c>
      <c r="BE401" s="71">
        <v>0</v>
      </c>
      <c r="BF401" s="71"/>
      <c r="BG401" s="72"/>
      <c r="BH401" s="71">
        <v>0</v>
      </c>
      <c r="BI401" s="71">
        <v>0</v>
      </c>
      <c r="BJ401" s="71">
        <v>43.95</v>
      </c>
      <c r="BK401" s="71">
        <v>0</v>
      </c>
      <c r="BL401" s="71">
        <v>5.5880000000000001</v>
      </c>
      <c r="BM401" s="71">
        <v>0</v>
      </c>
      <c r="BN401" s="72"/>
      <c r="BO401" s="71">
        <v>0</v>
      </c>
      <c r="BP401" s="71">
        <v>0</v>
      </c>
      <c r="BQ401" s="71">
        <v>7</v>
      </c>
      <c r="BR401" s="71">
        <v>0</v>
      </c>
      <c r="BS401" s="71">
        <v>1</v>
      </c>
      <c r="BT401" s="71">
        <v>0</v>
      </c>
      <c r="BU401"/>
      <c r="BV401" s="70">
        <v>49.537999999999997</v>
      </c>
      <c r="BW401" s="70">
        <v>0</v>
      </c>
      <c r="BX401" s="70">
        <v>0</v>
      </c>
      <c r="BY401" s="70">
        <v>0</v>
      </c>
      <c r="BZ401" s="70">
        <v>0</v>
      </c>
      <c r="CA401" s="70">
        <v>0</v>
      </c>
      <c r="CB401" s="70">
        <v>0</v>
      </c>
      <c r="CC401" s="70">
        <v>0</v>
      </c>
      <c r="CD401" s="70">
        <v>0</v>
      </c>
    </row>
    <row r="402" spans="1:82">
      <c r="A402" s="70" t="s">
        <v>2097</v>
      </c>
      <c r="B402" s="70">
        <v>101</v>
      </c>
      <c r="C402" s="70">
        <v>16</v>
      </c>
      <c r="D402" s="70">
        <v>6</v>
      </c>
      <c r="E402" s="70">
        <v>2019</v>
      </c>
      <c r="F402" s="70" t="s">
        <v>158</v>
      </c>
      <c r="G402" s="70" t="s">
        <v>2081</v>
      </c>
      <c r="H402" s="70" t="s">
        <v>2082</v>
      </c>
      <c r="I402" s="148"/>
      <c r="J402" s="71">
        <v>91.286225707178332</v>
      </c>
      <c r="K402" s="71">
        <v>1.9766893573789208</v>
      </c>
      <c r="L402" s="71">
        <v>3.0415803070432572</v>
      </c>
      <c r="M402" s="71">
        <v>36.760661853621322</v>
      </c>
      <c r="N402" s="71">
        <v>38.168529445370268</v>
      </c>
      <c r="O402" s="71">
        <v>38.372888918521468</v>
      </c>
      <c r="P402" s="71">
        <v>35.156309167329134</v>
      </c>
      <c r="Q402" s="71">
        <v>2.1138218602593</v>
      </c>
      <c r="R402" s="71">
        <v>0</v>
      </c>
      <c r="S402" s="71">
        <v>3.8290796553849322</v>
      </c>
      <c r="T402" s="72"/>
      <c r="U402" s="71">
        <v>12036128</v>
      </c>
      <c r="V402" s="71">
        <v>955</v>
      </c>
      <c r="W402" s="71">
        <v>129</v>
      </c>
      <c r="X402" s="71">
        <v>9009</v>
      </c>
      <c r="Y402" s="71">
        <v>12367</v>
      </c>
      <c r="Z402" s="71">
        <v>24024</v>
      </c>
      <c r="AA402" s="71">
        <v>7300</v>
      </c>
      <c r="AB402" s="71">
        <v>34254</v>
      </c>
      <c r="AC402" s="71">
        <v>0</v>
      </c>
      <c r="AD402" s="71">
        <v>3.8290796553849318</v>
      </c>
      <c r="AE402" s="72"/>
      <c r="AF402" s="71">
        <v>114625461.775058</v>
      </c>
      <c r="AG402" s="71">
        <v>1495676.674386356</v>
      </c>
      <c r="AH402" s="71">
        <v>695492.22802072251</v>
      </c>
      <c r="AI402" s="71">
        <v>61487724.225898549</v>
      </c>
      <c r="AJ402" s="71">
        <v>57159282.476679184</v>
      </c>
      <c r="AK402" s="71">
        <v>0</v>
      </c>
      <c r="AL402" s="71">
        <v>0</v>
      </c>
      <c r="AM402" s="71">
        <v>4665136.93602606</v>
      </c>
      <c r="AN402" s="71">
        <v>0</v>
      </c>
      <c r="AO402" s="71">
        <v>0</v>
      </c>
      <c r="AP402" s="71">
        <v>240128774.31606889</v>
      </c>
      <c r="AQ402" s="72"/>
      <c r="AR402" s="71">
        <v>1062</v>
      </c>
      <c r="AS402" s="71">
        <v>452</v>
      </c>
      <c r="AT402" s="71">
        <v>0</v>
      </c>
      <c r="AU402" s="71">
        <v>0</v>
      </c>
      <c r="AV402" s="71">
        <v>0</v>
      </c>
      <c r="AW402" s="71">
        <v>0</v>
      </c>
      <c r="AX402" s="71"/>
      <c r="AY402" s="72"/>
      <c r="AZ402" s="71">
        <v>4719.3000000000011</v>
      </c>
      <c r="BA402" s="71">
        <v>29353.9</v>
      </c>
      <c r="BB402" s="71">
        <v>0</v>
      </c>
      <c r="BC402" s="71">
        <v>0</v>
      </c>
      <c r="BD402" s="71">
        <v>0</v>
      </c>
      <c r="BE402" s="71">
        <v>0</v>
      </c>
      <c r="BF402" s="71"/>
      <c r="BG402" s="72"/>
      <c r="BH402" s="71">
        <v>0</v>
      </c>
      <c r="BI402" s="71">
        <v>0</v>
      </c>
      <c r="BJ402" s="71">
        <v>43.920999999999999</v>
      </c>
      <c r="BK402" s="71">
        <v>0</v>
      </c>
      <c r="BL402" s="71">
        <v>5.6859999999999999</v>
      </c>
      <c r="BM402" s="71">
        <v>0</v>
      </c>
      <c r="BN402" s="72"/>
      <c r="BO402" s="71">
        <v>0</v>
      </c>
      <c r="BP402" s="71">
        <v>0</v>
      </c>
      <c r="BQ402" s="71">
        <v>7</v>
      </c>
      <c r="BR402" s="71">
        <v>0</v>
      </c>
      <c r="BS402" s="71">
        <v>1</v>
      </c>
      <c r="BT402" s="71">
        <v>0</v>
      </c>
      <c r="BU402"/>
      <c r="BV402" s="70">
        <v>49.606999999999999</v>
      </c>
      <c r="BW402" s="70">
        <v>0</v>
      </c>
      <c r="BX402" s="70">
        <v>0</v>
      </c>
      <c r="BY402" s="70">
        <v>0</v>
      </c>
      <c r="BZ402" s="70">
        <v>0</v>
      </c>
      <c r="CA402" s="70">
        <v>0</v>
      </c>
      <c r="CB402" s="70">
        <v>0</v>
      </c>
      <c r="CC402" s="70">
        <v>0</v>
      </c>
      <c r="CD402" s="70">
        <v>0</v>
      </c>
    </row>
    <row r="403" spans="1:82">
      <c r="A403" s="70" t="s">
        <v>2098</v>
      </c>
      <c r="B403" s="70">
        <v>102</v>
      </c>
      <c r="C403" s="70">
        <v>17</v>
      </c>
      <c r="D403" s="70">
        <v>6</v>
      </c>
      <c r="E403" s="70">
        <v>2020</v>
      </c>
      <c r="F403" s="70" t="s">
        <v>159</v>
      </c>
      <c r="G403" s="70" t="s">
        <v>2081</v>
      </c>
      <c r="H403" s="70" t="s">
        <v>2082</v>
      </c>
      <c r="I403" s="148"/>
      <c r="J403" s="71">
        <v>87.682404389311372</v>
      </c>
      <c r="K403" s="71">
        <v>1.9236066396811162</v>
      </c>
      <c r="L403" s="71">
        <v>10.25174259996011</v>
      </c>
      <c r="M403" s="71">
        <v>30.059671011314848</v>
      </c>
      <c r="N403" s="71">
        <v>36.936800098274141</v>
      </c>
      <c r="O403" s="71">
        <v>33.306602064467903</v>
      </c>
      <c r="P403" s="71">
        <v>32.894766408743806</v>
      </c>
      <c r="Q403" s="71">
        <v>1.97966524884213</v>
      </c>
      <c r="R403" s="71">
        <v>0</v>
      </c>
      <c r="S403" s="71">
        <v>5.374792883406025</v>
      </c>
      <c r="T403" s="72"/>
      <c r="U403" s="71">
        <v>11098728</v>
      </c>
      <c r="V403" s="71">
        <v>843</v>
      </c>
      <c r="W403" s="71">
        <v>513</v>
      </c>
      <c r="X403" s="71">
        <v>8383</v>
      </c>
      <c r="Y403" s="71">
        <v>12333</v>
      </c>
      <c r="Z403" s="71">
        <v>23800</v>
      </c>
      <c r="AA403" s="71">
        <v>7260</v>
      </c>
      <c r="AB403" s="71">
        <v>33576</v>
      </c>
      <c r="AC403" s="71">
        <v>0</v>
      </c>
      <c r="AD403" s="71">
        <v>5.374792883406025</v>
      </c>
      <c r="AE403" s="72"/>
      <c r="AF403" s="71">
        <v>110090542.2054503</v>
      </c>
      <c r="AG403" s="71">
        <v>1419445.0529115356</v>
      </c>
      <c r="AH403" s="71">
        <v>2488472.1272382997</v>
      </c>
      <c r="AI403" s="71">
        <v>53068065.413639873</v>
      </c>
      <c r="AJ403" s="71">
        <v>66711012.740421638</v>
      </c>
      <c r="AK403" s="71"/>
      <c r="AL403" s="71"/>
      <c r="AM403" s="71">
        <v>4382041.0371404523</v>
      </c>
      <c r="AN403" s="71"/>
      <c r="AO403" s="71"/>
      <c r="AP403" s="71">
        <v>238159578.5768021</v>
      </c>
      <c r="AQ403" s="72"/>
      <c r="AR403" s="71">
        <v>1110</v>
      </c>
      <c r="AS403" s="71">
        <v>475</v>
      </c>
      <c r="AT403" s="71">
        <v>0</v>
      </c>
      <c r="AU403" s="71">
        <v>0</v>
      </c>
      <c r="AV403" s="71">
        <v>0</v>
      </c>
      <c r="AW403" s="71">
        <v>0</v>
      </c>
      <c r="AX403" s="71"/>
      <c r="AY403" s="72"/>
      <c r="AZ403" s="71">
        <v>5010.2999999999993</v>
      </c>
      <c r="BA403" s="71">
        <v>31449.000000000011</v>
      </c>
      <c r="BB403" s="71">
        <v>0</v>
      </c>
      <c r="BC403" s="71">
        <v>0</v>
      </c>
      <c r="BD403" s="71">
        <v>0</v>
      </c>
      <c r="BE403" s="71">
        <v>0</v>
      </c>
      <c r="BF403" s="71"/>
      <c r="BG403" s="72"/>
      <c r="BH403" s="71">
        <v>0</v>
      </c>
      <c r="BI403" s="71">
        <v>0</v>
      </c>
      <c r="BJ403" s="71">
        <v>41.220999999999997</v>
      </c>
      <c r="BK403" s="71">
        <v>0</v>
      </c>
      <c r="BL403" s="71">
        <v>0.81399999999999995</v>
      </c>
      <c r="BM403" s="71">
        <v>0</v>
      </c>
      <c r="BN403" s="72"/>
      <c r="BO403" s="71">
        <v>0</v>
      </c>
      <c r="BP403" s="71">
        <v>0</v>
      </c>
      <c r="BQ403" s="71">
        <v>7</v>
      </c>
      <c r="BR403" s="71">
        <v>0</v>
      </c>
      <c r="BS403" s="71">
        <v>1</v>
      </c>
      <c r="BT403" s="71">
        <v>0</v>
      </c>
      <c r="BU403"/>
      <c r="BV403" s="70">
        <v>42.034999999999997</v>
      </c>
      <c r="BW403" s="70">
        <v>0</v>
      </c>
      <c r="BX403" s="70">
        <v>0</v>
      </c>
      <c r="BY403" s="70">
        <v>0</v>
      </c>
      <c r="BZ403" s="70">
        <v>0</v>
      </c>
      <c r="CA403" s="70">
        <v>0</v>
      </c>
      <c r="CB403" s="70">
        <v>0</v>
      </c>
      <c r="CC403" s="70">
        <v>0</v>
      </c>
      <c r="CD403" s="70">
        <v>0</v>
      </c>
    </row>
    <row r="404" spans="1:82">
      <c r="A404" s="70" t="s">
        <v>2099</v>
      </c>
      <c r="B404" s="70">
        <v>102</v>
      </c>
      <c r="C404" s="70">
        <v>18</v>
      </c>
      <c r="D404" s="70">
        <v>6</v>
      </c>
      <c r="E404" s="70">
        <v>2021</v>
      </c>
      <c r="F404" s="70" t="s">
        <v>160</v>
      </c>
      <c r="G404" s="70" t="s">
        <v>2081</v>
      </c>
      <c r="H404" s="70" t="s">
        <v>2082</v>
      </c>
      <c r="I404" s="148"/>
      <c r="J404" s="71">
        <v>96.277215980102696</v>
      </c>
      <c r="K404" s="71">
        <v>2.0972735002608971</v>
      </c>
      <c r="L404" s="71">
        <v>11.543483603040491</v>
      </c>
      <c r="M404" s="71">
        <v>34.327300433973143</v>
      </c>
      <c r="N404" s="71">
        <v>38.24575195427829</v>
      </c>
      <c r="O404" s="71">
        <v>32.004926692347617</v>
      </c>
      <c r="P404" s="71">
        <v>33.376598923393537</v>
      </c>
      <c r="Q404" s="71">
        <v>1.9256068019674399</v>
      </c>
      <c r="R404" s="71">
        <v>0</v>
      </c>
      <c r="S404" s="71">
        <v>3.930312005542171</v>
      </c>
      <c r="T404" s="72"/>
      <c r="U404" s="71">
        <v>13088021</v>
      </c>
      <c r="V404" s="71">
        <v>843</v>
      </c>
      <c r="W404" s="71">
        <v>513</v>
      </c>
      <c r="X404" s="71">
        <v>8383</v>
      </c>
      <c r="Y404" s="71">
        <v>12303</v>
      </c>
      <c r="Z404" s="71">
        <v>23548</v>
      </c>
      <c r="AA404" s="71">
        <v>7183</v>
      </c>
      <c r="AB404" s="71">
        <v>32980</v>
      </c>
      <c r="AC404" s="71">
        <v>0</v>
      </c>
      <c r="AD404" s="71">
        <v>3.930312005542171</v>
      </c>
      <c r="AE404" s="72"/>
      <c r="AF404" s="71">
        <v>117385451.37766045</v>
      </c>
      <c r="AG404" s="71">
        <v>1447153.7042713722</v>
      </c>
      <c r="AH404" s="71">
        <v>2677399.7891707215</v>
      </c>
      <c r="AI404" s="71">
        <v>52686889.830702469</v>
      </c>
      <c r="AJ404" s="71">
        <v>64400761.542235769</v>
      </c>
      <c r="AK404" s="71">
        <v>0</v>
      </c>
      <c r="AL404" s="71">
        <v>0</v>
      </c>
      <c r="AM404" s="71">
        <v>4329083.0199013399</v>
      </c>
      <c r="AN404" s="71">
        <v>0</v>
      </c>
      <c r="AO404" s="71">
        <v>0</v>
      </c>
      <c r="AP404" s="71">
        <v>242926739.26394209</v>
      </c>
      <c r="AQ404" s="72"/>
      <c r="AR404" s="71">
        <v>1161</v>
      </c>
      <c r="AS404" s="71">
        <v>499</v>
      </c>
      <c r="AT404" s="71">
        <v>0</v>
      </c>
      <c r="AU404" s="71">
        <v>0</v>
      </c>
      <c r="AV404" s="71">
        <v>0</v>
      </c>
      <c r="AW404" s="71">
        <v>0</v>
      </c>
      <c r="AX404" s="71"/>
      <c r="AY404" s="72"/>
      <c r="AZ404" s="71">
        <v>5346.7000000000016</v>
      </c>
      <c r="BA404" s="71">
        <v>33551.300000000017</v>
      </c>
      <c r="BB404" s="71">
        <v>0</v>
      </c>
      <c r="BC404" s="71">
        <v>0</v>
      </c>
      <c r="BD404" s="71">
        <v>0</v>
      </c>
      <c r="BE404" s="71">
        <v>0</v>
      </c>
      <c r="BF404" s="71"/>
      <c r="BG404" s="72"/>
      <c r="BH404" s="71">
        <v>0</v>
      </c>
      <c r="BI404" s="71">
        <v>0</v>
      </c>
      <c r="BJ404" s="71">
        <v>45.061</v>
      </c>
      <c r="BK404" s="71">
        <v>0</v>
      </c>
      <c r="BL404" s="71">
        <v>2.12</v>
      </c>
      <c r="BM404" s="71">
        <v>0</v>
      </c>
      <c r="BN404" s="72"/>
      <c r="BO404" s="71">
        <v>0</v>
      </c>
      <c r="BP404" s="71">
        <v>0</v>
      </c>
      <c r="BQ404" s="71">
        <v>8</v>
      </c>
      <c r="BR404" s="71">
        <v>0</v>
      </c>
      <c r="BS404" s="71">
        <v>1</v>
      </c>
      <c r="BT404" s="71">
        <v>0</v>
      </c>
      <c r="BU404"/>
      <c r="BV404" s="70">
        <v>47.180999999999997</v>
      </c>
      <c r="BW404" s="70">
        <v>0</v>
      </c>
      <c r="BX404" s="70">
        <v>0</v>
      </c>
      <c r="BY404" s="70">
        <v>0</v>
      </c>
      <c r="BZ404" s="70">
        <v>0</v>
      </c>
      <c r="CA404" s="70">
        <v>0</v>
      </c>
      <c r="CB404" s="70">
        <v>0</v>
      </c>
      <c r="CC404" s="70">
        <v>0</v>
      </c>
      <c r="CD404" s="70">
        <v>0</v>
      </c>
    </row>
    <row r="405" spans="1:82">
      <c r="A405" s="70" t="s">
        <v>2100</v>
      </c>
      <c r="B405" s="70">
        <v>102</v>
      </c>
      <c r="C405" s="70">
        <v>19</v>
      </c>
      <c r="D405" s="70">
        <v>6</v>
      </c>
      <c r="E405" s="70">
        <v>2022</v>
      </c>
      <c r="F405" s="70" t="s">
        <v>161</v>
      </c>
      <c r="G405" s="70" t="s">
        <v>2081</v>
      </c>
      <c r="H405" s="70" t="s">
        <v>2082</v>
      </c>
      <c r="I405" s="148"/>
      <c r="J405" s="71">
        <v>86.25079926417699</v>
      </c>
      <c r="K405" s="71">
        <v>1.9997965692425546</v>
      </c>
      <c r="L405" s="71">
        <v>9.7960455732277278</v>
      </c>
      <c r="M405" s="71">
        <v>31.021103776634053</v>
      </c>
      <c r="N405" s="71">
        <v>40.984848349905675</v>
      </c>
      <c r="O405" s="71">
        <v>33.485300967819377</v>
      </c>
      <c r="P405" s="71">
        <v>33.296501145190149</v>
      </c>
      <c r="Q405" s="71">
        <v>1.9180972085658197</v>
      </c>
      <c r="R405" s="71">
        <v>0</v>
      </c>
      <c r="S405" s="71">
        <v>3.6603264617774349</v>
      </c>
      <c r="T405" s="72"/>
      <c r="U405" s="71">
        <v>13227207</v>
      </c>
      <c r="V405" s="71">
        <v>843</v>
      </c>
      <c r="W405" s="71">
        <v>513</v>
      </c>
      <c r="X405" s="71">
        <v>8383</v>
      </c>
      <c r="Y405" s="71">
        <v>12422</v>
      </c>
      <c r="Z405" s="71">
        <v>23408</v>
      </c>
      <c r="AA405" s="71">
        <v>7275</v>
      </c>
      <c r="AB405" s="71">
        <v>32582</v>
      </c>
      <c r="AC405" s="71">
        <v>0</v>
      </c>
      <c r="AD405" s="71">
        <v>3.6603264617774349</v>
      </c>
      <c r="AE405" s="72"/>
      <c r="AF405" s="71">
        <v>105258541.55027199</v>
      </c>
      <c r="AG405" s="71">
        <v>1467612.9652219913</v>
      </c>
      <c r="AH405" s="71">
        <v>2829708.3402032438</v>
      </c>
      <c r="AI405" s="71">
        <v>50797457.097694345</v>
      </c>
      <c r="AJ405" s="71">
        <v>69704600.1874322</v>
      </c>
      <c r="AK405" s="71">
        <v>0</v>
      </c>
      <c r="AL405" s="71">
        <v>0</v>
      </c>
      <c r="AM405" s="71">
        <v>4207225.506372639</v>
      </c>
      <c r="AN405" s="71">
        <v>0</v>
      </c>
      <c r="AO405" s="71">
        <v>0</v>
      </c>
      <c r="AP405" s="71">
        <v>234265145.64719641</v>
      </c>
      <c r="AQ405" s="72"/>
      <c r="AR405" s="71">
        <v>1209</v>
      </c>
      <c r="AS405" s="71">
        <v>513</v>
      </c>
      <c r="AT405" s="71">
        <v>0</v>
      </c>
      <c r="AU405" s="71">
        <v>0</v>
      </c>
      <c r="AV405" s="71">
        <v>0</v>
      </c>
      <c r="AW405" s="71">
        <v>0</v>
      </c>
      <c r="AX405" s="71"/>
      <c r="AY405" s="72"/>
      <c r="AZ405" s="71">
        <v>5668.6000000000031</v>
      </c>
      <c r="BA405" s="71">
        <v>34590.200000000019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2101</v>
      </c>
      <c r="B406" s="70">
        <v>102</v>
      </c>
      <c r="C406" s="70">
        <v>20</v>
      </c>
      <c r="D406" s="70">
        <v>6</v>
      </c>
      <c r="E406" s="70">
        <v>2023</v>
      </c>
      <c r="F406" s="70" t="s">
        <v>1539</v>
      </c>
      <c r="G406" s="1064" t="s">
        <v>2081</v>
      </c>
      <c r="H406" s="70" t="s">
        <v>2082</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1254</v>
      </c>
      <c r="AS406" s="71">
        <v>516</v>
      </c>
      <c r="AT406" s="71">
        <v>0</v>
      </c>
      <c r="AU406" s="71">
        <v>0</v>
      </c>
      <c r="AV406" s="71">
        <v>0</v>
      </c>
      <c r="AW406" s="71">
        <v>0</v>
      </c>
      <c r="AX406" s="71"/>
      <c r="AY406" s="72"/>
      <c r="AZ406" s="71">
        <v>5979.6000000000049</v>
      </c>
      <c r="BA406" s="71">
        <v>35000.000000000022</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2102</v>
      </c>
      <c r="B407" s="70">
        <v>102</v>
      </c>
      <c r="C407" s="70">
        <v>21</v>
      </c>
      <c r="D407" s="70">
        <v>6</v>
      </c>
      <c r="E407" s="70">
        <v>2024</v>
      </c>
      <c r="F407" s="70" t="s">
        <v>1554</v>
      </c>
      <c r="G407" s="1064" t="s">
        <v>2081</v>
      </c>
      <c r="H407" s="70" t="s">
        <v>2082</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2103</v>
      </c>
      <c r="B408" s="70">
        <v>375</v>
      </c>
      <c r="C408" s="70">
        <v>1</v>
      </c>
      <c r="D408" s="70">
        <v>23</v>
      </c>
      <c r="E408" s="70">
        <v>1990</v>
      </c>
      <c r="F408" s="70" t="s">
        <v>787</v>
      </c>
      <c r="G408" s="70" t="s">
        <v>2104</v>
      </c>
      <c r="H408" s="70" t="s">
        <v>2105</v>
      </c>
      <c r="I408" s="148"/>
      <c r="J408" s="71">
        <v>38.567105113834899</v>
      </c>
      <c r="K408" s="71">
        <v>7.170535729020985</v>
      </c>
      <c r="L408" s="71">
        <v>39.797977033147568</v>
      </c>
      <c r="M408" s="71">
        <v>24.935831787411018</v>
      </c>
      <c r="N408" s="71">
        <v>36.16385561451365</v>
      </c>
      <c r="O408" s="71">
        <v>30.448927639431659</v>
      </c>
      <c r="P408" s="71">
        <v>69.980328167651493</v>
      </c>
      <c r="Q408" s="71">
        <v>2.92536470322902</v>
      </c>
      <c r="R408" s="71">
        <v>0</v>
      </c>
      <c r="S408" s="71">
        <v>2.3368416061082731</v>
      </c>
      <c r="T408" s="72"/>
      <c r="U408" s="71">
        <v>4030559</v>
      </c>
      <c r="V408" s="71">
        <v>1784</v>
      </c>
      <c r="W408" s="71">
        <v>439</v>
      </c>
      <c r="X408" s="71">
        <v>9313</v>
      </c>
      <c r="Y408" s="71">
        <v>17137</v>
      </c>
      <c r="Z408" s="71">
        <v>12524</v>
      </c>
      <c r="AA408" s="71">
        <v>16992</v>
      </c>
      <c r="AB408" s="71">
        <v>47498</v>
      </c>
      <c r="AC408" s="71">
        <v>0</v>
      </c>
      <c r="AD408" s="71">
        <v>2.3368416061082731</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2106</v>
      </c>
      <c r="B409" s="70">
        <v>376</v>
      </c>
      <c r="C409" s="70">
        <v>2</v>
      </c>
      <c r="D409" s="70">
        <v>23</v>
      </c>
      <c r="E409" s="70">
        <v>2005</v>
      </c>
      <c r="F409" s="70" t="s">
        <v>789</v>
      </c>
      <c r="G409" s="70" t="s">
        <v>2104</v>
      </c>
      <c r="H409" s="70" t="s">
        <v>2105</v>
      </c>
      <c r="I409" s="148"/>
      <c r="J409" s="71">
        <v>38.055384859164121</v>
      </c>
      <c r="K409" s="71">
        <v>3.8620643211654491</v>
      </c>
      <c r="L409" s="71">
        <v>41.745728494138127</v>
      </c>
      <c r="M409" s="71">
        <v>36.45999704212602</v>
      </c>
      <c r="N409" s="71">
        <v>44.097032784432052</v>
      </c>
      <c r="O409" s="71">
        <v>43.501001389410092</v>
      </c>
      <c r="P409" s="71">
        <v>79.804889872503082</v>
      </c>
      <c r="Q409" s="71">
        <v>2.5304877412273599</v>
      </c>
      <c r="R409" s="71">
        <v>0</v>
      </c>
      <c r="S409" s="71">
        <v>3.077159478251613</v>
      </c>
      <c r="T409" s="72"/>
      <c r="U409" s="71">
        <v>4109287</v>
      </c>
      <c r="V409" s="71">
        <v>1435</v>
      </c>
      <c r="W409" s="71">
        <v>444</v>
      </c>
      <c r="X409" s="71">
        <v>7816</v>
      </c>
      <c r="Y409" s="71">
        <v>17663</v>
      </c>
      <c r="Z409" s="71">
        <v>20705</v>
      </c>
      <c r="AA409" s="71">
        <v>15870</v>
      </c>
      <c r="AB409" s="71">
        <v>42952</v>
      </c>
      <c r="AC409" s="71">
        <v>0</v>
      </c>
      <c r="AD409" s="71">
        <v>3.077159478251613</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2107</v>
      </c>
      <c r="B410" s="70">
        <v>377</v>
      </c>
      <c r="C410" s="70">
        <v>3</v>
      </c>
      <c r="D410" s="70">
        <v>23</v>
      </c>
      <c r="E410" s="70">
        <v>2006</v>
      </c>
      <c r="F410" s="70" t="s">
        <v>790</v>
      </c>
      <c r="G410" s="70" t="s">
        <v>2104</v>
      </c>
      <c r="H410" s="70" t="s">
        <v>2105</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2108</v>
      </c>
      <c r="B411" s="70">
        <v>378</v>
      </c>
      <c r="C411" s="70">
        <v>4</v>
      </c>
      <c r="D411" s="70">
        <v>23</v>
      </c>
      <c r="E411" s="70">
        <v>2007</v>
      </c>
      <c r="F411" s="70" t="s">
        <v>791</v>
      </c>
      <c r="G411" s="70" t="s">
        <v>2104</v>
      </c>
      <c r="H411" s="70" t="s">
        <v>2105</v>
      </c>
      <c r="I411" s="148"/>
      <c r="J411" s="71">
        <v>27.235738062024911</v>
      </c>
      <c r="K411" s="71">
        <v>3.251905958559123</v>
      </c>
      <c r="L411" s="71">
        <v>8.5355182050771248</v>
      </c>
      <c r="M411" s="71">
        <v>39.288461497281403</v>
      </c>
      <c r="N411" s="71">
        <v>43.366960432273423</v>
      </c>
      <c r="O411" s="71">
        <v>42.541170093426167</v>
      </c>
      <c r="P411" s="71">
        <v>79.503120458327416</v>
      </c>
      <c r="Q411" s="71">
        <v>2.5933313564141498</v>
      </c>
      <c r="R411" s="71">
        <v>0</v>
      </c>
      <c r="S411" s="71">
        <v>3.8149305929368049</v>
      </c>
      <c r="T411" s="72"/>
      <c r="U411" s="71">
        <v>3674057</v>
      </c>
      <c r="V411" s="71">
        <v>1247</v>
      </c>
      <c r="W411" s="71">
        <v>122</v>
      </c>
      <c r="X411" s="71">
        <v>9861</v>
      </c>
      <c r="Y411" s="71">
        <v>17483</v>
      </c>
      <c r="Z411" s="71">
        <v>21049</v>
      </c>
      <c r="AA411" s="71">
        <v>15569</v>
      </c>
      <c r="AB411" s="71">
        <v>41691</v>
      </c>
      <c r="AC411" s="71">
        <v>0</v>
      </c>
      <c r="AD411" s="71">
        <v>3.8149305929368049</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2109</v>
      </c>
      <c r="B412" s="70">
        <v>379</v>
      </c>
      <c r="C412" s="70">
        <v>5</v>
      </c>
      <c r="D412" s="70">
        <v>23</v>
      </c>
      <c r="E412" s="70">
        <v>2008</v>
      </c>
      <c r="F412" s="70" t="s">
        <v>792</v>
      </c>
      <c r="G412" s="70" t="s">
        <v>2104</v>
      </c>
      <c r="H412" s="70" t="s">
        <v>2105</v>
      </c>
      <c r="I412" s="148"/>
      <c r="J412" s="71">
        <v>27.956229100295399</v>
      </c>
      <c r="K412" s="71">
        <v>2.536636233707267</v>
      </c>
      <c r="L412" s="71">
        <v>32.898570063650858</v>
      </c>
      <c r="M412" s="71">
        <v>41.823581768996789</v>
      </c>
      <c r="N412" s="71">
        <v>38.891563246295988</v>
      </c>
      <c r="O412" s="71">
        <v>41.260737997956447</v>
      </c>
      <c r="P412" s="71">
        <v>78.280163525692004</v>
      </c>
      <c r="Q412" s="71">
        <v>2.5070601386012199</v>
      </c>
      <c r="R412" s="71">
        <v>0</v>
      </c>
      <c r="S412" s="71">
        <v>2.7035394336074532</v>
      </c>
      <c r="T412" s="72"/>
      <c r="U412" s="71">
        <v>4078791</v>
      </c>
      <c r="V412" s="71">
        <v>1247</v>
      </c>
      <c r="W412" s="71">
        <v>544</v>
      </c>
      <c r="X412" s="71">
        <v>9861</v>
      </c>
      <c r="Y412" s="71">
        <v>17415</v>
      </c>
      <c r="Z412" s="71">
        <v>21132</v>
      </c>
      <c r="AA412" s="71">
        <v>15347</v>
      </c>
      <c r="AB412" s="71">
        <v>40967</v>
      </c>
      <c r="AC412" s="71">
        <v>0</v>
      </c>
      <c r="AD412" s="71">
        <v>2.7035394336074532</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2110</v>
      </c>
      <c r="B413" s="70">
        <v>380</v>
      </c>
      <c r="C413" s="70">
        <v>6</v>
      </c>
      <c r="D413" s="70">
        <v>23</v>
      </c>
      <c r="E413" s="70">
        <v>2009</v>
      </c>
      <c r="F413" s="70" t="s">
        <v>176</v>
      </c>
      <c r="G413" s="70" t="s">
        <v>2104</v>
      </c>
      <c r="H413" s="70" t="s">
        <v>2105</v>
      </c>
      <c r="I413" s="148"/>
      <c r="J413" s="71">
        <v>25.261593144798219</v>
      </c>
      <c r="K413" s="71">
        <v>2.419603089913176</v>
      </c>
      <c r="L413" s="71">
        <v>47.16306757909345</v>
      </c>
      <c r="M413" s="71">
        <v>39.626367246995173</v>
      </c>
      <c r="N413" s="71">
        <v>36.459804346102523</v>
      </c>
      <c r="O413" s="71">
        <v>42.031599241394247</v>
      </c>
      <c r="P413" s="71">
        <v>74.720622993941362</v>
      </c>
      <c r="Q413" s="71">
        <v>2.3628502315511302</v>
      </c>
      <c r="R413" s="71">
        <v>0</v>
      </c>
      <c r="S413" s="71">
        <v>4.1378267444673904</v>
      </c>
      <c r="T413" s="72"/>
      <c r="U413" s="71">
        <v>3503528</v>
      </c>
      <c r="V413" s="71">
        <v>1122</v>
      </c>
      <c r="W413" s="71">
        <v>1153</v>
      </c>
      <c r="X413" s="71">
        <v>10413</v>
      </c>
      <c r="Y413" s="71">
        <v>17383</v>
      </c>
      <c r="Z413" s="71">
        <v>21248</v>
      </c>
      <c r="AA413" s="71">
        <v>15039</v>
      </c>
      <c r="AB413" s="71">
        <v>40531</v>
      </c>
      <c r="AC413" s="71">
        <v>0</v>
      </c>
      <c r="AD413" s="71">
        <v>4.1378267444673904</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10.57</v>
      </c>
      <c r="BK413" s="71">
        <v>0</v>
      </c>
      <c r="BL413" s="71">
        <v>0</v>
      </c>
      <c r="BM413" s="71">
        <v>0</v>
      </c>
      <c r="BN413" s="72"/>
      <c r="BO413" s="71">
        <v>0</v>
      </c>
      <c r="BP413" s="71">
        <v>0</v>
      </c>
      <c r="BQ413" s="71">
        <v>2</v>
      </c>
      <c r="BR413" s="71">
        <v>0</v>
      </c>
      <c r="BS413" s="71">
        <v>0</v>
      </c>
      <c r="BT413" s="71">
        <v>0</v>
      </c>
      <c r="BU413"/>
      <c r="BV413" s="70">
        <v>10.57</v>
      </c>
      <c r="BW413" s="70">
        <v>0</v>
      </c>
      <c r="BX413" s="70">
        <v>0</v>
      </c>
      <c r="BY413" s="70">
        <v>0</v>
      </c>
      <c r="BZ413" s="70">
        <v>0</v>
      </c>
      <c r="CA413" s="70">
        <v>0</v>
      </c>
      <c r="CB413" s="70">
        <v>0</v>
      </c>
      <c r="CC413" s="70">
        <v>0</v>
      </c>
      <c r="CD413" s="70">
        <v>0</v>
      </c>
    </row>
    <row r="414" spans="1:82">
      <c r="A414" s="70" t="s">
        <v>2111</v>
      </c>
      <c r="B414" s="70">
        <v>381</v>
      </c>
      <c r="C414" s="70">
        <v>7</v>
      </c>
      <c r="D414" s="70">
        <v>23</v>
      </c>
      <c r="E414" s="70">
        <v>2010</v>
      </c>
      <c r="F414" s="70" t="s">
        <v>177</v>
      </c>
      <c r="G414" s="70" t="s">
        <v>2104</v>
      </c>
      <c r="H414" s="70" t="s">
        <v>2105</v>
      </c>
      <c r="I414" s="148"/>
      <c r="J414" s="71">
        <v>25.776665020134221</v>
      </c>
      <c r="K414" s="71">
        <v>2.571026467135058</v>
      </c>
      <c r="L414" s="71">
        <v>43.419799161248868</v>
      </c>
      <c r="M414" s="71">
        <v>42.708917437707917</v>
      </c>
      <c r="N414" s="71">
        <v>42.80153807821025</v>
      </c>
      <c r="O414" s="71">
        <v>41.937608913152943</v>
      </c>
      <c r="P414" s="71">
        <v>75.732526734628507</v>
      </c>
      <c r="Q414" s="71">
        <v>2.4243111251789902</v>
      </c>
      <c r="R414" s="71">
        <v>0</v>
      </c>
      <c r="S414" s="71">
        <v>3.1582464839001219</v>
      </c>
      <c r="T414" s="72"/>
      <c r="U414" s="71">
        <v>3762556</v>
      </c>
      <c r="V414" s="71">
        <v>1122</v>
      </c>
      <c r="W414" s="71">
        <v>1153</v>
      </c>
      <c r="X414" s="71">
        <v>10413</v>
      </c>
      <c r="Y414" s="71">
        <v>17315</v>
      </c>
      <c r="Z414" s="71">
        <v>21299</v>
      </c>
      <c r="AA414" s="71">
        <v>14862</v>
      </c>
      <c r="AB414" s="71">
        <v>39848</v>
      </c>
      <c r="AC414" s="71">
        <v>0</v>
      </c>
      <c r="AD414" s="71">
        <v>3.1582464839001219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8.9160000000000004</v>
      </c>
      <c r="BK414" s="71">
        <v>0</v>
      </c>
      <c r="BL414" s="71">
        <v>0</v>
      </c>
      <c r="BM414" s="71">
        <v>0</v>
      </c>
      <c r="BN414" s="72"/>
      <c r="BO414" s="71">
        <v>0</v>
      </c>
      <c r="BP414" s="71">
        <v>0</v>
      </c>
      <c r="BQ414" s="71">
        <v>2</v>
      </c>
      <c r="BR414" s="71">
        <v>0</v>
      </c>
      <c r="BS414" s="71">
        <v>0</v>
      </c>
      <c r="BT414" s="71">
        <v>0</v>
      </c>
      <c r="BU414"/>
      <c r="BV414" s="70">
        <v>8.8659999999999997</v>
      </c>
      <c r="BW414" s="70">
        <v>0</v>
      </c>
      <c r="BX414" s="70">
        <v>0</v>
      </c>
      <c r="BY414" s="70">
        <v>0</v>
      </c>
      <c r="BZ414" s="70">
        <v>0.05</v>
      </c>
      <c r="CA414" s="70">
        <v>0</v>
      </c>
      <c r="CB414" s="70">
        <v>0</v>
      </c>
      <c r="CC414" s="70">
        <v>0</v>
      </c>
      <c r="CD414" s="70">
        <v>0</v>
      </c>
    </row>
    <row r="415" spans="1:82">
      <c r="A415" s="70" t="s">
        <v>2112</v>
      </c>
      <c r="B415" s="70">
        <v>382</v>
      </c>
      <c r="C415" s="70">
        <v>8</v>
      </c>
      <c r="D415" s="70">
        <v>23</v>
      </c>
      <c r="E415" s="70">
        <v>2011</v>
      </c>
      <c r="F415" s="70" t="s">
        <v>178</v>
      </c>
      <c r="G415" s="70" t="s">
        <v>2104</v>
      </c>
      <c r="H415" s="70" t="s">
        <v>2105</v>
      </c>
      <c r="I415" s="148"/>
      <c r="J415" s="71">
        <v>44.755305736333987</v>
      </c>
      <c r="K415" s="71">
        <v>3.4012406689925219</v>
      </c>
      <c r="L415" s="71">
        <v>58.421797287016929</v>
      </c>
      <c r="M415" s="71">
        <v>50.835920815669027</v>
      </c>
      <c r="N415" s="71">
        <v>52.465136418023143</v>
      </c>
      <c r="O415" s="71">
        <v>41.053595589163727</v>
      </c>
      <c r="P415" s="71">
        <v>73.02439084251688</v>
      </c>
      <c r="Q415" s="71">
        <v>2.7532558810824099</v>
      </c>
      <c r="R415" s="71">
        <v>0</v>
      </c>
      <c r="S415" s="71">
        <v>3.2461580080033259</v>
      </c>
      <c r="T415" s="72"/>
      <c r="U415" s="71">
        <v>5505595</v>
      </c>
      <c r="V415" s="71">
        <v>1122</v>
      </c>
      <c r="W415" s="71">
        <v>1153</v>
      </c>
      <c r="X415" s="71">
        <v>10413</v>
      </c>
      <c r="Y415" s="71">
        <v>17237</v>
      </c>
      <c r="Z415" s="71">
        <v>21303</v>
      </c>
      <c r="AA415" s="71">
        <v>14757</v>
      </c>
      <c r="AB415" s="71">
        <v>39233</v>
      </c>
      <c r="AC415" s="71">
        <v>0</v>
      </c>
      <c r="AD415" s="71">
        <v>3.2461580080033259</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7.1230000000000002</v>
      </c>
      <c r="BK415" s="71">
        <v>0</v>
      </c>
      <c r="BL415" s="71">
        <v>0</v>
      </c>
      <c r="BM415" s="71">
        <v>0</v>
      </c>
      <c r="BN415" s="72"/>
      <c r="BO415" s="71">
        <v>0</v>
      </c>
      <c r="BP415" s="71">
        <v>0</v>
      </c>
      <c r="BQ415" s="71">
        <v>2</v>
      </c>
      <c r="BR415" s="71">
        <v>0</v>
      </c>
      <c r="BS415" s="71">
        <v>0</v>
      </c>
      <c r="BT415" s="71">
        <v>0</v>
      </c>
      <c r="BU415"/>
      <c r="BV415" s="70">
        <v>7.0730000000000004</v>
      </c>
      <c r="BW415" s="70">
        <v>0</v>
      </c>
      <c r="BX415" s="70">
        <v>0</v>
      </c>
      <c r="BY415" s="70">
        <v>0</v>
      </c>
      <c r="BZ415" s="70">
        <v>0.05</v>
      </c>
      <c r="CA415" s="70">
        <v>0</v>
      </c>
      <c r="CB415" s="70">
        <v>0</v>
      </c>
      <c r="CC415" s="70">
        <v>0</v>
      </c>
      <c r="CD415" s="70">
        <v>0</v>
      </c>
    </row>
    <row r="416" spans="1:82">
      <c r="A416" s="70" t="s">
        <v>2113</v>
      </c>
      <c r="B416" s="70">
        <v>383</v>
      </c>
      <c r="C416" s="70">
        <v>9</v>
      </c>
      <c r="D416" s="70">
        <v>23</v>
      </c>
      <c r="E416" s="70">
        <v>2012</v>
      </c>
      <c r="F416" s="70" t="s">
        <v>179</v>
      </c>
      <c r="G416" s="70" t="s">
        <v>2104</v>
      </c>
      <c r="H416" s="70" t="s">
        <v>2105</v>
      </c>
      <c r="I416" s="148"/>
      <c r="J416" s="71">
        <v>40.175474494360863</v>
      </c>
      <c r="K416" s="71">
        <v>3.4833349286272699</v>
      </c>
      <c r="L416" s="71">
        <v>59.204818785222763</v>
      </c>
      <c r="M416" s="71">
        <v>56.863346131623693</v>
      </c>
      <c r="N416" s="71">
        <v>53.967970647851843</v>
      </c>
      <c r="O416" s="71">
        <v>41.231472748769235</v>
      </c>
      <c r="P416" s="71">
        <v>72.484353921925376</v>
      </c>
      <c r="Q416" s="71">
        <v>2.9542252630367001</v>
      </c>
      <c r="R416" s="71">
        <v>0</v>
      </c>
      <c r="S416" s="71">
        <v>3.908153845284668</v>
      </c>
      <c r="T416" s="72"/>
      <c r="U416" s="71">
        <v>4797655</v>
      </c>
      <c r="V416" s="71">
        <v>1122</v>
      </c>
      <c r="W416" s="71">
        <v>1153</v>
      </c>
      <c r="X416" s="71">
        <v>10413</v>
      </c>
      <c r="Y416" s="71">
        <v>17202</v>
      </c>
      <c r="Z416" s="71">
        <v>21565</v>
      </c>
      <c r="AA416" s="71">
        <v>14565</v>
      </c>
      <c r="AB416" s="71">
        <v>38746</v>
      </c>
      <c r="AC416" s="71">
        <v>0</v>
      </c>
      <c r="AD416" s="71">
        <v>3.908153845284668</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12.654999999999999</v>
      </c>
      <c r="BK416" s="71">
        <v>0</v>
      </c>
      <c r="BL416" s="71">
        <v>0</v>
      </c>
      <c r="BM416" s="71">
        <v>0</v>
      </c>
      <c r="BN416" s="72"/>
      <c r="BO416" s="71">
        <v>0</v>
      </c>
      <c r="BP416" s="71">
        <v>0</v>
      </c>
      <c r="BQ416" s="71">
        <v>3</v>
      </c>
      <c r="BR416" s="71">
        <v>0</v>
      </c>
      <c r="BS416" s="71">
        <v>0</v>
      </c>
      <c r="BT416" s="71">
        <v>0</v>
      </c>
      <c r="BU416"/>
      <c r="BV416" s="70">
        <v>12.576000000000001</v>
      </c>
      <c r="BW416" s="70">
        <v>0</v>
      </c>
      <c r="BX416" s="70">
        <v>0</v>
      </c>
      <c r="BY416" s="70">
        <v>0</v>
      </c>
      <c r="BZ416" s="70">
        <v>7.9000000000000001E-2</v>
      </c>
      <c r="CA416" s="70">
        <v>0</v>
      </c>
      <c r="CB416" s="70">
        <v>0</v>
      </c>
      <c r="CC416" s="70">
        <v>0</v>
      </c>
      <c r="CD416" s="70">
        <v>0</v>
      </c>
    </row>
    <row r="417" spans="1:82">
      <c r="A417" s="70" t="s">
        <v>2114</v>
      </c>
      <c r="B417" s="70">
        <v>384</v>
      </c>
      <c r="C417" s="70">
        <v>10</v>
      </c>
      <c r="D417" s="70">
        <v>23</v>
      </c>
      <c r="E417" s="70">
        <v>2013</v>
      </c>
      <c r="F417" s="70" t="s">
        <v>180</v>
      </c>
      <c r="G417" s="70" t="s">
        <v>2104</v>
      </c>
      <c r="H417" s="70" t="s">
        <v>2105</v>
      </c>
      <c r="I417" s="148"/>
      <c r="J417" s="71">
        <v>42.047796344442773</v>
      </c>
      <c r="K417" s="71">
        <v>3.06727232774029</v>
      </c>
      <c r="L417" s="71">
        <v>54.189182135682472</v>
      </c>
      <c r="M417" s="71">
        <v>56.955595123278378</v>
      </c>
      <c r="N417" s="71">
        <v>57.942612930431402</v>
      </c>
      <c r="O417" s="71">
        <v>39.793197207674659</v>
      </c>
      <c r="P417" s="71">
        <v>71.838328531899691</v>
      </c>
      <c r="Q417" s="71">
        <v>2.9766936682408902</v>
      </c>
      <c r="R417" s="71">
        <v>0</v>
      </c>
      <c r="S417" s="71">
        <v>3.07025863320264</v>
      </c>
      <c r="T417" s="72"/>
      <c r="U417" s="71">
        <v>4512407</v>
      </c>
      <c r="V417" s="71">
        <v>1122</v>
      </c>
      <c r="W417" s="71">
        <v>1153</v>
      </c>
      <c r="X417" s="71">
        <v>10413</v>
      </c>
      <c r="Y417" s="71">
        <v>17210</v>
      </c>
      <c r="Z417" s="71">
        <v>21742</v>
      </c>
      <c r="AA417" s="71">
        <v>14381</v>
      </c>
      <c r="AB417" s="71">
        <v>38481</v>
      </c>
      <c r="AC417" s="71">
        <v>0</v>
      </c>
      <c r="AD417" s="71">
        <v>3.07025863320264</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14.55</v>
      </c>
      <c r="BK417" s="71">
        <v>0</v>
      </c>
      <c r="BL417" s="71">
        <v>0</v>
      </c>
      <c r="BM417" s="71">
        <v>0</v>
      </c>
      <c r="BN417" s="72"/>
      <c r="BO417" s="71">
        <v>0</v>
      </c>
      <c r="BP417" s="71">
        <v>0</v>
      </c>
      <c r="BQ417" s="71">
        <v>3</v>
      </c>
      <c r="BR417" s="71">
        <v>0</v>
      </c>
      <c r="BS417" s="71">
        <v>0</v>
      </c>
      <c r="BT417" s="71">
        <v>0</v>
      </c>
      <c r="BU417"/>
      <c r="BV417" s="70">
        <v>14.55</v>
      </c>
      <c r="BW417" s="70">
        <v>0</v>
      </c>
      <c r="BX417" s="70">
        <v>0</v>
      </c>
      <c r="BY417" s="70">
        <v>0</v>
      </c>
      <c r="BZ417" s="70">
        <v>0</v>
      </c>
      <c r="CA417" s="70">
        <v>0</v>
      </c>
      <c r="CB417" s="70">
        <v>0</v>
      </c>
      <c r="CC417" s="70">
        <v>0</v>
      </c>
      <c r="CD417" s="70">
        <v>0</v>
      </c>
    </row>
    <row r="418" spans="1:82">
      <c r="A418" s="70" t="s">
        <v>2115</v>
      </c>
      <c r="B418" s="70">
        <v>385</v>
      </c>
      <c r="C418" s="70">
        <v>11</v>
      </c>
      <c r="D418" s="70">
        <v>23</v>
      </c>
      <c r="E418" s="70">
        <v>2014</v>
      </c>
      <c r="F418" s="70" t="s">
        <v>181</v>
      </c>
      <c r="G418" s="70" t="s">
        <v>2104</v>
      </c>
      <c r="H418" s="70" t="s">
        <v>2105</v>
      </c>
      <c r="I418" s="148"/>
      <c r="J418" s="71">
        <v>44.048716451616528</v>
      </c>
      <c r="K418" s="71">
        <v>3.1405862146826591</v>
      </c>
      <c r="L418" s="71">
        <v>49.379653843042753</v>
      </c>
      <c r="M418" s="71">
        <v>52.988372692040379</v>
      </c>
      <c r="N418" s="71">
        <v>55.269797629330363</v>
      </c>
      <c r="O418" s="71">
        <v>37.956101345373206</v>
      </c>
      <c r="P418" s="71">
        <v>71.132147444208499</v>
      </c>
      <c r="Q418" s="71">
        <v>2.80727364998129</v>
      </c>
      <c r="R418" s="71">
        <v>0</v>
      </c>
      <c r="S418" s="71">
        <v>3.2298264790322482</v>
      </c>
      <c r="T418" s="72"/>
      <c r="U418" s="71">
        <v>5488447</v>
      </c>
      <c r="V418" s="71">
        <v>1003</v>
      </c>
      <c r="W418" s="71">
        <v>1057</v>
      </c>
      <c r="X418" s="71">
        <v>10437</v>
      </c>
      <c r="Y418" s="71">
        <v>17128</v>
      </c>
      <c r="Z418" s="71">
        <v>21842</v>
      </c>
      <c r="AA418" s="71">
        <v>14166</v>
      </c>
      <c r="AB418" s="71">
        <v>37825</v>
      </c>
      <c r="AC418" s="71">
        <v>0</v>
      </c>
      <c r="AD418" s="71">
        <v>3.2298264790322482</v>
      </c>
      <c r="AE418" s="72"/>
      <c r="AF418" s="71"/>
      <c r="AG418" s="71"/>
      <c r="AH418" s="71"/>
      <c r="AI418" s="71"/>
      <c r="AJ418" s="71"/>
      <c r="AK418" s="71"/>
      <c r="AL418" s="71"/>
      <c r="AM418" s="71"/>
      <c r="AN418" s="71"/>
      <c r="AO418" s="71"/>
      <c r="AP418" s="71"/>
      <c r="AQ418" s="72"/>
      <c r="AR418" s="71">
        <v>1051</v>
      </c>
      <c r="AS418" s="71">
        <v>445</v>
      </c>
      <c r="AT418" s="71">
        <v>2</v>
      </c>
      <c r="AU418" s="71">
        <v>0</v>
      </c>
      <c r="AV418" s="71">
        <v>0</v>
      </c>
      <c r="AW418" s="71">
        <v>0</v>
      </c>
      <c r="AX418" s="71"/>
      <c r="AY418" s="72"/>
      <c r="AZ418" s="71">
        <v>4832.5860000000002</v>
      </c>
      <c r="BA418" s="71">
        <v>35721.960000000006</v>
      </c>
      <c r="BB418" s="71">
        <v>17990</v>
      </c>
      <c r="BC418" s="71">
        <v>0</v>
      </c>
      <c r="BD418" s="71">
        <v>0</v>
      </c>
      <c r="BE418" s="71">
        <v>0</v>
      </c>
      <c r="BF418" s="71"/>
      <c r="BG418" s="72"/>
      <c r="BH418" s="71">
        <v>0</v>
      </c>
      <c r="BI418" s="71">
        <v>0</v>
      </c>
      <c r="BJ418" s="71">
        <v>13.667999999999999</v>
      </c>
      <c r="BK418" s="71">
        <v>0</v>
      </c>
      <c r="BL418" s="71">
        <v>0</v>
      </c>
      <c r="BM418" s="71">
        <v>0</v>
      </c>
      <c r="BN418" s="72"/>
      <c r="BO418" s="71">
        <v>0</v>
      </c>
      <c r="BP418" s="71">
        <v>0</v>
      </c>
      <c r="BQ418" s="71">
        <v>3</v>
      </c>
      <c r="BR418" s="71">
        <v>0</v>
      </c>
      <c r="BS418" s="71">
        <v>0</v>
      </c>
      <c r="BT418" s="71">
        <v>0</v>
      </c>
      <c r="BU418"/>
      <c r="BV418" s="70">
        <v>13.667999999999999</v>
      </c>
      <c r="BW418" s="70">
        <v>0</v>
      </c>
      <c r="BX418" s="70">
        <v>0</v>
      </c>
      <c r="BY418" s="70">
        <v>0</v>
      </c>
      <c r="BZ418" s="70">
        <v>0</v>
      </c>
      <c r="CA418" s="70">
        <v>0</v>
      </c>
      <c r="CB418" s="70">
        <v>0</v>
      </c>
      <c r="CC418" s="70">
        <v>0</v>
      </c>
      <c r="CD418" s="70">
        <v>0</v>
      </c>
    </row>
    <row r="419" spans="1:82">
      <c r="A419" s="70" t="s">
        <v>2116</v>
      </c>
      <c r="B419" s="70">
        <v>386</v>
      </c>
      <c r="C419" s="70">
        <v>12</v>
      </c>
      <c r="D419" s="70">
        <v>23</v>
      </c>
      <c r="E419" s="70">
        <v>2015</v>
      </c>
      <c r="F419" s="70" t="s">
        <v>182</v>
      </c>
      <c r="G419" s="70" t="s">
        <v>2104</v>
      </c>
      <c r="H419" s="70" t="s">
        <v>2105</v>
      </c>
      <c r="I419" s="148"/>
      <c r="J419" s="71">
        <v>37.744463168267423</v>
      </c>
      <c r="K419" s="71">
        <v>2.6260257791126311</v>
      </c>
      <c r="L419" s="71">
        <v>53.026057852019314</v>
      </c>
      <c r="M419" s="71">
        <v>53.037501196633443</v>
      </c>
      <c r="N419" s="71">
        <v>48.13426894778793</v>
      </c>
      <c r="O419" s="71">
        <v>37.589133393352697</v>
      </c>
      <c r="P419" s="71">
        <v>70.133033794962586</v>
      </c>
      <c r="Q419" s="71">
        <v>2.7095606697596102</v>
      </c>
      <c r="R419" s="71">
        <v>0</v>
      </c>
      <c r="S419" s="71">
        <v>3.2652822003806721</v>
      </c>
      <c r="T419" s="72"/>
      <c r="U419" s="71">
        <v>5404385</v>
      </c>
      <c r="V419" s="71">
        <v>1003</v>
      </c>
      <c r="W419" s="71">
        <v>1057</v>
      </c>
      <c r="X419" s="71">
        <v>10437</v>
      </c>
      <c r="Y419" s="71">
        <v>17095</v>
      </c>
      <c r="Z419" s="71">
        <v>21839</v>
      </c>
      <c r="AA419" s="71">
        <v>13956</v>
      </c>
      <c r="AB419" s="71">
        <v>37294</v>
      </c>
      <c r="AC419" s="71">
        <v>0</v>
      </c>
      <c r="AD419" s="71">
        <v>3.2652822003806721</v>
      </c>
      <c r="AE419" s="72"/>
      <c r="AF419" s="71">
        <v>51085140.547041327</v>
      </c>
      <c r="AG419" s="71">
        <v>2254056.4688703939</v>
      </c>
      <c r="AH419" s="71">
        <v>8867990.9693503063</v>
      </c>
      <c r="AI419" s="71">
        <v>64109285.646416731</v>
      </c>
      <c r="AJ419" s="71">
        <v>77306905.558311939</v>
      </c>
      <c r="AK419" s="71">
        <v>0</v>
      </c>
      <c r="AL419" s="71">
        <v>0</v>
      </c>
      <c r="AM419" s="71">
        <v>5110986.2575539136</v>
      </c>
      <c r="AN419" s="71">
        <v>0</v>
      </c>
      <c r="AO419" s="71">
        <v>0</v>
      </c>
      <c r="AP419" s="71">
        <v>208734365.4475446</v>
      </c>
      <c r="AQ419" s="72"/>
      <c r="AR419" s="71">
        <v>1128</v>
      </c>
      <c r="AS419" s="71">
        <v>595</v>
      </c>
      <c r="AT419" s="71">
        <v>2</v>
      </c>
      <c r="AU419" s="71">
        <v>0</v>
      </c>
      <c r="AV419" s="71">
        <v>0</v>
      </c>
      <c r="AW419" s="71">
        <v>0</v>
      </c>
      <c r="AX419" s="71"/>
      <c r="AY419" s="72"/>
      <c r="AZ419" s="71">
        <v>5328.0460000000003</v>
      </c>
      <c r="BA419" s="71">
        <v>55998.36</v>
      </c>
      <c r="BB419" s="71">
        <v>17990</v>
      </c>
      <c r="BC419" s="71">
        <v>0</v>
      </c>
      <c r="BD419" s="71">
        <v>0</v>
      </c>
      <c r="BE419" s="71">
        <v>0</v>
      </c>
      <c r="BF419" s="71"/>
      <c r="BG419" s="72"/>
      <c r="BH419" s="71">
        <v>0</v>
      </c>
      <c r="BI419" s="71">
        <v>0</v>
      </c>
      <c r="BJ419" s="71">
        <v>7.8319999999999999</v>
      </c>
      <c r="BK419" s="71">
        <v>0</v>
      </c>
      <c r="BL419" s="71">
        <v>0</v>
      </c>
      <c r="BM419" s="71">
        <v>0</v>
      </c>
      <c r="BN419" s="72"/>
      <c r="BO419" s="71">
        <v>0</v>
      </c>
      <c r="BP419" s="71">
        <v>0</v>
      </c>
      <c r="BQ419" s="71">
        <v>2</v>
      </c>
      <c r="BR419" s="71">
        <v>0</v>
      </c>
      <c r="BS419" s="71">
        <v>0</v>
      </c>
      <c r="BT419" s="71">
        <v>0</v>
      </c>
      <c r="BU419"/>
      <c r="BV419" s="70">
        <v>7.8319999999999999</v>
      </c>
      <c r="BW419" s="70">
        <v>0</v>
      </c>
      <c r="BX419" s="70">
        <v>0</v>
      </c>
      <c r="BY419" s="70">
        <v>0</v>
      </c>
      <c r="BZ419" s="70">
        <v>0</v>
      </c>
      <c r="CA419" s="70">
        <v>0</v>
      </c>
      <c r="CB419" s="70">
        <v>0</v>
      </c>
      <c r="CC419" s="70">
        <v>0</v>
      </c>
      <c r="CD419" s="70">
        <v>0</v>
      </c>
    </row>
    <row r="420" spans="1:82">
      <c r="A420" s="70" t="s">
        <v>2117</v>
      </c>
      <c r="B420" s="70">
        <v>387</v>
      </c>
      <c r="C420" s="70">
        <v>13</v>
      </c>
      <c r="D420" s="70">
        <v>23</v>
      </c>
      <c r="E420" s="70">
        <v>2016</v>
      </c>
      <c r="F420" s="70" t="s">
        <v>155</v>
      </c>
      <c r="G420" s="70" t="s">
        <v>2104</v>
      </c>
      <c r="H420" s="70" t="s">
        <v>2105</v>
      </c>
      <c r="I420" s="148"/>
      <c r="J420" s="71">
        <v>34.616622003760718</v>
      </c>
      <c r="K420" s="71">
        <v>2.5403577380452096</v>
      </c>
      <c r="L420" s="71">
        <v>46.813281029433703</v>
      </c>
      <c r="M420" s="71">
        <v>41.218304901361911</v>
      </c>
      <c r="N420" s="71">
        <v>43.919375093500591</v>
      </c>
      <c r="O420" s="71">
        <v>37.139471627522376</v>
      </c>
      <c r="P420" s="71">
        <v>67.900639028498546</v>
      </c>
      <c r="Q420" s="71">
        <v>2.5854853794970589</v>
      </c>
      <c r="R420" s="71">
        <v>0</v>
      </c>
      <c r="S420" s="71">
        <v>3.1323062298222863</v>
      </c>
      <c r="T420" s="72"/>
      <c r="U420" s="71">
        <v>5312858</v>
      </c>
      <c r="V420" s="71">
        <v>1003</v>
      </c>
      <c r="W420" s="71">
        <v>1057</v>
      </c>
      <c r="X420" s="71">
        <v>10437</v>
      </c>
      <c r="Y420" s="71">
        <v>16968</v>
      </c>
      <c r="Z420" s="71">
        <v>21843</v>
      </c>
      <c r="AA420" s="71">
        <v>13975</v>
      </c>
      <c r="AB420" s="71">
        <v>36605</v>
      </c>
      <c r="AC420" s="71">
        <v>0</v>
      </c>
      <c r="AD420" s="71">
        <v>3.1323062298222859</v>
      </c>
      <c r="AE420" s="72"/>
      <c r="AF420" s="71">
        <v>48311743.789261632</v>
      </c>
      <c r="AG420" s="71">
        <v>2172169.4894406861</v>
      </c>
      <c r="AH420" s="71">
        <v>7473372.7796202134</v>
      </c>
      <c r="AI420" s="71">
        <v>64525465.274359278</v>
      </c>
      <c r="AJ420" s="71">
        <v>72397226.876793474</v>
      </c>
      <c r="AK420" s="71">
        <v>0</v>
      </c>
      <c r="AL420" s="71">
        <v>0</v>
      </c>
      <c r="AM420" s="71">
        <v>5020459.0740187773</v>
      </c>
      <c r="AN420" s="71">
        <v>0</v>
      </c>
      <c r="AO420" s="71">
        <v>0</v>
      </c>
      <c r="AP420" s="71">
        <v>199900437.28349406</v>
      </c>
      <c r="AQ420" s="72"/>
      <c r="AR420" s="71">
        <v>1191</v>
      </c>
      <c r="AS420" s="71">
        <v>777</v>
      </c>
      <c r="AT420" s="71">
        <v>2</v>
      </c>
      <c r="AU420" s="71">
        <v>0</v>
      </c>
      <c r="AV420" s="71">
        <v>0</v>
      </c>
      <c r="AW420" s="71">
        <v>0</v>
      </c>
      <c r="AX420" s="71"/>
      <c r="AY420" s="72"/>
      <c r="AZ420" s="71">
        <v>5715.6959999999999</v>
      </c>
      <c r="BA420" s="71">
        <v>66499.16</v>
      </c>
      <c r="BB420" s="71">
        <v>17990</v>
      </c>
      <c r="BC420" s="71">
        <v>0</v>
      </c>
      <c r="BD420" s="71">
        <v>0</v>
      </c>
      <c r="BE420" s="71">
        <v>0</v>
      </c>
      <c r="BF420" s="71"/>
      <c r="BG420" s="72"/>
      <c r="BH420" s="71">
        <v>0</v>
      </c>
      <c r="BI420" s="71">
        <v>0</v>
      </c>
      <c r="BJ420" s="71">
        <v>7.601</v>
      </c>
      <c r="BK420" s="71">
        <v>0</v>
      </c>
      <c r="BL420" s="71">
        <v>0</v>
      </c>
      <c r="BM420" s="71">
        <v>0</v>
      </c>
      <c r="BN420" s="72"/>
      <c r="BO420" s="71">
        <v>0</v>
      </c>
      <c r="BP420" s="71">
        <v>0</v>
      </c>
      <c r="BQ420" s="71">
        <v>2</v>
      </c>
      <c r="BR420" s="71">
        <v>0</v>
      </c>
      <c r="BS420" s="71">
        <v>0</v>
      </c>
      <c r="BT420" s="71">
        <v>0</v>
      </c>
      <c r="BU420"/>
      <c r="BV420" s="70">
        <v>7.601</v>
      </c>
      <c r="BW420" s="70">
        <v>0</v>
      </c>
      <c r="BX420" s="70">
        <v>0</v>
      </c>
      <c r="BY420" s="70">
        <v>0</v>
      </c>
      <c r="BZ420" s="70">
        <v>0</v>
      </c>
      <c r="CA420" s="70">
        <v>0</v>
      </c>
      <c r="CB420" s="70">
        <v>0</v>
      </c>
      <c r="CC420" s="70">
        <v>0</v>
      </c>
      <c r="CD420" s="70">
        <v>0</v>
      </c>
    </row>
    <row r="421" spans="1:82">
      <c r="A421" s="70" t="s">
        <v>2118</v>
      </c>
      <c r="B421" s="70">
        <v>388</v>
      </c>
      <c r="C421" s="70">
        <v>14</v>
      </c>
      <c r="D421" s="70">
        <v>23</v>
      </c>
      <c r="E421" s="70">
        <v>2017</v>
      </c>
      <c r="F421" s="70" t="s">
        <v>156</v>
      </c>
      <c r="G421" s="70" t="s">
        <v>2104</v>
      </c>
      <c r="H421" s="70" t="s">
        <v>2105</v>
      </c>
      <c r="I421" s="148"/>
      <c r="J421" s="71">
        <v>31.836661395473737</v>
      </c>
      <c r="K421" s="71">
        <v>2.6356222227914152</v>
      </c>
      <c r="L421" s="71">
        <v>42.714683055889864</v>
      </c>
      <c r="M421" s="71">
        <v>37.333092770582653</v>
      </c>
      <c r="N421" s="71">
        <v>44.920720542129139</v>
      </c>
      <c r="O421" s="71">
        <v>36.43141857790097</v>
      </c>
      <c r="P421" s="71">
        <v>66.669074078206137</v>
      </c>
      <c r="Q421" s="71">
        <v>2.4557568265040599</v>
      </c>
      <c r="R421" s="71">
        <v>0</v>
      </c>
      <c r="S421" s="71">
        <v>3.5692770473942304</v>
      </c>
      <c r="T421" s="72"/>
      <c r="U421" s="71">
        <v>5633651</v>
      </c>
      <c r="V421" s="71">
        <v>1003</v>
      </c>
      <c r="W421" s="71">
        <v>1057</v>
      </c>
      <c r="X421" s="71">
        <v>10437</v>
      </c>
      <c r="Y421" s="71">
        <v>16828</v>
      </c>
      <c r="Z421" s="71">
        <v>21782</v>
      </c>
      <c r="AA421" s="71">
        <v>13809</v>
      </c>
      <c r="AB421" s="71">
        <v>35954</v>
      </c>
      <c r="AC421" s="71">
        <v>0</v>
      </c>
      <c r="AD421" s="71">
        <v>3.5692770473942299</v>
      </c>
      <c r="AE421" s="72"/>
      <c r="AF421" s="71">
        <v>47657552.711363196</v>
      </c>
      <c r="AG421" s="71">
        <v>2258793.1406410751</v>
      </c>
      <c r="AH421" s="71">
        <v>8789569.5234164875</v>
      </c>
      <c r="AI421" s="71">
        <v>61664795.700221308</v>
      </c>
      <c r="AJ421" s="71">
        <v>82564937.348548606</v>
      </c>
      <c r="AK421" s="71">
        <v>0</v>
      </c>
      <c r="AL421" s="71">
        <v>0</v>
      </c>
      <c r="AM421" s="71">
        <v>4938888.8817353779</v>
      </c>
      <c r="AN421" s="71">
        <v>0</v>
      </c>
      <c r="AO421" s="71">
        <v>0</v>
      </c>
      <c r="AP421" s="71">
        <v>207874537.30592605</v>
      </c>
      <c r="AQ421" s="72"/>
      <c r="AR421" s="71">
        <v>1231</v>
      </c>
      <c r="AS421" s="71">
        <v>887</v>
      </c>
      <c r="AT421" s="71">
        <v>3</v>
      </c>
      <c r="AU421" s="71">
        <v>0</v>
      </c>
      <c r="AV421" s="71">
        <v>0</v>
      </c>
      <c r="AW421" s="71">
        <v>0</v>
      </c>
      <c r="AX421" s="71"/>
      <c r="AY421" s="72"/>
      <c r="AZ421" s="71">
        <v>5974.6360000000004</v>
      </c>
      <c r="BA421" s="71">
        <v>82413.660000000062</v>
      </c>
      <c r="BB421" s="71">
        <v>18009.2</v>
      </c>
      <c r="BC421" s="71">
        <v>0</v>
      </c>
      <c r="BD421" s="71">
        <v>0</v>
      </c>
      <c r="BE421" s="71">
        <v>0</v>
      </c>
      <c r="BF421" s="71"/>
      <c r="BG421" s="72"/>
      <c r="BH421" s="71">
        <v>0</v>
      </c>
      <c r="BI421" s="71">
        <v>0</v>
      </c>
      <c r="BJ421" s="71">
        <v>7.3</v>
      </c>
      <c r="BK421" s="71">
        <v>0</v>
      </c>
      <c r="BL421" s="71">
        <v>0</v>
      </c>
      <c r="BM421" s="71">
        <v>0</v>
      </c>
      <c r="BN421" s="72"/>
      <c r="BO421" s="71">
        <v>0</v>
      </c>
      <c r="BP421" s="71">
        <v>0</v>
      </c>
      <c r="BQ421" s="71">
        <v>2</v>
      </c>
      <c r="BR421" s="71">
        <v>0</v>
      </c>
      <c r="BS421" s="71">
        <v>0</v>
      </c>
      <c r="BT421" s="71">
        <v>0</v>
      </c>
      <c r="BU421"/>
      <c r="BV421" s="70">
        <v>7.3</v>
      </c>
      <c r="BW421" s="70">
        <v>0</v>
      </c>
      <c r="BX421" s="70">
        <v>0</v>
      </c>
      <c r="BY421" s="70">
        <v>0</v>
      </c>
      <c r="BZ421" s="70">
        <v>0</v>
      </c>
      <c r="CA421" s="70">
        <v>0</v>
      </c>
      <c r="CB421" s="70">
        <v>0</v>
      </c>
      <c r="CC421" s="70">
        <v>0</v>
      </c>
      <c r="CD421" s="70">
        <v>0</v>
      </c>
    </row>
    <row r="422" spans="1:82">
      <c r="A422" s="70" t="s">
        <v>2119</v>
      </c>
      <c r="B422" s="70">
        <v>389</v>
      </c>
      <c r="C422" s="70">
        <v>15</v>
      </c>
      <c r="D422" s="70">
        <v>23</v>
      </c>
      <c r="E422" s="70">
        <v>2018</v>
      </c>
      <c r="F422" s="70" t="s">
        <v>183</v>
      </c>
      <c r="G422" s="70" t="s">
        <v>2104</v>
      </c>
      <c r="H422" s="70" t="s">
        <v>2105</v>
      </c>
      <c r="I422" s="148"/>
      <c r="J422" s="71">
        <v>21.612555667910172</v>
      </c>
      <c r="K422" s="71">
        <v>2.2887289091922209</v>
      </c>
      <c r="L422" s="71">
        <v>37.979106636364115</v>
      </c>
      <c r="M422" s="71">
        <v>33.373998339799236</v>
      </c>
      <c r="N422" s="71">
        <v>31.628683532479833</v>
      </c>
      <c r="O422" s="71">
        <v>35.551658037716614</v>
      </c>
      <c r="P422" s="71">
        <v>65.388829103743205</v>
      </c>
      <c r="Q422" s="71">
        <v>2.2447589758265099</v>
      </c>
      <c r="R422" s="71">
        <v>0</v>
      </c>
      <c r="S422" s="71">
        <v>3.6651432332720106</v>
      </c>
      <c r="T422" s="72"/>
      <c r="U422" s="71">
        <v>4454352</v>
      </c>
      <c r="V422" s="71">
        <v>1003</v>
      </c>
      <c r="W422" s="71">
        <v>1057</v>
      </c>
      <c r="X422" s="71">
        <v>10437</v>
      </c>
      <c r="Y422" s="71">
        <v>16771</v>
      </c>
      <c r="Z422" s="71">
        <v>21663</v>
      </c>
      <c r="AA422" s="71">
        <v>13680</v>
      </c>
      <c r="AB422" s="71">
        <v>35417</v>
      </c>
      <c r="AC422" s="71">
        <v>0</v>
      </c>
      <c r="AD422" s="71">
        <v>3.6651432332720111</v>
      </c>
      <c r="AE422" s="72"/>
      <c r="AF422" s="71">
        <v>38412831.253133602</v>
      </c>
      <c r="AG422" s="71">
        <v>2070771.454763137</v>
      </c>
      <c r="AH422" s="71">
        <v>7801118.7291422589</v>
      </c>
      <c r="AI422" s="71">
        <v>59019314.277522348</v>
      </c>
      <c r="AJ422" s="71">
        <v>75579629.719517916</v>
      </c>
      <c r="AK422" s="71">
        <v>0</v>
      </c>
      <c r="AL422" s="71">
        <v>0</v>
      </c>
      <c r="AM422" s="71">
        <v>4875189.3880744688</v>
      </c>
      <c r="AN422" s="71">
        <v>0</v>
      </c>
      <c r="AO422" s="71">
        <v>0</v>
      </c>
      <c r="AP422" s="71">
        <v>187758854.82215372</v>
      </c>
      <c r="AQ422" s="72"/>
      <c r="AR422" s="71">
        <v>1267</v>
      </c>
      <c r="AS422" s="71">
        <v>964</v>
      </c>
      <c r="AT422" s="71">
        <v>3</v>
      </c>
      <c r="AU422" s="71">
        <v>1</v>
      </c>
      <c r="AV422" s="71">
        <v>0</v>
      </c>
      <c r="AW422" s="71">
        <v>0</v>
      </c>
      <c r="AX422" s="71"/>
      <c r="AY422" s="72"/>
      <c r="AZ422" s="71">
        <v>6197.586000000003</v>
      </c>
      <c r="BA422" s="71">
        <v>87580.66</v>
      </c>
      <c r="BB422" s="71">
        <v>18009</v>
      </c>
      <c r="BC422" s="71">
        <v>375</v>
      </c>
      <c r="BD422" s="71">
        <v>0</v>
      </c>
      <c r="BE422" s="71">
        <v>0</v>
      </c>
      <c r="BF422" s="71"/>
      <c r="BG422" s="72"/>
      <c r="BH422" s="71">
        <v>0</v>
      </c>
      <c r="BI422" s="71">
        <v>0</v>
      </c>
      <c r="BJ422" s="71">
        <v>3.512</v>
      </c>
      <c r="BK422" s="71">
        <v>0</v>
      </c>
      <c r="BL422" s="71">
        <v>0</v>
      </c>
      <c r="BM422" s="71">
        <v>0</v>
      </c>
      <c r="BN422" s="72"/>
      <c r="BO422" s="71">
        <v>0</v>
      </c>
      <c r="BP422" s="71">
        <v>0</v>
      </c>
      <c r="BQ422" s="71">
        <v>1</v>
      </c>
      <c r="BR422" s="71">
        <v>0</v>
      </c>
      <c r="BS422" s="71">
        <v>0</v>
      </c>
      <c r="BT422" s="71">
        <v>0</v>
      </c>
      <c r="BU422"/>
      <c r="BV422" s="70">
        <v>3.512</v>
      </c>
      <c r="BW422" s="70">
        <v>0</v>
      </c>
      <c r="BX422" s="70">
        <v>0</v>
      </c>
      <c r="BY422" s="70">
        <v>0</v>
      </c>
      <c r="BZ422" s="70">
        <v>0</v>
      </c>
      <c r="CA422" s="70">
        <v>0</v>
      </c>
      <c r="CB422" s="70">
        <v>0</v>
      </c>
      <c r="CC422" s="70">
        <v>0</v>
      </c>
      <c r="CD422" s="70">
        <v>0</v>
      </c>
    </row>
    <row r="423" spans="1:82">
      <c r="A423" s="70" t="s">
        <v>2120</v>
      </c>
      <c r="B423" s="70">
        <v>390</v>
      </c>
      <c r="C423" s="70">
        <v>16</v>
      </c>
      <c r="D423" s="70">
        <v>23</v>
      </c>
      <c r="E423" s="70">
        <v>2019</v>
      </c>
      <c r="F423" s="70" t="s">
        <v>158</v>
      </c>
      <c r="G423" s="70" t="s">
        <v>2104</v>
      </c>
      <c r="H423" s="70" t="s">
        <v>2105</v>
      </c>
      <c r="I423" s="148"/>
      <c r="J423" s="71">
        <v>22.029501682223739</v>
      </c>
      <c r="K423" s="71">
        <v>2.1870273056174891</v>
      </c>
      <c r="L423" s="71">
        <v>38.791511238996854</v>
      </c>
      <c r="M423" s="71">
        <v>36.0359730409102</v>
      </c>
      <c r="N423" s="71">
        <v>34.651081108380815</v>
      </c>
      <c r="O423" s="71">
        <v>34.322204340708844</v>
      </c>
      <c r="P423" s="71">
        <v>64.128960667418468</v>
      </c>
      <c r="Q423" s="71">
        <v>2.14609630508079</v>
      </c>
      <c r="R423" s="71">
        <v>0</v>
      </c>
      <c r="S423" s="71">
        <v>3.915732982319815</v>
      </c>
      <c r="T423" s="72"/>
      <c r="U423" s="71">
        <v>4265548</v>
      </c>
      <c r="V423" s="71">
        <v>1003</v>
      </c>
      <c r="W423" s="71">
        <v>1057</v>
      </c>
      <c r="X423" s="71">
        <v>10437</v>
      </c>
      <c r="Y423" s="71">
        <v>16691</v>
      </c>
      <c r="Z423" s="71">
        <v>21488</v>
      </c>
      <c r="AA423" s="71">
        <v>13316</v>
      </c>
      <c r="AB423" s="71">
        <v>34777</v>
      </c>
      <c r="AC423" s="71">
        <v>0</v>
      </c>
      <c r="AD423" s="71">
        <v>3.915732982319815</v>
      </c>
      <c r="AE423" s="72"/>
      <c r="AF423" s="71">
        <v>38217496.302016191</v>
      </c>
      <c r="AG423" s="71">
        <v>2019098.275271344</v>
      </c>
      <c r="AH423" s="71">
        <v>9023503.1765289828</v>
      </c>
      <c r="AI423" s="71">
        <v>59627258.177195817</v>
      </c>
      <c r="AJ423" s="71">
        <v>79699554.699487165</v>
      </c>
      <c r="AK423" s="71">
        <v>0</v>
      </c>
      <c r="AL423" s="71">
        <v>0</v>
      </c>
      <c r="AM423" s="71">
        <v>4736365.5988841671</v>
      </c>
      <c r="AN423" s="71">
        <v>0</v>
      </c>
      <c r="AO423" s="71">
        <v>0</v>
      </c>
      <c r="AP423" s="71">
        <v>193323276.22938365</v>
      </c>
      <c r="AQ423" s="72"/>
      <c r="AR423" s="71">
        <v>1320</v>
      </c>
      <c r="AS423" s="71">
        <v>1018</v>
      </c>
      <c r="AT423" s="71">
        <v>3</v>
      </c>
      <c r="AU423" s="71">
        <v>1</v>
      </c>
      <c r="AV423" s="71">
        <v>0</v>
      </c>
      <c r="AW423" s="71">
        <v>0</v>
      </c>
      <c r="AX423" s="71"/>
      <c r="AY423" s="72"/>
      <c r="AZ423" s="71">
        <v>6527.0759999999973</v>
      </c>
      <c r="BA423" s="71">
        <v>116881.8600000001</v>
      </c>
      <c r="BB423" s="71">
        <v>18009.8</v>
      </c>
      <c r="BC423" s="71">
        <v>375</v>
      </c>
      <c r="BD423" s="71">
        <v>0</v>
      </c>
      <c r="BE423" s="71">
        <v>0</v>
      </c>
      <c r="BF423" s="71"/>
      <c r="BG423" s="72"/>
      <c r="BH423" s="71">
        <v>0</v>
      </c>
      <c r="BI423" s="71">
        <v>0</v>
      </c>
      <c r="BJ423" s="71">
        <v>2.8330000000000002</v>
      </c>
      <c r="BK423" s="71">
        <v>0</v>
      </c>
      <c r="BL423" s="71">
        <v>0</v>
      </c>
      <c r="BM423" s="71">
        <v>0</v>
      </c>
      <c r="BN423" s="72"/>
      <c r="BO423" s="71">
        <v>0</v>
      </c>
      <c r="BP423" s="71">
        <v>0</v>
      </c>
      <c r="BQ423" s="71">
        <v>1</v>
      </c>
      <c r="BR423" s="71">
        <v>0</v>
      </c>
      <c r="BS423" s="71">
        <v>0</v>
      </c>
      <c r="BT423" s="71">
        <v>0</v>
      </c>
      <c r="BU423"/>
      <c r="BV423" s="70">
        <v>2.8330000000000002</v>
      </c>
      <c r="BW423" s="70">
        <v>0</v>
      </c>
      <c r="BX423" s="70">
        <v>0</v>
      </c>
      <c r="BY423" s="70">
        <v>0</v>
      </c>
      <c r="BZ423" s="70">
        <v>0</v>
      </c>
      <c r="CA423" s="70">
        <v>0</v>
      </c>
      <c r="CB423" s="70">
        <v>0</v>
      </c>
      <c r="CC423" s="70">
        <v>0</v>
      </c>
      <c r="CD423" s="70">
        <v>0</v>
      </c>
    </row>
    <row r="424" spans="1:82">
      <c r="A424" s="70" t="s">
        <v>2121</v>
      </c>
      <c r="B424" s="70">
        <v>391</v>
      </c>
      <c r="C424" s="70">
        <v>17</v>
      </c>
      <c r="D424" s="70">
        <v>23</v>
      </c>
      <c r="E424" s="70">
        <v>2020</v>
      </c>
      <c r="F424" s="70" t="s">
        <v>159</v>
      </c>
      <c r="G424" s="70" t="s">
        <v>2104</v>
      </c>
      <c r="H424" s="70" t="s">
        <v>2105</v>
      </c>
      <c r="I424" s="148"/>
      <c r="J424" s="71">
        <v>22.232790247787161</v>
      </c>
      <c r="K424" s="71">
        <v>2.1216444923248963</v>
      </c>
      <c r="L424" s="71">
        <v>45.785120220087506</v>
      </c>
      <c r="M424" s="71">
        <v>33.197683335436153</v>
      </c>
      <c r="N424" s="71">
        <v>33.6715410746529</v>
      </c>
      <c r="O424" s="71">
        <v>29.812207721821839</v>
      </c>
      <c r="P424" s="71">
        <v>59.758825642551244</v>
      </c>
      <c r="Q424" s="71">
        <v>2.01362662551991</v>
      </c>
      <c r="R424" s="71">
        <v>0</v>
      </c>
      <c r="S424" s="71">
        <v>3.4509124070888921</v>
      </c>
      <c r="T424" s="72"/>
      <c r="U424" s="71">
        <v>4411931</v>
      </c>
      <c r="V424" s="71">
        <v>863</v>
      </c>
      <c r="W424" s="71">
        <v>1089</v>
      </c>
      <c r="X424" s="71">
        <v>9829</v>
      </c>
      <c r="Y424" s="71">
        <v>16623</v>
      </c>
      <c r="Z424" s="71">
        <v>21303</v>
      </c>
      <c r="AA424" s="71">
        <v>13189</v>
      </c>
      <c r="AB424" s="71">
        <v>34152</v>
      </c>
      <c r="AC424" s="71">
        <v>0</v>
      </c>
      <c r="AD424" s="71">
        <v>3.4509124070888921</v>
      </c>
      <c r="AE424" s="72"/>
      <c r="AF424" s="71">
        <v>37294138.898049653</v>
      </c>
      <c r="AG424" s="71">
        <v>1820416.7384514539</v>
      </c>
      <c r="AH424" s="71">
        <v>12339068.313787086</v>
      </c>
      <c r="AI424" s="71">
        <v>52913684.020786472</v>
      </c>
      <c r="AJ424" s="71">
        <v>73106433.527057409</v>
      </c>
      <c r="AK424" s="71"/>
      <c r="AL424" s="71"/>
      <c r="AM424" s="71">
        <v>4457215.4366339277</v>
      </c>
      <c r="AN424" s="71"/>
      <c r="AO424" s="71"/>
      <c r="AP424" s="71">
        <v>181930956.93476599</v>
      </c>
      <c r="AQ424" s="72"/>
      <c r="AR424" s="71">
        <v>1360</v>
      </c>
      <c r="AS424" s="71">
        <v>1127</v>
      </c>
      <c r="AT424" s="71">
        <v>3</v>
      </c>
      <c r="AU424" s="71">
        <v>1</v>
      </c>
      <c r="AV424" s="71">
        <v>0</v>
      </c>
      <c r="AW424" s="71">
        <v>0</v>
      </c>
      <c r="AX424" s="71"/>
      <c r="AY424" s="72"/>
      <c r="AZ424" s="71">
        <v>6766.1259999999984</v>
      </c>
      <c r="BA424" s="71">
        <v>179907.15999999989</v>
      </c>
      <c r="BB424" s="71">
        <v>18009.8</v>
      </c>
      <c r="BC424" s="71">
        <v>375</v>
      </c>
      <c r="BD424" s="71">
        <v>0</v>
      </c>
      <c r="BE424" s="71">
        <v>0</v>
      </c>
      <c r="BF424" s="71"/>
      <c r="BG424" s="72"/>
      <c r="BH424" s="71">
        <v>0</v>
      </c>
      <c r="BI424" s="71">
        <v>0</v>
      </c>
      <c r="BJ424" s="71">
        <v>2.8809999999999998</v>
      </c>
      <c r="BK424" s="71">
        <v>0</v>
      </c>
      <c r="BL424" s="71">
        <v>0</v>
      </c>
      <c r="BM424" s="71">
        <v>0</v>
      </c>
      <c r="BN424" s="72"/>
      <c r="BO424" s="71">
        <v>0</v>
      </c>
      <c r="BP424" s="71">
        <v>0</v>
      </c>
      <c r="BQ424" s="71">
        <v>1</v>
      </c>
      <c r="BR424" s="71">
        <v>0</v>
      </c>
      <c r="BS424" s="71">
        <v>0</v>
      </c>
      <c r="BT424" s="71">
        <v>0</v>
      </c>
      <c r="BU424"/>
      <c r="BV424" s="70">
        <v>2.8809999999999998</v>
      </c>
      <c r="BW424" s="70">
        <v>0</v>
      </c>
      <c r="BX424" s="70">
        <v>0</v>
      </c>
      <c r="BY424" s="70">
        <v>0</v>
      </c>
      <c r="BZ424" s="70">
        <v>0</v>
      </c>
      <c r="CA424" s="70">
        <v>0</v>
      </c>
      <c r="CB424" s="70">
        <v>0</v>
      </c>
      <c r="CC424" s="70">
        <v>0</v>
      </c>
      <c r="CD424" s="70">
        <v>0</v>
      </c>
    </row>
    <row r="425" spans="1:82">
      <c r="A425" s="70" t="s">
        <v>2122</v>
      </c>
      <c r="B425" s="70">
        <v>391</v>
      </c>
      <c r="C425" s="70">
        <v>18</v>
      </c>
      <c r="D425" s="70">
        <v>23</v>
      </c>
      <c r="E425" s="70">
        <v>2021</v>
      </c>
      <c r="F425" s="70" t="s">
        <v>160</v>
      </c>
      <c r="G425" s="1064" t="s">
        <v>2104</v>
      </c>
      <c r="H425" s="70" t="s">
        <v>2105</v>
      </c>
      <c r="I425" s="148"/>
      <c r="J425" s="71">
        <v>17.836017300283459</v>
      </c>
      <c r="K425" s="71">
        <v>2.1530825549095258</v>
      </c>
      <c r="L425" s="71">
        <v>40.068328643444154</v>
      </c>
      <c r="M425" s="71">
        <v>31.29958082362845</v>
      </c>
      <c r="N425" s="71">
        <v>30.284329830063886</v>
      </c>
      <c r="O425" s="71">
        <v>28.747078497954998</v>
      </c>
      <c r="P425" s="71">
        <v>60.573206677621911</v>
      </c>
      <c r="Q425" s="71">
        <v>1.9546835814513599</v>
      </c>
      <c r="R425" s="71">
        <v>0</v>
      </c>
      <c r="S425" s="71">
        <v>3.4219427313746591</v>
      </c>
      <c r="T425" s="72"/>
      <c r="U425" s="71">
        <v>4594941</v>
      </c>
      <c r="V425" s="71">
        <v>863</v>
      </c>
      <c r="W425" s="71">
        <v>1089</v>
      </c>
      <c r="X425" s="71">
        <v>9829</v>
      </c>
      <c r="Y425" s="71">
        <v>16454</v>
      </c>
      <c r="Z425" s="71">
        <v>21151</v>
      </c>
      <c r="AA425" s="71">
        <v>13036</v>
      </c>
      <c r="AB425" s="71">
        <v>33478</v>
      </c>
      <c r="AC425" s="71">
        <v>0</v>
      </c>
      <c r="AD425" s="71">
        <v>3.4219427313746591</v>
      </c>
      <c r="AE425" s="72"/>
      <c r="AF425" s="71">
        <v>34186136.607326329</v>
      </c>
      <c r="AG425" s="71">
        <v>1846787.4703573741</v>
      </c>
      <c r="AH425" s="71">
        <v>11385711.709136827</v>
      </c>
      <c r="AI425" s="71">
        <v>59498093.017053448</v>
      </c>
      <c r="AJ425" s="71">
        <v>78299546.551601544</v>
      </c>
      <c r="AK425" s="71">
        <v>0</v>
      </c>
      <c r="AL425" s="71">
        <v>0</v>
      </c>
      <c r="AM425" s="71">
        <v>4394452.4360296261</v>
      </c>
      <c r="AN425" s="71">
        <v>0</v>
      </c>
      <c r="AO425" s="71">
        <v>0</v>
      </c>
      <c r="AP425" s="71">
        <v>189610727.79150516</v>
      </c>
      <c r="AQ425" s="72"/>
      <c r="AR425" s="71">
        <v>1396</v>
      </c>
      <c r="AS425" s="71">
        <v>1148</v>
      </c>
      <c r="AT425" s="71">
        <v>3</v>
      </c>
      <c r="AU425" s="71">
        <v>1</v>
      </c>
      <c r="AV425" s="71">
        <v>0</v>
      </c>
      <c r="AW425" s="71">
        <v>0</v>
      </c>
      <c r="AX425" s="71"/>
      <c r="AY425" s="72"/>
      <c r="AZ425" s="71">
        <v>7004.4559999999983</v>
      </c>
      <c r="BA425" s="71">
        <v>181947.65999999989</v>
      </c>
      <c r="BB425" s="71">
        <v>18009.8</v>
      </c>
      <c r="BC425" s="71">
        <v>375</v>
      </c>
      <c r="BD425" s="71">
        <v>0</v>
      </c>
      <c r="BE425" s="71">
        <v>0</v>
      </c>
      <c r="BF425" s="71"/>
      <c r="BG425" s="72"/>
      <c r="BH425" s="71">
        <v>0</v>
      </c>
      <c r="BI425" s="71">
        <v>0</v>
      </c>
      <c r="BJ425" s="71">
        <v>2.944</v>
      </c>
      <c r="BK425" s="71">
        <v>0</v>
      </c>
      <c r="BL425" s="71">
        <v>0</v>
      </c>
      <c r="BM425" s="71">
        <v>0</v>
      </c>
      <c r="BN425" s="72"/>
      <c r="BO425" s="71">
        <v>0</v>
      </c>
      <c r="BP425" s="71">
        <v>0</v>
      </c>
      <c r="BQ425" s="71">
        <v>1</v>
      </c>
      <c r="BR425" s="71">
        <v>0</v>
      </c>
      <c r="BS425" s="71">
        <v>0</v>
      </c>
      <c r="BT425" s="71">
        <v>0</v>
      </c>
      <c r="BU425"/>
      <c r="BV425" s="70">
        <v>2.944</v>
      </c>
      <c r="BW425" s="70">
        <v>0</v>
      </c>
      <c r="BX425" s="70">
        <v>0</v>
      </c>
      <c r="BY425" s="70">
        <v>0</v>
      </c>
      <c r="BZ425" s="70">
        <v>0</v>
      </c>
      <c r="CA425" s="70">
        <v>0</v>
      </c>
      <c r="CB425" s="70">
        <v>0</v>
      </c>
      <c r="CC425" s="70">
        <v>0</v>
      </c>
      <c r="CD425" s="70">
        <v>0</v>
      </c>
    </row>
    <row r="426" spans="1:82">
      <c r="A426" s="70" t="s">
        <v>2123</v>
      </c>
      <c r="B426" s="70">
        <v>391</v>
      </c>
      <c r="C426" s="70">
        <v>19</v>
      </c>
      <c r="D426" s="70">
        <v>23</v>
      </c>
      <c r="E426" s="70">
        <v>2022</v>
      </c>
      <c r="F426" s="70" t="s">
        <v>161</v>
      </c>
      <c r="G426" s="1064" t="s">
        <v>2104</v>
      </c>
      <c r="H426" s="70" t="s">
        <v>2105</v>
      </c>
      <c r="I426" s="148"/>
      <c r="J426" s="71">
        <v>22.200926987302974</v>
      </c>
      <c r="K426" s="71">
        <v>1.990307172149637</v>
      </c>
      <c r="L426" s="71">
        <v>39.664501480041146</v>
      </c>
      <c r="M426" s="71">
        <v>34.176952008438661</v>
      </c>
      <c r="N426" s="71">
        <v>40.751007786279516</v>
      </c>
      <c r="O426" s="71">
        <v>29.961962951596753</v>
      </c>
      <c r="P426" s="71">
        <v>59.260906780470386</v>
      </c>
      <c r="Q426" s="71">
        <v>1.9276929928944742</v>
      </c>
      <c r="R426" s="71">
        <v>0</v>
      </c>
      <c r="S426" s="71">
        <v>2.6523428709413621</v>
      </c>
      <c r="T426" s="72"/>
      <c r="U426" s="71">
        <v>5034530</v>
      </c>
      <c r="V426" s="71">
        <v>863</v>
      </c>
      <c r="W426" s="71">
        <v>1089</v>
      </c>
      <c r="X426" s="71">
        <v>9829</v>
      </c>
      <c r="Y426" s="71">
        <v>16351</v>
      </c>
      <c r="Z426" s="71">
        <v>20945</v>
      </c>
      <c r="AA426" s="71">
        <v>12948</v>
      </c>
      <c r="AB426" s="71">
        <v>32745</v>
      </c>
      <c r="AC426" s="71">
        <v>0</v>
      </c>
      <c r="AD426" s="71">
        <v>2.6523428709413621</v>
      </c>
      <c r="AE426" s="72"/>
      <c r="AF426" s="71">
        <v>34257636.990170628</v>
      </c>
      <c r="AG426" s="71">
        <v>1481039.2445571322</v>
      </c>
      <c r="AH426" s="71">
        <v>12644616.094240371</v>
      </c>
      <c r="AI426" s="71">
        <v>54170677.488143839</v>
      </c>
      <c r="AJ426" s="71">
        <v>80041291.962215587</v>
      </c>
      <c r="AK426" s="71">
        <v>0</v>
      </c>
      <c r="AL426" s="71">
        <v>0</v>
      </c>
      <c r="AM426" s="71">
        <v>4228273.2553609991</v>
      </c>
      <c r="AN426" s="71">
        <v>0</v>
      </c>
      <c r="AO426" s="71">
        <v>0</v>
      </c>
      <c r="AP426" s="71">
        <v>186823535.03468856</v>
      </c>
      <c r="AQ426" s="72"/>
      <c r="AR426" s="71">
        <v>1442</v>
      </c>
      <c r="AS426" s="71">
        <v>1182</v>
      </c>
      <c r="AT426" s="71">
        <v>3</v>
      </c>
      <c r="AU426" s="71">
        <v>1</v>
      </c>
      <c r="AV426" s="71">
        <v>0</v>
      </c>
      <c r="AW426" s="71">
        <v>0</v>
      </c>
      <c r="AX426" s="71"/>
      <c r="AY426" s="72"/>
      <c r="AZ426" s="71">
        <v>7296.2559999999967</v>
      </c>
      <c r="BA426" s="71">
        <v>183595.75999999995</v>
      </c>
      <c r="BB426" s="71">
        <v>18009.8</v>
      </c>
      <c r="BC426" s="71">
        <v>375</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2124</v>
      </c>
      <c r="B427" s="70">
        <v>391</v>
      </c>
      <c r="C427" s="70">
        <v>20</v>
      </c>
      <c r="D427" s="70">
        <v>23</v>
      </c>
      <c r="E427" s="70">
        <v>2023</v>
      </c>
      <c r="F427" s="70" t="s">
        <v>1539</v>
      </c>
      <c r="G427" s="70" t="s">
        <v>2104</v>
      </c>
      <c r="H427" s="70" t="s">
        <v>2105</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1478</v>
      </c>
      <c r="AS427" s="71">
        <v>1190</v>
      </c>
      <c r="AT427" s="71">
        <v>3</v>
      </c>
      <c r="AU427" s="71">
        <v>1</v>
      </c>
      <c r="AV427" s="71">
        <v>0</v>
      </c>
      <c r="AW427" s="71">
        <v>0</v>
      </c>
      <c r="AX427" s="71"/>
      <c r="AY427" s="72"/>
      <c r="AZ427" s="71">
        <v>7517.9559999999929</v>
      </c>
      <c r="BA427" s="71">
        <v>183952.25999999995</v>
      </c>
      <c r="BB427" s="71">
        <v>18009.8</v>
      </c>
      <c r="BC427" s="71">
        <v>375</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2125</v>
      </c>
      <c r="B428" s="70">
        <v>391</v>
      </c>
      <c r="C428" s="70">
        <v>21</v>
      </c>
      <c r="D428" s="70">
        <v>23</v>
      </c>
      <c r="E428" s="70">
        <v>2024</v>
      </c>
      <c r="F428" s="70" t="s">
        <v>1554</v>
      </c>
      <c r="G428" s="70" t="s">
        <v>2104</v>
      </c>
      <c r="H428" s="70" t="s">
        <v>2105</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2126</v>
      </c>
      <c r="B429" s="70">
        <v>35</v>
      </c>
      <c r="C429" s="70">
        <v>1</v>
      </c>
      <c r="D429" s="70">
        <v>3</v>
      </c>
      <c r="E429" s="70">
        <v>1990</v>
      </c>
      <c r="F429" s="70" t="s">
        <v>787</v>
      </c>
      <c r="G429" s="70" t="s">
        <v>2127</v>
      </c>
      <c r="H429" s="70" t="s">
        <v>2128</v>
      </c>
      <c r="I429" s="148"/>
      <c r="J429" s="71">
        <v>92.379318152235669</v>
      </c>
      <c r="K429" s="71">
        <v>3.3806243743996771</v>
      </c>
      <c r="L429" s="71">
        <v>0</v>
      </c>
      <c r="M429" s="71">
        <v>19.797748023464539</v>
      </c>
      <c r="N429" s="71">
        <v>21.351854599073619</v>
      </c>
      <c r="O429" s="71">
        <v>31.70831318057072</v>
      </c>
      <c r="P429" s="71">
        <v>38.746170397908728</v>
      </c>
      <c r="Q429" s="71">
        <v>1.90723333119064</v>
      </c>
      <c r="R429" s="71">
        <v>0</v>
      </c>
      <c r="S429" s="71">
        <v>2.3984384907836089</v>
      </c>
      <c r="T429" s="72"/>
      <c r="U429" s="71">
        <v>23043617</v>
      </c>
      <c r="V429" s="71">
        <v>1298</v>
      </c>
      <c r="W429" s="71">
        <v>0</v>
      </c>
      <c r="X429" s="71">
        <v>8258</v>
      </c>
      <c r="Y429" s="71">
        <v>9347</v>
      </c>
      <c r="Z429" s="71">
        <v>13042</v>
      </c>
      <c r="AA429" s="71">
        <v>9408</v>
      </c>
      <c r="AB429" s="71">
        <v>30967</v>
      </c>
      <c r="AC429" s="71">
        <v>0</v>
      </c>
      <c r="AD429" s="71">
        <v>2.3984384907836089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2129</v>
      </c>
      <c r="B430" s="70">
        <v>36</v>
      </c>
      <c r="C430" s="70">
        <v>2</v>
      </c>
      <c r="D430" s="70">
        <v>3</v>
      </c>
      <c r="E430" s="70">
        <v>2005</v>
      </c>
      <c r="F430" s="70" t="s">
        <v>789</v>
      </c>
      <c r="G430" s="70" t="s">
        <v>2127</v>
      </c>
      <c r="H430" s="70" t="s">
        <v>2128</v>
      </c>
      <c r="I430" s="148"/>
      <c r="J430" s="71">
        <v>259.26234176299681</v>
      </c>
      <c r="K430" s="71">
        <v>2.323775429792279</v>
      </c>
      <c r="L430" s="71">
        <v>1.6650494602386881</v>
      </c>
      <c r="M430" s="71">
        <v>36.451880270482363</v>
      </c>
      <c r="N430" s="71">
        <v>34.601151396627799</v>
      </c>
      <c r="O430" s="71">
        <v>40.956702298244878</v>
      </c>
      <c r="P430" s="71">
        <v>43.502968008004054</v>
      </c>
      <c r="Q430" s="71">
        <v>1.9971364299652199</v>
      </c>
      <c r="R430" s="71">
        <v>0</v>
      </c>
      <c r="S430" s="71">
        <v>3.4461548940986479</v>
      </c>
      <c r="T430" s="72"/>
      <c r="U430" s="71">
        <v>32946151</v>
      </c>
      <c r="V430" s="71">
        <v>1089</v>
      </c>
      <c r="W430" s="71">
        <v>20</v>
      </c>
      <c r="X430" s="71">
        <v>8681</v>
      </c>
      <c r="Y430" s="71">
        <v>13073</v>
      </c>
      <c r="Z430" s="71">
        <v>19494</v>
      </c>
      <c r="AA430" s="71">
        <v>8651</v>
      </c>
      <c r="AB430" s="71">
        <v>33899</v>
      </c>
      <c r="AC430" s="71">
        <v>0</v>
      </c>
      <c r="AD430" s="71">
        <v>3.4461548940986479</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2130</v>
      </c>
      <c r="B431" s="70">
        <v>37</v>
      </c>
      <c r="C431" s="70">
        <v>3</v>
      </c>
      <c r="D431" s="70">
        <v>3</v>
      </c>
      <c r="E431" s="70">
        <v>2006</v>
      </c>
      <c r="F431" s="70" t="s">
        <v>790</v>
      </c>
      <c r="G431" s="70" t="s">
        <v>2127</v>
      </c>
      <c r="H431" s="70" t="s">
        <v>2128</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2131</v>
      </c>
      <c r="B432" s="70">
        <v>38</v>
      </c>
      <c r="C432" s="70">
        <v>4</v>
      </c>
      <c r="D432" s="70">
        <v>3</v>
      </c>
      <c r="E432" s="70">
        <v>2007</v>
      </c>
      <c r="F432" s="70" t="s">
        <v>791</v>
      </c>
      <c r="G432" s="70" t="s">
        <v>2127</v>
      </c>
      <c r="H432" s="70" t="s">
        <v>2128</v>
      </c>
      <c r="I432" s="148"/>
      <c r="J432" s="71">
        <v>360.29468078079663</v>
      </c>
      <c r="K432" s="71">
        <v>2.175820333391961</v>
      </c>
      <c r="L432" s="71">
        <v>3.7950405267843972</v>
      </c>
      <c r="M432" s="71">
        <v>40.142367034908631</v>
      </c>
      <c r="N432" s="71">
        <v>37.186742348048178</v>
      </c>
      <c r="O432" s="71">
        <v>39.57426251125365</v>
      </c>
      <c r="P432" s="71">
        <v>43.686119565867493</v>
      </c>
      <c r="Q432" s="71">
        <v>2.105219506044</v>
      </c>
      <c r="R432" s="71">
        <v>0</v>
      </c>
      <c r="S432" s="71">
        <v>3.225564936453412</v>
      </c>
      <c r="T432" s="72"/>
      <c r="U432" s="71">
        <v>39628133</v>
      </c>
      <c r="V432" s="71">
        <v>918</v>
      </c>
      <c r="W432" s="71">
        <v>34</v>
      </c>
      <c r="X432" s="71">
        <v>10240</v>
      </c>
      <c r="Y432" s="71">
        <v>13386</v>
      </c>
      <c r="Z432" s="71">
        <v>19581</v>
      </c>
      <c r="AA432" s="71">
        <v>8555</v>
      </c>
      <c r="AB432" s="71">
        <v>33844</v>
      </c>
      <c r="AC432" s="71">
        <v>0</v>
      </c>
      <c r="AD432" s="71">
        <v>3.225564936453412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2132</v>
      </c>
      <c r="B433" s="70">
        <v>39</v>
      </c>
      <c r="C433" s="70">
        <v>5</v>
      </c>
      <c r="D433" s="70">
        <v>3</v>
      </c>
      <c r="E433" s="70">
        <v>2008</v>
      </c>
      <c r="F433" s="70" t="s">
        <v>792</v>
      </c>
      <c r="G433" s="70" t="s">
        <v>2127</v>
      </c>
      <c r="H433" s="70" t="s">
        <v>2128</v>
      </c>
      <c r="I433" s="148"/>
      <c r="J433" s="71">
        <v>285.99144996345382</v>
      </c>
      <c r="K433" s="71">
        <v>1.7259921793352411</v>
      </c>
      <c r="L433" s="71">
        <v>3.3960820170196029</v>
      </c>
      <c r="M433" s="71">
        <v>40.057958591067489</v>
      </c>
      <c r="N433" s="71">
        <v>36.900549254038552</v>
      </c>
      <c r="O433" s="71">
        <v>38.462771049675567</v>
      </c>
      <c r="P433" s="71">
        <v>42.876331178534372</v>
      </c>
      <c r="Q433" s="71">
        <v>2.06356501265978</v>
      </c>
      <c r="R433" s="71">
        <v>0</v>
      </c>
      <c r="S433" s="71">
        <v>2.8771055643057522</v>
      </c>
      <c r="T433" s="72"/>
      <c r="U433" s="71">
        <v>40114267</v>
      </c>
      <c r="V433" s="71">
        <v>918</v>
      </c>
      <c r="W433" s="71">
        <v>34</v>
      </c>
      <c r="X433" s="71">
        <v>10240</v>
      </c>
      <c r="Y433" s="71">
        <v>13511</v>
      </c>
      <c r="Z433" s="71">
        <v>19699</v>
      </c>
      <c r="AA433" s="71">
        <v>8406</v>
      </c>
      <c r="AB433" s="71">
        <v>33720</v>
      </c>
      <c r="AC433" s="71">
        <v>0</v>
      </c>
      <c r="AD433" s="71">
        <v>2.8771055643057522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2133</v>
      </c>
      <c r="B434" s="70">
        <v>40</v>
      </c>
      <c r="C434" s="70">
        <v>6</v>
      </c>
      <c r="D434" s="70">
        <v>3</v>
      </c>
      <c r="E434" s="70">
        <v>2009</v>
      </c>
      <c r="F434" s="70" t="s">
        <v>176</v>
      </c>
      <c r="G434" s="70" t="s">
        <v>2127</v>
      </c>
      <c r="H434" s="70" t="s">
        <v>2128</v>
      </c>
      <c r="I434" s="148"/>
      <c r="J434" s="71">
        <v>264.62481642703892</v>
      </c>
      <c r="K434" s="71">
        <v>1.774271084465159</v>
      </c>
      <c r="L434" s="71">
        <v>3.0067875837367222</v>
      </c>
      <c r="M434" s="71">
        <v>43.28373914729719</v>
      </c>
      <c r="N434" s="71">
        <v>33.993579446615897</v>
      </c>
      <c r="O434" s="71">
        <v>38.217738015047857</v>
      </c>
      <c r="P434" s="71">
        <v>39.807276509572333</v>
      </c>
      <c r="Q434" s="71">
        <v>1.9664864920846401</v>
      </c>
      <c r="R434" s="71">
        <v>0</v>
      </c>
      <c r="S434" s="71">
        <v>2.9203791801005781</v>
      </c>
      <c r="T434" s="72"/>
      <c r="U434" s="71">
        <v>32690017</v>
      </c>
      <c r="V434" s="71">
        <v>1088</v>
      </c>
      <c r="W434" s="71">
        <v>29</v>
      </c>
      <c r="X434" s="71">
        <v>12643</v>
      </c>
      <c r="Y434" s="71">
        <v>13639</v>
      </c>
      <c r="Z434" s="71">
        <v>19320</v>
      </c>
      <c r="AA434" s="71">
        <v>8012</v>
      </c>
      <c r="AB434" s="71">
        <v>33732</v>
      </c>
      <c r="AC434" s="71">
        <v>0</v>
      </c>
      <c r="AD434" s="71">
        <v>2.9203791801005781</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140.35499999999999</v>
      </c>
      <c r="BK434" s="71">
        <v>0</v>
      </c>
      <c r="BL434" s="71">
        <v>8.3550000000000004</v>
      </c>
      <c r="BM434" s="71">
        <v>0</v>
      </c>
      <c r="BN434" s="72"/>
      <c r="BO434" s="71">
        <v>0</v>
      </c>
      <c r="BP434" s="71">
        <v>0</v>
      </c>
      <c r="BQ434" s="71">
        <v>5</v>
      </c>
      <c r="BR434" s="71">
        <v>0</v>
      </c>
      <c r="BS434" s="71">
        <v>2</v>
      </c>
      <c r="BT434" s="71">
        <v>0</v>
      </c>
      <c r="BU434"/>
      <c r="BV434" s="70">
        <v>82.92</v>
      </c>
      <c r="BW434" s="70">
        <v>12.3</v>
      </c>
      <c r="BX434" s="70">
        <v>53.49</v>
      </c>
      <c r="BY434" s="70">
        <v>0</v>
      </c>
      <c r="BZ434" s="70">
        <v>0</v>
      </c>
      <c r="CA434" s="70">
        <v>0</v>
      </c>
      <c r="CB434" s="70">
        <v>0</v>
      </c>
      <c r="CC434" s="70">
        <v>0</v>
      </c>
      <c r="CD434" s="70">
        <v>0</v>
      </c>
    </row>
    <row r="435" spans="1:82">
      <c r="A435" s="70" t="s">
        <v>2134</v>
      </c>
      <c r="B435" s="70">
        <v>41</v>
      </c>
      <c r="C435" s="70">
        <v>7</v>
      </c>
      <c r="D435" s="70">
        <v>3</v>
      </c>
      <c r="E435" s="70">
        <v>2010</v>
      </c>
      <c r="F435" s="70" t="s">
        <v>177</v>
      </c>
      <c r="G435" s="70" t="s">
        <v>2127</v>
      </c>
      <c r="H435" s="70" t="s">
        <v>2128</v>
      </c>
      <c r="I435" s="148"/>
      <c r="J435" s="71">
        <v>243.99649526760999</v>
      </c>
      <c r="K435" s="71">
        <v>1.59056460493768</v>
      </c>
      <c r="L435" s="71">
        <v>2.8084984387566179</v>
      </c>
      <c r="M435" s="71">
        <v>43.787246850631909</v>
      </c>
      <c r="N435" s="71">
        <v>34.689442648960849</v>
      </c>
      <c r="O435" s="71">
        <v>38.369791299620232</v>
      </c>
      <c r="P435" s="71">
        <v>40.750438453561038</v>
      </c>
      <c r="Q435" s="71">
        <v>2.0437633915914901</v>
      </c>
      <c r="R435" s="71">
        <v>0</v>
      </c>
      <c r="S435" s="71">
        <v>2.9713014796858741</v>
      </c>
      <c r="T435" s="72"/>
      <c r="U435" s="71">
        <v>32218813</v>
      </c>
      <c r="V435" s="71">
        <v>1088</v>
      </c>
      <c r="W435" s="71">
        <v>29</v>
      </c>
      <c r="X435" s="71">
        <v>12643</v>
      </c>
      <c r="Y435" s="71">
        <v>13729</v>
      </c>
      <c r="Z435" s="71">
        <v>19487</v>
      </c>
      <c r="AA435" s="71">
        <v>7997</v>
      </c>
      <c r="AB435" s="71">
        <v>33593</v>
      </c>
      <c r="AC435" s="71">
        <v>0</v>
      </c>
      <c r="AD435" s="71">
        <v>2.9713014796858741</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210.03200000000001</v>
      </c>
      <c r="BK435" s="71">
        <v>0</v>
      </c>
      <c r="BL435" s="71">
        <v>10.471</v>
      </c>
      <c r="BM435" s="71">
        <v>0</v>
      </c>
      <c r="BN435" s="72"/>
      <c r="BO435" s="71">
        <v>0</v>
      </c>
      <c r="BP435" s="71">
        <v>0</v>
      </c>
      <c r="BQ435" s="71">
        <v>5</v>
      </c>
      <c r="BR435" s="71">
        <v>0</v>
      </c>
      <c r="BS435" s="71">
        <v>2</v>
      </c>
      <c r="BT435" s="71">
        <v>0</v>
      </c>
      <c r="BU435"/>
      <c r="BV435" s="70">
        <v>92.881</v>
      </c>
      <c r="BW435" s="70">
        <v>25.489000000000001</v>
      </c>
      <c r="BX435" s="70">
        <v>102.133</v>
      </c>
      <c r="BY435" s="70">
        <v>0</v>
      </c>
      <c r="BZ435" s="70">
        <v>0</v>
      </c>
      <c r="CA435" s="70">
        <v>0</v>
      </c>
      <c r="CB435" s="70">
        <v>0</v>
      </c>
      <c r="CC435" s="70">
        <v>0</v>
      </c>
      <c r="CD435" s="70">
        <v>0</v>
      </c>
    </row>
    <row r="436" spans="1:82">
      <c r="A436" s="70" t="s">
        <v>2135</v>
      </c>
      <c r="B436" s="70">
        <v>42</v>
      </c>
      <c r="C436" s="70">
        <v>8</v>
      </c>
      <c r="D436" s="70">
        <v>3</v>
      </c>
      <c r="E436" s="70">
        <v>2011</v>
      </c>
      <c r="F436" s="70" t="s">
        <v>178</v>
      </c>
      <c r="G436" s="70" t="s">
        <v>2127</v>
      </c>
      <c r="H436" s="70" t="s">
        <v>2128</v>
      </c>
      <c r="I436" s="148"/>
      <c r="J436" s="71">
        <v>85.339037461518899</v>
      </c>
      <c r="K436" s="71">
        <v>2.4011979189682471</v>
      </c>
      <c r="L436" s="71">
        <v>1.2383469220687211</v>
      </c>
      <c r="M436" s="71">
        <v>55.680784524931717</v>
      </c>
      <c r="N436" s="71">
        <v>40.297207642279808</v>
      </c>
      <c r="O436" s="71">
        <v>37.943211921093017</v>
      </c>
      <c r="P436" s="71">
        <v>40.557559622231373</v>
      </c>
      <c r="Q436" s="71">
        <v>2.3510010774639198</v>
      </c>
      <c r="R436" s="71">
        <v>0</v>
      </c>
      <c r="S436" s="71">
        <v>3.157130136406765</v>
      </c>
      <c r="T436" s="72"/>
      <c r="U436" s="71">
        <v>10587652</v>
      </c>
      <c r="V436" s="71">
        <v>1088</v>
      </c>
      <c r="W436" s="71">
        <v>29</v>
      </c>
      <c r="X436" s="71">
        <v>12643</v>
      </c>
      <c r="Y436" s="71">
        <v>13807</v>
      </c>
      <c r="Z436" s="71">
        <v>19689</v>
      </c>
      <c r="AA436" s="71">
        <v>8196</v>
      </c>
      <c r="AB436" s="71">
        <v>33501</v>
      </c>
      <c r="AC436" s="71">
        <v>0</v>
      </c>
      <c r="AD436" s="71">
        <v>3.157130136406765</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184.04</v>
      </c>
      <c r="BK436" s="71">
        <v>0</v>
      </c>
      <c r="BL436" s="71">
        <v>2.42</v>
      </c>
      <c r="BM436" s="71">
        <v>0</v>
      </c>
      <c r="BN436" s="72"/>
      <c r="BO436" s="71">
        <v>0</v>
      </c>
      <c r="BP436" s="71">
        <v>0</v>
      </c>
      <c r="BQ436" s="71">
        <v>4</v>
      </c>
      <c r="BR436" s="71">
        <v>0</v>
      </c>
      <c r="BS436" s="71">
        <v>1</v>
      </c>
      <c r="BT436" s="71">
        <v>0</v>
      </c>
      <c r="BU436"/>
      <c r="BV436" s="70">
        <v>57.597000000000001</v>
      </c>
      <c r="BW436" s="70">
        <v>27.841000000000001</v>
      </c>
      <c r="BX436" s="70">
        <v>101.02200000000001</v>
      </c>
      <c r="BY436" s="70">
        <v>0</v>
      </c>
      <c r="BZ436" s="70">
        <v>0</v>
      </c>
      <c r="CA436" s="70">
        <v>0</v>
      </c>
      <c r="CB436" s="70">
        <v>0</v>
      </c>
      <c r="CC436" s="70">
        <v>0</v>
      </c>
      <c r="CD436" s="70">
        <v>0</v>
      </c>
    </row>
    <row r="437" spans="1:82">
      <c r="A437" s="70" t="s">
        <v>2136</v>
      </c>
      <c r="B437" s="70">
        <v>43</v>
      </c>
      <c r="C437" s="70">
        <v>9</v>
      </c>
      <c r="D437" s="70">
        <v>3</v>
      </c>
      <c r="E437" s="70">
        <v>2012</v>
      </c>
      <c r="F437" s="70" t="s">
        <v>179</v>
      </c>
      <c r="G437" s="70" t="s">
        <v>2127</v>
      </c>
      <c r="H437" s="70" t="s">
        <v>2128</v>
      </c>
      <c r="I437" s="148"/>
      <c r="J437" s="71">
        <v>234.67685189285689</v>
      </c>
      <c r="K437" s="71">
        <v>2.3686123223716922</v>
      </c>
      <c r="L437" s="71">
        <v>1.226028630586083</v>
      </c>
      <c r="M437" s="71">
        <v>58.627074378859639</v>
      </c>
      <c r="N437" s="71">
        <v>43.392338608142758</v>
      </c>
      <c r="O437" s="71">
        <v>37.86833059411655</v>
      </c>
      <c r="P437" s="71">
        <v>41.723915089696</v>
      </c>
      <c r="Q437" s="71">
        <v>2.5781802778176601</v>
      </c>
      <c r="R437" s="71">
        <v>0</v>
      </c>
      <c r="S437" s="71">
        <v>3.828117745663751</v>
      </c>
      <c r="T437" s="72"/>
      <c r="U437" s="71">
        <v>31395341</v>
      </c>
      <c r="V437" s="71">
        <v>1088</v>
      </c>
      <c r="W437" s="71">
        <v>29</v>
      </c>
      <c r="X437" s="71">
        <v>12643</v>
      </c>
      <c r="Y437" s="71">
        <v>14082</v>
      </c>
      <c r="Z437" s="71">
        <v>19806</v>
      </c>
      <c r="AA437" s="71">
        <v>8384</v>
      </c>
      <c r="AB437" s="71">
        <v>33814</v>
      </c>
      <c r="AC437" s="71">
        <v>0</v>
      </c>
      <c r="AD437" s="71">
        <v>3.828117745663751</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185.19399999999999</v>
      </c>
      <c r="BK437" s="71">
        <v>0</v>
      </c>
      <c r="BL437" s="71">
        <v>7.3620000000000001</v>
      </c>
      <c r="BM437" s="71">
        <v>0</v>
      </c>
      <c r="BN437" s="72"/>
      <c r="BO437" s="71">
        <v>0</v>
      </c>
      <c r="BP437" s="71">
        <v>0</v>
      </c>
      <c r="BQ437" s="71">
        <v>5</v>
      </c>
      <c r="BR437" s="71">
        <v>0</v>
      </c>
      <c r="BS437" s="71">
        <v>2</v>
      </c>
      <c r="BT437" s="71">
        <v>0</v>
      </c>
      <c r="BU437"/>
      <c r="BV437" s="70">
        <v>80.510999999999996</v>
      </c>
      <c r="BW437" s="70">
        <v>25.463999999999999</v>
      </c>
      <c r="BX437" s="70">
        <v>86.581000000000003</v>
      </c>
      <c r="BY437" s="70">
        <v>0</v>
      </c>
      <c r="BZ437" s="70">
        <v>0</v>
      </c>
      <c r="CA437" s="70">
        <v>0</v>
      </c>
      <c r="CB437" s="70">
        <v>0</v>
      </c>
      <c r="CC437" s="70">
        <v>0</v>
      </c>
      <c r="CD437" s="70">
        <v>0</v>
      </c>
    </row>
    <row r="438" spans="1:82">
      <c r="A438" s="70" t="s">
        <v>2137</v>
      </c>
      <c r="B438" s="70">
        <v>44</v>
      </c>
      <c r="C438" s="70">
        <v>10</v>
      </c>
      <c r="D438" s="70">
        <v>3</v>
      </c>
      <c r="E438" s="70">
        <v>2013</v>
      </c>
      <c r="F438" s="70" t="s">
        <v>180</v>
      </c>
      <c r="G438" s="70" t="s">
        <v>2127</v>
      </c>
      <c r="H438" s="70" t="s">
        <v>2128</v>
      </c>
      <c r="I438" s="148"/>
      <c r="J438" s="71">
        <v>274.48061076050982</v>
      </c>
      <c r="K438" s="71">
        <v>2.0425213761867549</v>
      </c>
      <c r="L438" s="71">
        <v>1.123685766268397</v>
      </c>
      <c r="M438" s="71">
        <v>62.380343916533462</v>
      </c>
      <c r="N438" s="71">
        <v>42.105023289867752</v>
      </c>
      <c r="O438" s="71">
        <v>36.471301663017798</v>
      </c>
      <c r="P438" s="71">
        <v>42.31572776536558</v>
      </c>
      <c r="Q438" s="71">
        <v>2.6226403193274401</v>
      </c>
      <c r="R438" s="71">
        <v>0</v>
      </c>
      <c r="S438" s="71">
        <v>3.2722558055851469</v>
      </c>
      <c r="T438" s="72"/>
      <c r="U438" s="71">
        <v>35531244</v>
      </c>
      <c r="V438" s="71">
        <v>1088</v>
      </c>
      <c r="W438" s="71">
        <v>29</v>
      </c>
      <c r="X438" s="71">
        <v>12643</v>
      </c>
      <c r="Y438" s="71">
        <v>14213</v>
      </c>
      <c r="Z438" s="71">
        <v>19927</v>
      </c>
      <c r="AA438" s="71">
        <v>8471</v>
      </c>
      <c r="AB438" s="71">
        <v>33904</v>
      </c>
      <c r="AC438" s="71">
        <v>0</v>
      </c>
      <c r="AD438" s="71">
        <v>3.2722558055851469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226.18299999999999</v>
      </c>
      <c r="BK438" s="71">
        <v>0</v>
      </c>
      <c r="BL438" s="71">
        <v>8.2040000000000006</v>
      </c>
      <c r="BM438" s="71">
        <v>0</v>
      </c>
      <c r="BN438" s="72"/>
      <c r="BO438" s="71">
        <v>0</v>
      </c>
      <c r="BP438" s="71">
        <v>0</v>
      </c>
      <c r="BQ438" s="71">
        <v>5</v>
      </c>
      <c r="BR438" s="71">
        <v>0</v>
      </c>
      <c r="BS438" s="71">
        <v>2</v>
      </c>
      <c r="BT438" s="71">
        <v>0</v>
      </c>
      <c r="BU438"/>
      <c r="BV438" s="70">
        <v>106.22199999999999</v>
      </c>
      <c r="BW438" s="70">
        <v>18.193999999999999</v>
      </c>
      <c r="BX438" s="70">
        <v>109.971</v>
      </c>
      <c r="BY438" s="70">
        <v>0</v>
      </c>
      <c r="BZ438" s="70">
        <v>0</v>
      </c>
      <c r="CA438" s="70">
        <v>0</v>
      </c>
      <c r="CB438" s="70">
        <v>0</v>
      </c>
      <c r="CC438" s="70">
        <v>0</v>
      </c>
      <c r="CD438" s="70">
        <v>0</v>
      </c>
    </row>
    <row r="439" spans="1:82">
      <c r="A439" s="70" t="s">
        <v>2138</v>
      </c>
      <c r="B439" s="70">
        <v>45</v>
      </c>
      <c r="C439" s="70">
        <v>11</v>
      </c>
      <c r="D439" s="70">
        <v>3</v>
      </c>
      <c r="E439" s="70">
        <v>2014</v>
      </c>
      <c r="F439" s="70" t="s">
        <v>181</v>
      </c>
      <c r="G439" s="70" t="s">
        <v>2127</v>
      </c>
      <c r="H439" s="70" t="s">
        <v>2128</v>
      </c>
      <c r="I439" s="148"/>
      <c r="J439" s="71">
        <v>276.64651379840149</v>
      </c>
      <c r="K439" s="71">
        <v>2.0419366786854232</v>
      </c>
      <c r="L439" s="71">
        <v>1.4158930045441691</v>
      </c>
      <c r="M439" s="71">
        <v>59.716666943618208</v>
      </c>
      <c r="N439" s="71">
        <v>38.167569466128477</v>
      </c>
      <c r="O439" s="71">
        <v>34.723872222472643</v>
      </c>
      <c r="P439" s="71">
        <v>42.229377382874027</v>
      </c>
      <c r="Q439" s="71">
        <v>2.50914230161447</v>
      </c>
      <c r="R439" s="71">
        <v>0</v>
      </c>
      <c r="S439" s="71">
        <v>3.6510875945227328</v>
      </c>
      <c r="T439" s="72"/>
      <c r="U439" s="71">
        <v>41077009</v>
      </c>
      <c r="V439" s="71">
        <v>1040</v>
      </c>
      <c r="W439" s="71">
        <v>16</v>
      </c>
      <c r="X439" s="71">
        <v>13366</v>
      </c>
      <c r="Y439" s="71">
        <v>14361</v>
      </c>
      <c r="Z439" s="71">
        <v>19982</v>
      </c>
      <c r="AA439" s="71">
        <v>8410</v>
      </c>
      <c r="AB439" s="71">
        <v>33808</v>
      </c>
      <c r="AC439" s="71">
        <v>0</v>
      </c>
      <c r="AD439" s="71">
        <v>3.6510875945227328</v>
      </c>
      <c r="AE439" s="72"/>
      <c r="AF439" s="71"/>
      <c r="AG439" s="71"/>
      <c r="AH439" s="71"/>
      <c r="AI439" s="71"/>
      <c r="AJ439" s="71"/>
      <c r="AK439" s="71"/>
      <c r="AL439" s="71"/>
      <c r="AM439" s="71"/>
      <c r="AN439" s="71"/>
      <c r="AO439" s="71"/>
      <c r="AP439" s="71"/>
      <c r="AQ439" s="72"/>
      <c r="AR439" s="71">
        <v>263</v>
      </c>
      <c r="AS439" s="71">
        <v>53</v>
      </c>
      <c r="AT439" s="71">
        <v>0</v>
      </c>
      <c r="AU439" s="71">
        <v>0</v>
      </c>
      <c r="AV439" s="71">
        <v>0</v>
      </c>
      <c r="AW439" s="71">
        <v>0</v>
      </c>
      <c r="AX439" s="71"/>
      <c r="AY439" s="72"/>
      <c r="AZ439" s="71">
        <v>1070.5999999999999</v>
      </c>
      <c r="BA439" s="71">
        <v>3207.6</v>
      </c>
      <c r="BB439" s="71">
        <v>0</v>
      </c>
      <c r="BC439" s="71">
        <v>0</v>
      </c>
      <c r="BD439" s="71">
        <v>0</v>
      </c>
      <c r="BE439" s="71">
        <v>0</v>
      </c>
      <c r="BF439" s="71"/>
      <c r="BG439" s="72"/>
      <c r="BH439" s="71">
        <v>0</v>
      </c>
      <c r="BI439" s="71">
        <v>0</v>
      </c>
      <c r="BJ439" s="71">
        <v>223.393</v>
      </c>
      <c r="BK439" s="71">
        <v>0</v>
      </c>
      <c r="BL439" s="71">
        <v>8.3369999999999997</v>
      </c>
      <c r="BM439" s="71">
        <v>0</v>
      </c>
      <c r="BN439" s="72"/>
      <c r="BO439" s="71">
        <v>0</v>
      </c>
      <c r="BP439" s="71">
        <v>0</v>
      </c>
      <c r="BQ439" s="71">
        <v>5</v>
      </c>
      <c r="BR439" s="71">
        <v>0</v>
      </c>
      <c r="BS439" s="71">
        <v>2</v>
      </c>
      <c r="BT439" s="71">
        <v>0</v>
      </c>
      <c r="BU439"/>
      <c r="BV439" s="70">
        <v>114.932</v>
      </c>
      <c r="BW439" s="70">
        <v>13.561999999999999</v>
      </c>
      <c r="BX439" s="70">
        <v>103.236</v>
      </c>
      <c r="BY439" s="70">
        <v>0</v>
      </c>
      <c r="BZ439" s="70">
        <v>0</v>
      </c>
      <c r="CA439" s="70">
        <v>0</v>
      </c>
      <c r="CB439" s="70">
        <v>0</v>
      </c>
      <c r="CC439" s="70">
        <v>0</v>
      </c>
      <c r="CD439" s="70">
        <v>0</v>
      </c>
    </row>
    <row r="440" spans="1:82">
      <c r="A440" s="70" t="s">
        <v>2139</v>
      </c>
      <c r="B440" s="70">
        <v>46</v>
      </c>
      <c r="C440" s="70">
        <v>12</v>
      </c>
      <c r="D440" s="70">
        <v>3</v>
      </c>
      <c r="E440" s="70">
        <v>2015</v>
      </c>
      <c r="F440" s="70" t="s">
        <v>182</v>
      </c>
      <c r="G440" s="70" t="s">
        <v>2127</v>
      </c>
      <c r="H440" s="70" t="s">
        <v>2128</v>
      </c>
      <c r="I440" s="148"/>
      <c r="J440" s="71">
        <v>225.91312898236379</v>
      </c>
      <c r="K440" s="71">
        <v>2.171627485112162</v>
      </c>
      <c r="L440" s="71">
        <v>1.76487305700555</v>
      </c>
      <c r="M440" s="71">
        <v>63.534915363849187</v>
      </c>
      <c r="N440" s="71">
        <v>38.656521301764748</v>
      </c>
      <c r="O440" s="71">
        <v>34.725068282013396</v>
      </c>
      <c r="P440" s="71">
        <v>43.036636673836313</v>
      </c>
      <c r="Q440" s="71">
        <v>2.4633360462326301</v>
      </c>
      <c r="R440" s="71">
        <v>0</v>
      </c>
      <c r="S440" s="71">
        <v>3.9204984750267049</v>
      </c>
      <c r="T440" s="72"/>
      <c r="U440" s="71">
        <v>30430393</v>
      </c>
      <c r="V440" s="71">
        <v>1040</v>
      </c>
      <c r="W440" s="71">
        <v>16</v>
      </c>
      <c r="X440" s="71">
        <v>13366</v>
      </c>
      <c r="Y440" s="71">
        <v>14610</v>
      </c>
      <c r="Z440" s="71">
        <v>20175</v>
      </c>
      <c r="AA440" s="71">
        <v>8564</v>
      </c>
      <c r="AB440" s="71">
        <v>33905</v>
      </c>
      <c r="AC440" s="71">
        <v>0</v>
      </c>
      <c r="AD440" s="71">
        <v>3.9204984750267049</v>
      </c>
      <c r="AE440" s="72"/>
      <c r="AF440" s="71">
        <v>306007175.85573113</v>
      </c>
      <c r="AG440" s="71">
        <v>1799995.587348918</v>
      </c>
      <c r="AH440" s="71">
        <v>359698.12824545719</v>
      </c>
      <c r="AI440" s="71">
        <v>78204483.734040156</v>
      </c>
      <c r="AJ440" s="71">
        <v>57024870.164898142</v>
      </c>
      <c r="AK440" s="71">
        <v>0</v>
      </c>
      <c r="AL440" s="71">
        <v>0</v>
      </c>
      <c r="AM440" s="71">
        <v>4646538.023874227</v>
      </c>
      <c r="AN440" s="71">
        <v>0</v>
      </c>
      <c r="AO440" s="71">
        <v>0</v>
      </c>
      <c r="AP440" s="71">
        <v>448042761.494138</v>
      </c>
      <c r="AQ440" s="72"/>
      <c r="AR440" s="71">
        <v>329</v>
      </c>
      <c r="AS440" s="71">
        <v>72</v>
      </c>
      <c r="AT440" s="71">
        <v>0</v>
      </c>
      <c r="AU440" s="71">
        <v>0</v>
      </c>
      <c r="AV440" s="71">
        <v>0</v>
      </c>
      <c r="AW440" s="71">
        <v>0</v>
      </c>
      <c r="AX440" s="71"/>
      <c r="AY440" s="72"/>
      <c r="AZ440" s="71">
        <v>1342.1</v>
      </c>
      <c r="BA440" s="71">
        <v>3651.5</v>
      </c>
      <c r="BB440" s="71">
        <v>0</v>
      </c>
      <c r="BC440" s="71">
        <v>0</v>
      </c>
      <c r="BD440" s="71">
        <v>0</v>
      </c>
      <c r="BE440" s="71">
        <v>0</v>
      </c>
      <c r="BF440" s="71"/>
      <c r="BG440" s="72"/>
      <c r="BH440" s="71">
        <v>0</v>
      </c>
      <c r="BI440" s="71">
        <v>0</v>
      </c>
      <c r="BJ440" s="71">
        <v>219.62200000000001</v>
      </c>
      <c r="BK440" s="71">
        <v>0</v>
      </c>
      <c r="BL440" s="71">
        <v>7.4119999999999999</v>
      </c>
      <c r="BM440" s="71">
        <v>0</v>
      </c>
      <c r="BN440" s="72"/>
      <c r="BO440" s="71">
        <v>0</v>
      </c>
      <c r="BP440" s="71">
        <v>0</v>
      </c>
      <c r="BQ440" s="71">
        <v>5</v>
      </c>
      <c r="BR440" s="71">
        <v>0</v>
      </c>
      <c r="BS440" s="71">
        <v>2</v>
      </c>
      <c r="BT440" s="71">
        <v>0</v>
      </c>
      <c r="BU440"/>
      <c r="BV440" s="70">
        <v>112.93</v>
      </c>
      <c r="BW440" s="70">
        <v>14.509</v>
      </c>
      <c r="BX440" s="70">
        <v>99.594999999999999</v>
      </c>
      <c r="BY440" s="70">
        <v>0</v>
      </c>
      <c r="BZ440" s="70">
        <v>0</v>
      </c>
      <c r="CA440" s="70">
        <v>0</v>
      </c>
      <c r="CB440" s="70">
        <v>0</v>
      </c>
      <c r="CC440" s="70">
        <v>0</v>
      </c>
      <c r="CD440" s="70">
        <v>0</v>
      </c>
    </row>
    <row r="441" spans="1:82">
      <c r="A441" s="70" t="s">
        <v>2140</v>
      </c>
      <c r="B441" s="70">
        <v>47</v>
      </c>
      <c r="C441" s="70">
        <v>13</v>
      </c>
      <c r="D441" s="70">
        <v>3</v>
      </c>
      <c r="E441" s="70">
        <v>2016</v>
      </c>
      <c r="F441" s="70" t="s">
        <v>155</v>
      </c>
      <c r="G441" s="70" t="s">
        <v>2127</v>
      </c>
      <c r="H441" s="70" t="s">
        <v>2128</v>
      </c>
      <c r="I441" s="148"/>
      <c r="J441" s="71">
        <v>365.0574059283893</v>
      </c>
      <c r="K441" s="71">
        <v>2.2367509936062482</v>
      </c>
      <c r="L441" s="71">
        <v>1.9943827504133682</v>
      </c>
      <c r="M441" s="71">
        <v>48.938265372574669</v>
      </c>
      <c r="N441" s="71">
        <v>37.02380697140029</v>
      </c>
      <c r="O441" s="71">
        <v>34.388399655113304</v>
      </c>
      <c r="P441" s="71">
        <v>42.683872190723406</v>
      </c>
      <c r="Q441" s="71">
        <v>2.3814294510346357</v>
      </c>
      <c r="R441" s="71">
        <v>0</v>
      </c>
      <c r="S441" s="71">
        <v>5.0737057847727529</v>
      </c>
      <c r="T441" s="72"/>
      <c r="U441" s="71">
        <v>57498118.999999993</v>
      </c>
      <c r="V441" s="71">
        <v>1040</v>
      </c>
      <c r="W441" s="71">
        <v>16</v>
      </c>
      <c r="X441" s="71">
        <v>13366</v>
      </c>
      <c r="Y441" s="71">
        <v>14752</v>
      </c>
      <c r="Z441" s="71">
        <v>20225</v>
      </c>
      <c r="AA441" s="71">
        <v>8785</v>
      </c>
      <c r="AB441" s="71">
        <v>33716</v>
      </c>
      <c r="AC441" s="71">
        <v>0</v>
      </c>
      <c r="AD441" s="71">
        <v>5.0737057847727529</v>
      </c>
      <c r="AE441" s="72"/>
      <c r="AF441" s="71">
        <v>525278037.38184261</v>
      </c>
      <c r="AG441" s="71">
        <v>1769443.404087235</v>
      </c>
      <c r="AH441" s="71">
        <v>309346.10870787769</v>
      </c>
      <c r="AI441" s="71">
        <v>75613140.269070476</v>
      </c>
      <c r="AJ441" s="71">
        <v>51958929.071655743</v>
      </c>
      <c r="AK441" s="71">
        <v>0</v>
      </c>
      <c r="AL441" s="71">
        <v>0</v>
      </c>
      <c r="AM441" s="71">
        <v>4624226.147783557</v>
      </c>
      <c r="AN441" s="71">
        <v>0</v>
      </c>
      <c r="AO441" s="71">
        <v>0</v>
      </c>
      <c r="AP441" s="71">
        <v>659553122.38314748</v>
      </c>
      <c r="AQ441" s="72"/>
      <c r="AR441" s="71">
        <v>404</v>
      </c>
      <c r="AS441" s="71">
        <v>80</v>
      </c>
      <c r="AT441" s="71">
        <v>0</v>
      </c>
      <c r="AU441" s="71">
        <v>0</v>
      </c>
      <c r="AV441" s="71">
        <v>0</v>
      </c>
      <c r="AW441" s="71">
        <v>0</v>
      </c>
      <c r="AX441" s="71"/>
      <c r="AY441" s="72"/>
      <c r="AZ441" s="71">
        <v>1667.2</v>
      </c>
      <c r="BA441" s="71">
        <v>3769</v>
      </c>
      <c r="BB441" s="71">
        <v>0</v>
      </c>
      <c r="BC441" s="71">
        <v>0</v>
      </c>
      <c r="BD441" s="71">
        <v>0</v>
      </c>
      <c r="BE441" s="71">
        <v>0</v>
      </c>
      <c r="BF441" s="71"/>
      <c r="BG441" s="72"/>
      <c r="BH441" s="71">
        <v>0</v>
      </c>
      <c r="BI441" s="71">
        <v>0</v>
      </c>
      <c r="BJ441" s="71">
        <v>226.489</v>
      </c>
      <c r="BK441" s="71">
        <v>0</v>
      </c>
      <c r="BL441" s="71">
        <v>7.1</v>
      </c>
      <c r="BM441" s="71">
        <v>0</v>
      </c>
      <c r="BN441" s="72"/>
      <c r="BO441" s="71">
        <v>0</v>
      </c>
      <c r="BP441" s="71">
        <v>0</v>
      </c>
      <c r="BQ441" s="71">
        <v>5</v>
      </c>
      <c r="BR441" s="71">
        <v>0</v>
      </c>
      <c r="BS441" s="71">
        <v>2</v>
      </c>
      <c r="BT441" s="71">
        <v>0</v>
      </c>
      <c r="BU441"/>
      <c r="BV441" s="70">
        <v>112.944</v>
      </c>
      <c r="BW441" s="70">
        <v>13.641</v>
      </c>
      <c r="BX441" s="70">
        <v>107.004</v>
      </c>
      <c r="BY441" s="70">
        <v>0</v>
      </c>
      <c r="BZ441" s="70">
        <v>0</v>
      </c>
      <c r="CA441" s="70">
        <v>0</v>
      </c>
      <c r="CB441" s="70">
        <v>0</v>
      </c>
      <c r="CC441" s="70">
        <v>0</v>
      </c>
      <c r="CD441" s="70">
        <v>0</v>
      </c>
    </row>
    <row r="442" spans="1:82">
      <c r="A442" s="70" t="s">
        <v>2141</v>
      </c>
      <c r="B442" s="70">
        <v>48</v>
      </c>
      <c r="C442" s="70">
        <v>14</v>
      </c>
      <c r="D442" s="70">
        <v>3</v>
      </c>
      <c r="E442" s="70">
        <v>2017</v>
      </c>
      <c r="F442" s="70" t="s">
        <v>156</v>
      </c>
      <c r="G442" s="70" t="s">
        <v>2127</v>
      </c>
      <c r="H442" s="70" t="s">
        <v>2128</v>
      </c>
      <c r="I442" s="148"/>
      <c r="J442" s="71">
        <v>342.90252325258149</v>
      </c>
      <c r="K442" s="71">
        <v>2.2882355392710685</v>
      </c>
      <c r="L442" s="71">
        <v>1.6425700162106711</v>
      </c>
      <c r="M442" s="71">
        <v>49.097450609262765</v>
      </c>
      <c r="N442" s="71">
        <v>38.073569527504411</v>
      </c>
      <c r="O442" s="71">
        <v>33.879111868238091</v>
      </c>
      <c r="P442" s="71">
        <v>42.543839581226194</v>
      </c>
      <c r="Q442" s="71">
        <v>2.2903275826426599</v>
      </c>
      <c r="R442" s="71">
        <v>0</v>
      </c>
      <c r="S442" s="71">
        <v>5.0730647566844658</v>
      </c>
      <c r="T442" s="72"/>
      <c r="U442" s="71">
        <v>58339855.000000007</v>
      </c>
      <c r="V442" s="71">
        <v>1040</v>
      </c>
      <c r="W442" s="71">
        <v>16</v>
      </c>
      <c r="X442" s="71">
        <v>13366</v>
      </c>
      <c r="Y442" s="71">
        <v>14870</v>
      </c>
      <c r="Z442" s="71">
        <v>20256</v>
      </c>
      <c r="AA442" s="71">
        <v>8812</v>
      </c>
      <c r="AB442" s="71">
        <v>33532</v>
      </c>
      <c r="AC442" s="71">
        <v>0</v>
      </c>
      <c r="AD442" s="71">
        <v>5.0730647566844658</v>
      </c>
      <c r="AE442" s="72"/>
      <c r="AF442" s="71">
        <v>507019011.30039001</v>
      </c>
      <c r="AG442" s="71">
        <v>1850533.3302481321</v>
      </c>
      <c r="AH442" s="71">
        <v>346191.64279375138</v>
      </c>
      <c r="AI442" s="71">
        <v>79137270.373996511</v>
      </c>
      <c r="AJ442" s="71">
        <v>56464155.120304003</v>
      </c>
      <c r="AK442" s="71">
        <v>0</v>
      </c>
      <c r="AL442" s="71">
        <v>0</v>
      </c>
      <c r="AM442" s="71">
        <v>4606186.2931064889</v>
      </c>
      <c r="AN442" s="71">
        <v>0</v>
      </c>
      <c r="AO442" s="71">
        <v>0</v>
      </c>
      <c r="AP442" s="71">
        <v>649423348.06083882</v>
      </c>
      <c r="AQ442" s="72"/>
      <c r="AR442" s="71">
        <v>441</v>
      </c>
      <c r="AS442" s="71">
        <v>87</v>
      </c>
      <c r="AT442" s="71">
        <v>0</v>
      </c>
      <c r="AU442" s="71">
        <v>0</v>
      </c>
      <c r="AV442" s="71">
        <v>0</v>
      </c>
      <c r="AW442" s="71">
        <v>0</v>
      </c>
      <c r="AX442" s="71"/>
      <c r="AY442" s="72"/>
      <c r="AZ442" s="71">
        <v>1830.4</v>
      </c>
      <c r="BA442" s="71">
        <v>3889.8</v>
      </c>
      <c r="BB442" s="71">
        <v>0</v>
      </c>
      <c r="BC442" s="71">
        <v>0</v>
      </c>
      <c r="BD442" s="71">
        <v>0</v>
      </c>
      <c r="BE442" s="71">
        <v>0</v>
      </c>
      <c r="BF442" s="71"/>
      <c r="BG442" s="72"/>
      <c r="BH442" s="71">
        <v>0</v>
      </c>
      <c r="BI442" s="71">
        <v>0</v>
      </c>
      <c r="BJ442" s="71">
        <v>213.74799999999999</v>
      </c>
      <c r="BK442" s="71">
        <v>0</v>
      </c>
      <c r="BL442" s="71">
        <v>6.6710000000000003</v>
      </c>
      <c r="BM442" s="71">
        <v>0</v>
      </c>
      <c r="BN442" s="72"/>
      <c r="BO442" s="71">
        <v>0</v>
      </c>
      <c r="BP442" s="71">
        <v>0</v>
      </c>
      <c r="BQ442" s="71">
        <v>5</v>
      </c>
      <c r="BR442" s="71">
        <v>0</v>
      </c>
      <c r="BS442" s="71">
        <v>2</v>
      </c>
      <c r="BT442" s="71">
        <v>0</v>
      </c>
      <c r="BU442"/>
      <c r="BV442" s="70">
        <v>100.95699999999999</v>
      </c>
      <c r="BW442" s="70">
        <v>15.317</v>
      </c>
      <c r="BX442" s="70">
        <v>104.145</v>
      </c>
      <c r="BY442" s="70">
        <v>0</v>
      </c>
      <c r="BZ442" s="70">
        <v>0</v>
      </c>
      <c r="CA442" s="70">
        <v>0</v>
      </c>
      <c r="CB442" s="70">
        <v>0</v>
      </c>
      <c r="CC442" s="70">
        <v>0</v>
      </c>
      <c r="CD442" s="70">
        <v>0</v>
      </c>
    </row>
    <row r="443" spans="1:82">
      <c r="A443" s="70" t="s">
        <v>2142</v>
      </c>
      <c r="B443" s="70">
        <v>49</v>
      </c>
      <c r="C443" s="70">
        <v>15</v>
      </c>
      <c r="D443" s="70">
        <v>3</v>
      </c>
      <c r="E443" s="70">
        <v>2018</v>
      </c>
      <c r="F443" s="70" t="s">
        <v>183</v>
      </c>
      <c r="G443" s="70" t="s">
        <v>2127</v>
      </c>
      <c r="H443" s="70" t="s">
        <v>2128</v>
      </c>
      <c r="I443" s="148"/>
      <c r="J443" s="71">
        <v>344.32059434221077</v>
      </c>
      <c r="K443" s="71">
        <v>2.1512212386558471</v>
      </c>
      <c r="L443" s="71">
        <v>1.5350310218125316</v>
      </c>
      <c r="M443" s="71">
        <v>48.723083328712868</v>
      </c>
      <c r="N443" s="71">
        <v>36.325411106529252</v>
      </c>
      <c r="O443" s="71">
        <v>33.288548753037141</v>
      </c>
      <c r="P443" s="71">
        <v>41.871794075203987</v>
      </c>
      <c r="Q443" s="71">
        <v>2.10506761905655</v>
      </c>
      <c r="R443" s="71">
        <v>0</v>
      </c>
      <c r="S443" s="71">
        <v>4.8877814505249901</v>
      </c>
      <c r="T443" s="72"/>
      <c r="U443" s="71">
        <v>59185253</v>
      </c>
      <c r="V443" s="71">
        <v>1040</v>
      </c>
      <c r="W443" s="71">
        <v>16</v>
      </c>
      <c r="X443" s="71">
        <v>13366</v>
      </c>
      <c r="Y443" s="71">
        <v>14912</v>
      </c>
      <c r="Z443" s="71">
        <v>20284</v>
      </c>
      <c r="AA443" s="71">
        <v>8760</v>
      </c>
      <c r="AB443" s="71">
        <v>33213</v>
      </c>
      <c r="AC443" s="71">
        <v>0</v>
      </c>
      <c r="AD443" s="71">
        <v>4.8877814505249901</v>
      </c>
      <c r="AE443" s="72"/>
      <c r="AF443" s="71">
        <v>500290024.8252061</v>
      </c>
      <c r="AG443" s="71">
        <v>1641290.0177290861</v>
      </c>
      <c r="AH443" s="71">
        <v>329753.49917846551</v>
      </c>
      <c r="AI443" s="71">
        <v>75782345.559135869</v>
      </c>
      <c r="AJ443" s="71">
        <v>52829805.965926148</v>
      </c>
      <c r="AK443" s="71">
        <v>0</v>
      </c>
      <c r="AL443" s="71">
        <v>0</v>
      </c>
      <c r="AM443" s="71">
        <v>4571806.3400659934</v>
      </c>
      <c r="AN443" s="71">
        <v>0</v>
      </c>
      <c r="AO443" s="71">
        <v>0</v>
      </c>
      <c r="AP443" s="71">
        <v>635445026.20724165</v>
      </c>
      <c r="AQ443" s="72"/>
      <c r="AR443" s="71">
        <v>487</v>
      </c>
      <c r="AS443" s="71">
        <v>92</v>
      </c>
      <c r="AT443" s="71">
        <v>0</v>
      </c>
      <c r="AU443" s="71">
        <v>0</v>
      </c>
      <c r="AV443" s="71">
        <v>0</v>
      </c>
      <c r="AW443" s="71">
        <v>0</v>
      </c>
      <c r="AX443" s="71"/>
      <c r="AY443" s="72"/>
      <c r="AZ443" s="71">
        <v>2022.7</v>
      </c>
      <c r="BA443" s="71">
        <v>3947</v>
      </c>
      <c r="BB443" s="71">
        <v>0</v>
      </c>
      <c r="BC443" s="71">
        <v>0</v>
      </c>
      <c r="BD443" s="71">
        <v>0</v>
      </c>
      <c r="BE443" s="71">
        <v>0</v>
      </c>
      <c r="BF443" s="71"/>
      <c r="BG443" s="72"/>
      <c r="BH443" s="71">
        <v>0</v>
      </c>
      <c r="BI443" s="71">
        <v>0</v>
      </c>
      <c r="BJ443" s="71">
        <v>232.005</v>
      </c>
      <c r="BK443" s="71">
        <v>0</v>
      </c>
      <c r="BL443" s="71">
        <v>4.2850000000000001</v>
      </c>
      <c r="BM443" s="71">
        <v>0</v>
      </c>
      <c r="BN443" s="72"/>
      <c r="BO443" s="71">
        <v>0</v>
      </c>
      <c r="BP443" s="71">
        <v>0</v>
      </c>
      <c r="BQ443" s="71">
        <v>5</v>
      </c>
      <c r="BR443" s="71">
        <v>0</v>
      </c>
      <c r="BS443" s="71">
        <v>1</v>
      </c>
      <c r="BT443" s="71">
        <v>0</v>
      </c>
      <c r="BU443"/>
      <c r="BV443" s="70">
        <v>99.384</v>
      </c>
      <c r="BW443" s="70">
        <v>21.1</v>
      </c>
      <c r="BX443" s="70">
        <v>115.806</v>
      </c>
      <c r="BY443" s="70">
        <v>0</v>
      </c>
      <c r="BZ443" s="70">
        <v>0</v>
      </c>
      <c r="CA443" s="70">
        <v>0</v>
      </c>
      <c r="CB443" s="70">
        <v>0</v>
      </c>
      <c r="CC443" s="70">
        <v>0</v>
      </c>
      <c r="CD443" s="70">
        <v>0</v>
      </c>
    </row>
    <row r="444" spans="1:82">
      <c r="A444" s="70" t="s">
        <v>2143</v>
      </c>
      <c r="B444" s="70">
        <v>50</v>
      </c>
      <c r="C444" s="70">
        <v>16</v>
      </c>
      <c r="D444" s="70">
        <v>3</v>
      </c>
      <c r="E444" s="70">
        <v>2019</v>
      </c>
      <c r="F444" s="70" t="s">
        <v>158</v>
      </c>
      <c r="G444" s="1064" t="s">
        <v>2127</v>
      </c>
      <c r="H444" s="70" t="s">
        <v>2128</v>
      </c>
      <c r="I444" s="148"/>
      <c r="J444" s="71">
        <v>289.03690594985625</v>
      </c>
      <c r="K444" s="71">
        <v>1.9480629830686726</v>
      </c>
      <c r="L444" s="71">
        <v>1.556425549050469</v>
      </c>
      <c r="M444" s="71">
        <v>47.141755049945324</v>
      </c>
      <c r="N444" s="71">
        <v>34.009612557523411</v>
      </c>
      <c r="O444" s="71">
        <v>32.403879349402473</v>
      </c>
      <c r="P444" s="71">
        <v>42.356128647487637</v>
      </c>
      <c r="Q444" s="71">
        <v>2.02557624631141</v>
      </c>
      <c r="R444" s="71">
        <v>0</v>
      </c>
      <c r="S444" s="71">
        <v>5.6028860007498285</v>
      </c>
      <c r="T444" s="72"/>
      <c r="U444" s="71">
        <v>51949848</v>
      </c>
      <c r="V444" s="71">
        <v>1040</v>
      </c>
      <c r="W444" s="71">
        <v>16</v>
      </c>
      <c r="X444" s="71">
        <v>13366</v>
      </c>
      <c r="Y444" s="71">
        <v>14906</v>
      </c>
      <c r="Z444" s="71">
        <v>20287</v>
      </c>
      <c r="AA444" s="71">
        <v>8795</v>
      </c>
      <c r="AB444" s="71">
        <v>32824</v>
      </c>
      <c r="AC444" s="71">
        <v>0</v>
      </c>
      <c r="AD444" s="71">
        <v>5.6028860007498276</v>
      </c>
      <c r="AE444" s="72"/>
      <c r="AF444" s="71">
        <v>441809891.26008087</v>
      </c>
      <c r="AG444" s="71">
        <v>1583077.81009828</v>
      </c>
      <c r="AH444" s="71">
        <v>350519.92430916271</v>
      </c>
      <c r="AI444" s="71">
        <v>76515490.331752539</v>
      </c>
      <c r="AJ444" s="71">
        <v>51305340.186093614</v>
      </c>
      <c r="AK444" s="71">
        <v>0</v>
      </c>
      <c r="AL444" s="71">
        <v>0</v>
      </c>
      <c r="AM444" s="71">
        <v>4470381.701060296</v>
      </c>
      <c r="AN444" s="71">
        <v>0</v>
      </c>
      <c r="AO444" s="71">
        <v>0</v>
      </c>
      <c r="AP444" s="71">
        <v>576034701.21339476</v>
      </c>
      <c r="AQ444" s="72"/>
      <c r="AR444" s="71">
        <v>537</v>
      </c>
      <c r="AS444" s="71">
        <v>96</v>
      </c>
      <c r="AT444" s="71">
        <v>0</v>
      </c>
      <c r="AU444" s="71">
        <v>0</v>
      </c>
      <c r="AV444" s="71">
        <v>0</v>
      </c>
      <c r="AW444" s="71">
        <v>0</v>
      </c>
      <c r="AX444" s="71"/>
      <c r="AY444" s="72"/>
      <c r="AZ444" s="71">
        <v>2213.5000000000009</v>
      </c>
      <c r="BA444" s="71">
        <v>4040.6</v>
      </c>
      <c r="BB444" s="71">
        <v>0</v>
      </c>
      <c r="BC444" s="71">
        <v>0</v>
      </c>
      <c r="BD444" s="71">
        <v>0</v>
      </c>
      <c r="BE444" s="71">
        <v>0</v>
      </c>
      <c r="BF444" s="71"/>
      <c r="BG444" s="72"/>
      <c r="BH444" s="71">
        <v>0</v>
      </c>
      <c r="BI444" s="71">
        <v>0</v>
      </c>
      <c r="BJ444" s="71">
        <v>233.67599999999999</v>
      </c>
      <c r="BK444" s="71">
        <v>0</v>
      </c>
      <c r="BL444" s="71">
        <v>4.0890000000000004</v>
      </c>
      <c r="BM444" s="71">
        <v>0</v>
      </c>
      <c r="BN444" s="72"/>
      <c r="BO444" s="71">
        <v>0</v>
      </c>
      <c r="BP444" s="71">
        <v>0</v>
      </c>
      <c r="BQ444" s="71">
        <v>5</v>
      </c>
      <c r="BR444" s="71">
        <v>0</v>
      </c>
      <c r="BS444" s="71">
        <v>1</v>
      </c>
      <c r="BT444" s="71">
        <v>0</v>
      </c>
      <c r="BU444"/>
      <c r="BV444" s="70">
        <v>102.036</v>
      </c>
      <c r="BW444" s="70">
        <v>17.713000000000001</v>
      </c>
      <c r="BX444" s="70">
        <v>118.01600000000001</v>
      </c>
      <c r="BY444" s="70">
        <v>0</v>
      </c>
      <c r="BZ444" s="70">
        <v>0</v>
      </c>
      <c r="CA444" s="70">
        <v>0</v>
      </c>
      <c r="CB444" s="70">
        <v>0</v>
      </c>
      <c r="CC444" s="70">
        <v>0</v>
      </c>
      <c r="CD444" s="70">
        <v>0</v>
      </c>
    </row>
    <row r="445" spans="1:82">
      <c r="A445" s="70" t="s">
        <v>2144</v>
      </c>
      <c r="B445" s="70">
        <v>51</v>
      </c>
      <c r="C445" s="70">
        <v>17</v>
      </c>
      <c r="D445" s="70">
        <v>3</v>
      </c>
      <c r="E445" s="70">
        <v>2020</v>
      </c>
      <c r="F445" s="70" t="s">
        <v>159</v>
      </c>
      <c r="G445" s="1064" t="s">
        <v>2127</v>
      </c>
      <c r="H445" s="70" t="s">
        <v>2128</v>
      </c>
      <c r="I445" s="148"/>
      <c r="J445" s="71">
        <v>255.92154525414301</v>
      </c>
      <c r="K445" s="71">
        <v>1.9331389228930429</v>
      </c>
      <c r="L445" s="71">
        <v>4.7542367306115318</v>
      </c>
      <c r="M445" s="71">
        <v>38.759637933800384</v>
      </c>
      <c r="N445" s="71">
        <v>34.328995303837132</v>
      </c>
      <c r="O445" s="71">
        <v>28.430963342089491</v>
      </c>
      <c r="P445" s="71">
        <v>39.935877565656732</v>
      </c>
      <c r="Q445" s="71">
        <v>1.92023283965602</v>
      </c>
      <c r="R445" s="71">
        <v>0</v>
      </c>
      <c r="S445" s="71">
        <v>3.9249315032129508</v>
      </c>
      <c r="T445" s="72"/>
      <c r="U445" s="71">
        <v>50519214</v>
      </c>
      <c r="V445" s="71">
        <v>1023</v>
      </c>
      <c r="W445" s="71">
        <v>60</v>
      </c>
      <c r="X445" s="71">
        <v>12592</v>
      </c>
      <c r="Y445" s="71">
        <v>14971</v>
      </c>
      <c r="Z445" s="71">
        <v>20316</v>
      </c>
      <c r="AA445" s="71">
        <v>8814</v>
      </c>
      <c r="AB445" s="71">
        <v>32568</v>
      </c>
      <c r="AC445" s="71">
        <v>0</v>
      </c>
      <c r="AD445" s="71">
        <v>3.9249315032129508</v>
      </c>
      <c r="AE445" s="72"/>
      <c r="AF445" s="71">
        <v>402481398.53341782</v>
      </c>
      <c r="AG445" s="71">
        <v>1478977.2706562516</v>
      </c>
      <c r="AH445" s="71">
        <v>1112155.276575017</v>
      </c>
      <c r="AI445" s="71">
        <v>63886725.660162993</v>
      </c>
      <c r="AJ445" s="71">
        <v>53153070.469814204</v>
      </c>
      <c r="AK445" s="71"/>
      <c r="AL445" s="71"/>
      <c r="AM445" s="71">
        <v>4250485.8380268719</v>
      </c>
      <c r="AN445" s="71"/>
      <c r="AO445" s="71"/>
      <c r="AP445" s="71">
        <v>526362813.04865313</v>
      </c>
      <c r="AQ445" s="72"/>
      <c r="AR445" s="71">
        <v>596</v>
      </c>
      <c r="AS445" s="71">
        <v>96</v>
      </c>
      <c r="AT445" s="71">
        <v>0</v>
      </c>
      <c r="AU445" s="71">
        <v>0</v>
      </c>
      <c r="AV445" s="71">
        <v>0</v>
      </c>
      <c r="AW445" s="71">
        <v>0</v>
      </c>
      <c r="AX445" s="71"/>
      <c r="AY445" s="72"/>
      <c r="AZ445" s="71">
        <v>2459.200000000003</v>
      </c>
      <c r="BA445" s="71">
        <v>4040.6</v>
      </c>
      <c r="BB445" s="71">
        <v>0</v>
      </c>
      <c r="BC445" s="71">
        <v>0</v>
      </c>
      <c r="BD445" s="71">
        <v>0</v>
      </c>
      <c r="BE445" s="71">
        <v>0</v>
      </c>
      <c r="BF445" s="71"/>
      <c r="BG445" s="72"/>
      <c r="BH445" s="71">
        <v>0</v>
      </c>
      <c r="BI445" s="71">
        <v>0</v>
      </c>
      <c r="BJ445" s="71">
        <v>233.768</v>
      </c>
      <c r="BK445" s="71">
        <v>0</v>
      </c>
      <c r="BL445" s="71">
        <v>3.794</v>
      </c>
      <c r="BM445" s="71">
        <v>0</v>
      </c>
      <c r="BN445" s="72"/>
      <c r="BO445" s="71">
        <v>0</v>
      </c>
      <c r="BP445" s="71">
        <v>0</v>
      </c>
      <c r="BQ445" s="71">
        <v>4</v>
      </c>
      <c r="BR445" s="71">
        <v>0</v>
      </c>
      <c r="BS445" s="71">
        <v>1</v>
      </c>
      <c r="BT445" s="71">
        <v>0</v>
      </c>
      <c r="BU445"/>
      <c r="BV445" s="70">
        <v>101</v>
      </c>
      <c r="BW445" s="70">
        <v>17.350000000000001</v>
      </c>
      <c r="BX445" s="70">
        <v>119.212</v>
      </c>
      <c r="BY445" s="70">
        <v>0</v>
      </c>
      <c r="BZ445" s="70">
        <v>0</v>
      </c>
      <c r="CA445" s="70">
        <v>0</v>
      </c>
      <c r="CB445" s="70">
        <v>0</v>
      </c>
      <c r="CC445" s="70">
        <v>0</v>
      </c>
      <c r="CD445" s="70">
        <v>0</v>
      </c>
    </row>
    <row r="446" spans="1:82">
      <c r="A446" s="70" t="s">
        <v>2145</v>
      </c>
      <c r="B446" s="70">
        <v>51</v>
      </c>
      <c r="C446" s="70">
        <v>18</v>
      </c>
      <c r="D446" s="70">
        <v>3</v>
      </c>
      <c r="E446" s="70">
        <v>2021</v>
      </c>
      <c r="F446" s="70" t="s">
        <v>160</v>
      </c>
      <c r="G446" s="70" t="s">
        <v>2127</v>
      </c>
      <c r="H446" s="70" t="s">
        <v>2128</v>
      </c>
      <c r="I446" s="148"/>
      <c r="J446" s="71">
        <v>274.32633366360238</v>
      </c>
      <c r="K446" s="71">
        <v>2.2141131642434217</v>
      </c>
      <c r="L446" s="71">
        <v>5.1101457577088212</v>
      </c>
      <c r="M446" s="71">
        <v>42.394208140136605</v>
      </c>
      <c r="N446" s="71">
        <v>34.894653636633095</v>
      </c>
      <c r="O446" s="71">
        <v>27.586376638125508</v>
      </c>
      <c r="P446" s="71">
        <v>40.736829007572204</v>
      </c>
      <c r="Q446" s="71">
        <v>1.88753840794431</v>
      </c>
      <c r="R446" s="71">
        <v>0</v>
      </c>
      <c r="S446" s="71">
        <v>4.4265535120189687</v>
      </c>
      <c r="T446" s="72"/>
      <c r="U446" s="71">
        <v>53422243</v>
      </c>
      <c r="V446" s="71">
        <v>1023</v>
      </c>
      <c r="W446" s="71">
        <v>60</v>
      </c>
      <c r="X446" s="71">
        <v>12592</v>
      </c>
      <c r="Y446" s="71">
        <v>15097</v>
      </c>
      <c r="Z446" s="71">
        <v>20297</v>
      </c>
      <c r="AA446" s="71">
        <v>8767</v>
      </c>
      <c r="AB446" s="71">
        <v>32328</v>
      </c>
      <c r="AC446" s="71">
        <v>0</v>
      </c>
      <c r="AD446" s="71">
        <v>4.4265535120189687</v>
      </c>
      <c r="AE446" s="72"/>
      <c r="AF446" s="71">
        <v>424396068.40497172</v>
      </c>
      <c r="AG446" s="71">
        <v>1697553.7660495709</v>
      </c>
      <c r="AH446" s="71">
        <v>1137411.5638627133</v>
      </c>
      <c r="AI446" s="71">
        <v>69067633.98619619</v>
      </c>
      <c r="AJ446" s="71">
        <v>51660661.446132459</v>
      </c>
      <c r="AK446" s="71">
        <v>0</v>
      </c>
      <c r="AL446" s="71">
        <v>0</v>
      </c>
      <c r="AM446" s="71">
        <v>4243498.9650506526</v>
      </c>
      <c r="AN446" s="71">
        <v>0</v>
      </c>
      <c r="AO446" s="71">
        <v>0</v>
      </c>
      <c r="AP446" s="71">
        <v>552202828.1322633</v>
      </c>
      <c r="AQ446" s="72"/>
      <c r="AR446" s="71">
        <v>658</v>
      </c>
      <c r="AS446" s="71">
        <v>96</v>
      </c>
      <c r="AT446" s="71">
        <v>0</v>
      </c>
      <c r="AU446" s="71">
        <v>0</v>
      </c>
      <c r="AV446" s="71">
        <v>0</v>
      </c>
      <c r="AW446" s="71">
        <v>0</v>
      </c>
      <c r="AX446" s="71"/>
      <c r="AY446" s="72"/>
      <c r="AZ446" s="71">
        <v>2738.5000000000018</v>
      </c>
      <c r="BA446" s="71">
        <v>4040.6</v>
      </c>
      <c r="BB446" s="71">
        <v>0</v>
      </c>
      <c r="BC446" s="71">
        <v>0</v>
      </c>
      <c r="BD446" s="71">
        <v>0</v>
      </c>
      <c r="BE446" s="71">
        <v>0</v>
      </c>
      <c r="BF446" s="71"/>
      <c r="BG446" s="72"/>
      <c r="BH446" s="71">
        <v>0</v>
      </c>
      <c r="BI446" s="71">
        <v>0</v>
      </c>
      <c r="BJ446" s="71">
        <v>247.38800000000001</v>
      </c>
      <c r="BK446" s="71">
        <v>0</v>
      </c>
      <c r="BL446" s="71">
        <v>0</v>
      </c>
      <c r="BM446" s="71">
        <v>0</v>
      </c>
      <c r="BN446" s="72"/>
      <c r="BO446" s="71">
        <v>0</v>
      </c>
      <c r="BP446" s="71">
        <v>0</v>
      </c>
      <c r="BQ446" s="71">
        <v>5</v>
      </c>
      <c r="BR446" s="71">
        <v>0</v>
      </c>
      <c r="BS446" s="71">
        <v>0</v>
      </c>
      <c r="BT446" s="71">
        <v>0</v>
      </c>
      <c r="BU446"/>
      <c r="BV446" s="70">
        <v>97.418000000000006</v>
      </c>
      <c r="BW446" s="70">
        <v>23.346</v>
      </c>
      <c r="BX446" s="70">
        <v>126.624</v>
      </c>
      <c r="BY446" s="70">
        <v>0</v>
      </c>
      <c r="BZ446" s="70">
        <v>0</v>
      </c>
      <c r="CA446" s="70">
        <v>0</v>
      </c>
      <c r="CB446" s="70">
        <v>0</v>
      </c>
      <c r="CC446" s="70">
        <v>0</v>
      </c>
      <c r="CD446" s="70">
        <v>0</v>
      </c>
    </row>
    <row r="447" spans="1:82">
      <c r="A447" s="70" t="s">
        <v>2146</v>
      </c>
      <c r="B447" s="70">
        <v>51</v>
      </c>
      <c r="C447" s="70">
        <v>19</v>
      </c>
      <c r="D447" s="70">
        <v>3</v>
      </c>
      <c r="E447" s="70">
        <v>2022</v>
      </c>
      <c r="F447" s="70" t="s">
        <v>161</v>
      </c>
      <c r="G447" s="70" t="s">
        <v>2127</v>
      </c>
      <c r="H447" s="70" t="s">
        <v>2128</v>
      </c>
      <c r="I447" s="148"/>
      <c r="J447" s="71">
        <v>280.51806408344476</v>
      </c>
      <c r="K447" s="71">
        <v>2.0899096409190814</v>
      </c>
      <c r="L447" s="71">
        <v>4.4795746744689087</v>
      </c>
      <c r="M447" s="71">
        <v>41.734797550469523</v>
      </c>
      <c r="N447" s="71">
        <v>35.751297965207961</v>
      </c>
      <c r="O447" s="71">
        <v>28.861903294887377</v>
      </c>
      <c r="P447" s="71">
        <v>40.7887860076886</v>
      </c>
      <c r="Q447" s="71">
        <v>1.8933130048703373</v>
      </c>
      <c r="R447" s="71">
        <v>0</v>
      </c>
      <c r="S447" s="71">
        <v>4.0032723795442893</v>
      </c>
      <c r="T447" s="72"/>
      <c r="U447" s="71">
        <v>65680629</v>
      </c>
      <c r="V447" s="71">
        <v>1023</v>
      </c>
      <c r="W447" s="71">
        <v>60</v>
      </c>
      <c r="X447" s="71">
        <v>12592</v>
      </c>
      <c r="Y447" s="71">
        <v>15199</v>
      </c>
      <c r="Z447" s="71">
        <v>20176</v>
      </c>
      <c r="AA447" s="71">
        <v>8912</v>
      </c>
      <c r="AB447" s="71">
        <v>32161</v>
      </c>
      <c r="AC447" s="71">
        <v>0</v>
      </c>
      <c r="AD447" s="71">
        <v>4.0032723795442893</v>
      </c>
      <c r="AE447" s="72"/>
      <c r="AF447" s="71">
        <v>424024286.00692034</v>
      </c>
      <c r="AG447" s="71">
        <v>1715427.4908312443</v>
      </c>
      <c r="AH447" s="71">
        <v>1133526.8350459286</v>
      </c>
      <c r="AI447" s="71">
        <v>67185913.812651545</v>
      </c>
      <c r="AJ447" s="71">
        <v>55531345.521606661</v>
      </c>
      <c r="AK447" s="71">
        <v>0</v>
      </c>
      <c r="AL447" s="71">
        <v>0</v>
      </c>
      <c r="AM447" s="71">
        <v>4152862.9154272433</v>
      </c>
      <c r="AN447" s="71">
        <v>0</v>
      </c>
      <c r="AO447" s="71">
        <v>0</v>
      </c>
      <c r="AP447" s="71">
        <v>553743362.58248293</v>
      </c>
      <c r="AQ447" s="72"/>
      <c r="AR447" s="71">
        <v>743</v>
      </c>
      <c r="AS447" s="71">
        <v>96</v>
      </c>
      <c r="AT447" s="71">
        <v>0</v>
      </c>
      <c r="AU447" s="71">
        <v>0</v>
      </c>
      <c r="AV447" s="71">
        <v>0</v>
      </c>
      <c r="AW447" s="71">
        <v>0</v>
      </c>
      <c r="AX447" s="71"/>
      <c r="AY447" s="72"/>
      <c r="AZ447" s="71">
        <v>3146.9000000000042</v>
      </c>
      <c r="BA447" s="71">
        <v>4040.6</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2147</v>
      </c>
      <c r="B448" s="70">
        <v>51</v>
      </c>
      <c r="C448" s="70">
        <v>20</v>
      </c>
      <c r="D448" s="70">
        <v>3</v>
      </c>
      <c r="E448" s="70">
        <v>2023</v>
      </c>
      <c r="F448" s="70" t="s">
        <v>1539</v>
      </c>
      <c r="G448" s="70" t="s">
        <v>2127</v>
      </c>
      <c r="H448" s="70" t="s">
        <v>2128</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842</v>
      </c>
      <c r="AS448" s="71">
        <v>97</v>
      </c>
      <c r="AT448" s="71">
        <v>0</v>
      </c>
      <c r="AU448" s="71">
        <v>0</v>
      </c>
      <c r="AV448" s="71">
        <v>0</v>
      </c>
      <c r="AW448" s="71">
        <v>0</v>
      </c>
      <c r="AX448" s="71"/>
      <c r="AY448" s="72"/>
      <c r="AZ448" s="71">
        <v>3638.3000000000052</v>
      </c>
      <c r="BA448" s="71">
        <v>4053.7</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2148</v>
      </c>
      <c r="B449" s="70">
        <v>51</v>
      </c>
      <c r="C449" s="70">
        <v>21</v>
      </c>
      <c r="D449" s="70">
        <v>3</v>
      </c>
      <c r="E449" s="70">
        <v>2024</v>
      </c>
      <c r="F449" s="70" t="s">
        <v>1554</v>
      </c>
      <c r="G449" s="70" t="s">
        <v>2127</v>
      </c>
      <c r="H449" s="70" t="s">
        <v>2128</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2149</v>
      </c>
      <c r="B450" s="70">
        <v>460</v>
      </c>
      <c r="C450" s="70">
        <v>1</v>
      </c>
      <c r="D450" s="70">
        <v>28</v>
      </c>
      <c r="E450" s="70">
        <v>1990</v>
      </c>
      <c r="F450" s="70" t="s">
        <v>787</v>
      </c>
      <c r="G450" s="70" t="s">
        <v>2150</v>
      </c>
      <c r="H450" s="70" t="s">
        <v>2151</v>
      </c>
      <c r="I450" s="148"/>
      <c r="J450" s="71">
        <v>143.94883998517659</v>
      </c>
      <c r="K450" s="71">
        <v>5.3090789799099953</v>
      </c>
      <c r="L450" s="71">
        <v>24.207286586297261</v>
      </c>
      <c r="M450" s="71">
        <v>20.04549683537843</v>
      </c>
      <c r="N450" s="71">
        <v>30.609076677170929</v>
      </c>
      <c r="O450" s="71">
        <v>38.08790325769214</v>
      </c>
      <c r="P450" s="71">
        <v>59.461863117028741</v>
      </c>
      <c r="Q450" s="71">
        <v>2.6477205059542599</v>
      </c>
      <c r="R450" s="71">
        <v>0</v>
      </c>
      <c r="S450" s="71">
        <v>2.5809244670135678</v>
      </c>
      <c r="T450" s="72"/>
      <c r="U450" s="71">
        <v>6073662</v>
      </c>
      <c r="V450" s="71">
        <v>1878</v>
      </c>
      <c r="W450" s="71">
        <v>257</v>
      </c>
      <c r="X450" s="71">
        <v>7168</v>
      </c>
      <c r="Y450" s="71">
        <v>10095</v>
      </c>
      <c r="Z450" s="71">
        <v>15666</v>
      </c>
      <c r="AA450" s="71">
        <v>14438</v>
      </c>
      <c r="AB450" s="71">
        <v>42990</v>
      </c>
      <c r="AC450" s="71">
        <v>0</v>
      </c>
      <c r="AD450" s="71">
        <v>2.5809244670135678</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2152</v>
      </c>
      <c r="B451" s="70">
        <v>461</v>
      </c>
      <c r="C451" s="70">
        <v>2</v>
      </c>
      <c r="D451" s="70">
        <v>28</v>
      </c>
      <c r="E451" s="70">
        <v>2005</v>
      </c>
      <c r="F451" s="70" t="s">
        <v>789</v>
      </c>
      <c r="G451" s="70" t="s">
        <v>2150</v>
      </c>
      <c r="H451" s="70" t="s">
        <v>2151</v>
      </c>
      <c r="I451" s="148"/>
      <c r="J451" s="71">
        <v>142.9708939091002</v>
      </c>
      <c r="K451" s="71">
        <v>3.7397872600645479</v>
      </c>
      <c r="L451" s="71">
        <v>10.84808876337641</v>
      </c>
      <c r="M451" s="71">
        <v>37.278977171096912</v>
      </c>
      <c r="N451" s="71">
        <v>42.176816724332078</v>
      </c>
      <c r="O451" s="71">
        <v>50.92800162662644</v>
      </c>
      <c r="P451" s="71">
        <v>69.7123622118784</v>
      </c>
      <c r="Q451" s="71">
        <v>2.38013840439526</v>
      </c>
      <c r="R451" s="71">
        <v>0</v>
      </c>
      <c r="S451" s="71">
        <v>5.0064611800000014</v>
      </c>
      <c r="T451" s="72"/>
      <c r="U451" s="71">
        <v>6311321</v>
      </c>
      <c r="V451" s="71">
        <v>1697</v>
      </c>
      <c r="W451" s="71">
        <v>130</v>
      </c>
      <c r="X451" s="71">
        <v>6270</v>
      </c>
      <c r="Y451" s="71">
        <v>11389</v>
      </c>
      <c r="Z451" s="71">
        <v>24240</v>
      </c>
      <c r="AA451" s="71">
        <v>13863</v>
      </c>
      <c r="AB451" s="71">
        <v>40400</v>
      </c>
      <c r="AC451" s="71">
        <v>0</v>
      </c>
      <c r="AD451" s="71">
        <v>5.0064611800000014</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2153</v>
      </c>
      <c r="B452" s="70">
        <v>462</v>
      </c>
      <c r="C452" s="70">
        <v>3</v>
      </c>
      <c r="D452" s="70">
        <v>28</v>
      </c>
      <c r="E452" s="70">
        <v>2006</v>
      </c>
      <c r="F452" s="70" t="s">
        <v>790</v>
      </c>
      <c r="G452" s="70" t="s">
        <v>2150</v>
      </c>
      <c r="H452" s="70" t="s">
        <v>2151</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2154</v>
      </c>
      <c r="B453" s="70">
        <v>463</v>
      </c>
      <c r="C453" s="70">
        <v>4</v>
      </c>
      <c r="D453" s="70">
        <v>28</v>
      </c>
      <c r="E453" s="70">
        <v>2007</v>
      </c>
      <c r="F453" s="70" t="s">
        <v>791</v>
      </c>
      <c r="G453" s="70" t="s">
        <v>2150</v>
      </c>
      <c r="H453" s="70" t="s">
        <v>2151</v>
      </c>
      <c r="I453" s="148"/>
      <c r="J453" s="71">
        <v>137.5278157127907</v>
      </c>
      <c r="K453" s="71">
        <v>3.6033562281759899</v>
      </c>
      <c r="L453" s="71">
        <v>24.729450596091691</v>
      </c>
      <c r="M453" s="71">
        <v>36.973529749151361</v>
      </c>
      <c r="N453" s="71">
        <v>43.554070866986493</v>
      </c>
      <c r="O453" s="71">
        <v>49.287449050709498</v>
      </c>
      <c r="P453" s="71">
        <v>69.63225323204783</v>
      </c>
      <c r="Q453" s="71">
        <v>2.4619572990697201</v>
      </c>
      <c r="R453" s="71">
        <v>0</v>
      </c>
      <c r="S453" s="71">
        <v>5.447762018299998</v>
      </c>
      <c r="T453" s="72"/>
      <c r="U453" s="71">
        <v>6751164</v>
      </c>
      <c r="V453" s="71">
        <v>1522</v>
      </c>
      <c r="W453" s="71">
        <v>290</v>
      </c>
      <c r="X453" s="71">
        <v>7516</v>
      </c>
      <c r="Y453" s="71">
        <v>11555</v>
      </c>
      <c r="Z453" s="71">
        <v>24387</v>
      </c>
      <c r="AA453" s="71">
        <v>13636</v>
      </c>
      <c r="AB453" s="71">
        <v>39579</v>
      </c>
      <c r="AC453" s="71">
        <v>0</v>
      </c>
      <c r="AD453" s="71">
        <v>5.447762018299998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2155</v>
      </c>
      <c r="B454" s="70">
        <v>464</v>
      </c>
      <c r="C454" s="70">
        <v>5</v>
      </c>
      <c r="D454" s="70">
        <v>28</v>
      </c>
      <c r="E454" s="70">
        <v>2008</v>
      </c>
      <c r="F454" s="70" t="s">
        <v>792</v>
      </c>
      <c r="G454" s="70" t="s">
        <v>2150</v>
      </c>
      <c r="H454" s="70" t="s">
        <v>2151</v>
      </c>
      <c r="I454" s="148"/>
      <c r="J454" s="71">
        <v>133.41840243563931</v>
      </c>
      <c r="K454" s="71">
        <v>2.7041261434391091</v>
      </c>
      <c r="L454" s="71">
        <v>22.101102785115071</v>
      </c>
      <c r="M454" s="71">
        <v>38.128014669054522</v>
      </c>
      <c r="N454" s="71">
        <v>42.54295086443932</v>
      </c>
      <c r="O454" s="71">
        <v>48.129717568125429</v>
      </c>
      <c r="P454" s="71">
        <v>68.094101978757294</v>
      </c>
      <c r="Q454" s="71">
        <v>2.3934783870147198</v>
      </c>
      <c r="R454" s="71">
        <v>0</v>
      </c>
      <c r="S454" s="71">
        <v>3.994610927500001</v>
      </c>
      <c r="T454" s="72"/>
      <c r="U454" s="71">
        <v>6865526</v>
      </c>
      <c r="V454" s="71">
        <v>1522</v>
      </c>
      <c r="W454" s="71">
        <v>290</v>
      </c>
      <c r="X454" s="71">
        <v>7516</v>
      </c>
      <c r="Y454" s="71">
        <v>11605</v>
      </c>
      <c r="Z454" s="71">
        <v>24650</v>
      </c>
      <c r="AA454" s="71">
        <v>13350</v>
      </c>
      <c r="AB454" s="71">
        <v>39111</v>
      </c>
      <c r="AC454" s="71">
        <v>0</v>
      </c>
      <c r="AD454" s="71">
        <v>3.994610927500001</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2156</v>
      </c>
      <c r="B455" s="70">
        <v>465</v>
      </c>
      <c r="C455" s="70">
        <v>6</v>
      </c>
      <c r="D455" s="70">
        <v>28</v>
      </c>
      <c r="E455" s="70">
        <v>2009</v>
      </c>
      <c r="F455" s="70" t="s">
        <v>176</v>
      </c>
      <c r="G455" s="70" t="s">
        <v>2150</v>
      </c>
      <c r="H455" s="70" t="s">
        <v>2151</v>
      </c>
      <c r="I455" s="148"/>
      <c r="J455" s="71">
        <v>137.52059507996469</v>
      </c>
      <c r="K455" s="71">
        <v>2.4895118461803651</v>
      </c>
      <c r="L455" s="71">
        <v>27.28905293475443</v>
      </c>
      <c r="M455" s="71">
        <v>40.630668448595642</v>
      </c>
      <c r="N455" s="71">
        <v>37.065316803259911</v>
      </c>
      <c r="O455" s="71">
        <v>49.202370478689723</v>
      </c>
      <c r="P455" s="71">
        <v>65.553820053332174</v>
      </c>
      <c r="Q455" s="71">
        <v>2.2600136914100899</v>
      </c>
      <c r="R455" s="71">
        <v>0</v>
      </c>
      <c r="S455" s="71">
        <v>5.8475425222400013</v>
      </c>
      <c r="T455" s="72"/>
      <c r="U455" s="71">
        <v>6175660</v>
      </c>
      <c r="V455" s="71">
        <v>1542</v>
      </c>
      <c r="W455" s="71">
        <v>557</v>
      </c>
      <c r="X455" s="71">
        <v>8676</v>
      </c>
      <c r="Y455" s="71">
        <v>11714</v>
      </c>
      <c r="Z455" s="71">
        <v>24873</v>
      </c>
      <c r="AA455" s="71">
        <v>13194</v>
      </c>
      <c r="AB455" s="71">
        <v>38767</v>
      </c>
      <c r="AC455" s="71">
        <v>0</v>
      </c>
      <c r="AD455" s="71">
        <v>5.8475425222400013</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23.07</v>
      </c>
      <c r="BK455" s="71">
        <v>0</v>
      </c>
      <c r="BL455" s="71">
        <v>7.3100000000000005</v>
      </c>
      <c r="BM455" s="71">
        <v>0</v>
      </c>
      <c r="BN455" s="72"/>
      <c r="BO455" s="71">
        <v>0</v>
      </c>
      <c r="BP455" s="71">
        <v>0</v>
      </c>
      <c r="BQ455" s="71">
        <v>3</v>
      </c>
      <c r="BR455" s="71">
        <v>0</v>
      </c>
      <c r="BS455" s="71">
        <v>2</v>
      </c>
      <c r="BT455" s="71">
        <v>0</v>
      </c>
      <c r="BU455"/>
      <c r="BV455" s="70">
        <v>30.38</v>
      </c>
      <c r="BW455" s="70">
        <v>0</v>
      </c>
      <c r="BX455" s="70">
        <v>0</v>
      </c>
      <c r="BY455" s="70">
        <v>0</v>
      </c>
      <c r="BZ455" s="70">
        <v>0</v>
      </c>
      <c r="CA455" s="70">
        <v>0</v>
      </c>
      <c r="CB455" s="70">
        <v>0</v>
      </c>
      <c r="CC455" s="70">
        <v>0</v>
      </c>
      <c r="CD455" s="70">
        <v>0</v>
      </c>
    </row>
    <row r="456" spans="1:82">
      <c r="A456" s="70" t="s">
        <v>2157</v>
      </c>
      <c r="B456" s="70">
        <v>466</v>
      </c>
      <c r="C456" s="70">
        <v>7</v>
      </c>
      <c r="D456" s="70">
        <v>28</v>
      </c>
      <c r="E456" s="70">
        <v>2010</v>
      </c>
      <c r="F456" s="70" t="s">
        <v>177</v>
      </c>
      <c r="G456" s="70" t="s">
        <v>2150</v>
      </c>
      <c r="H456" s="70" t="s">
        <v>2151</v>
      </c>
      <c r="I456" s="148"/>
      <c r="J456" s="71">
        <v>110.6979105363246</v>
      </c>
      <c r="K456" s="71">
        <v>2.665800287809474</v>
      </c>
      <c r="L456" s="71">
        <v>26.208423305704091</v>
      </c>
      <c r="M456" s="71">
        <v>38.871204872851699</v>
      </c>
      <c r="N456" s="71">
        <v>41.167533048547483</v>
      </c>
      <c r="O456" s="71">
        <v>49.213042733243093</v>
      </c>
      <c r="P456" s="71">
        <v>67.176820074189706</v>
      </c>
      <c r="Q456" s="71">
        <v>2.3270296182235302</v>
      </c>
      <c r="R456" s="71">
        <v>0</v>
      </c>
      <c r="S456" s="71">
        <v>4.1377403824000014</v>
      </c>
      <c r="T456" s="72"/>
      <c r="U456" s="71">
        <v>5429726</v>
      </c>
      <c r="V456" s="71">
        <v>1542</v>
      </c>
      <c r="W456" s="71">
        <v>557</v>
      </c>
      <c r="X456" s="71">
        <v>8676</v>
      </c>
      <c r="Y456" s="71">
        <v>11694</v>
      </c>
      <c r="Z456" s="71">
        <v>24994</v>
      </c>
      <c r="AA456" s="71">
        <v>13183</v>
      </c>
      <c r="AB456" s="71">
        <v>38249</v>
      </c>
      <c r="AC456" s="71">
        <v>0</v>
      </c>
      <c r="AD456" s="71">
        <v>4.1377403824000014</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21.456</v>
      </c>
      <c r="BK456" s="71">
        <v>0</v>
      </c>
      <c r="BL456" s="71">
        <v>8.0060000000000002</v>
      </c>
      <c r="BM456" s="71">
        <v>0</v>
      </c>
      <c r="BN456" s="72"/>
      <c r="BO456" s="71">
        <v>0</v>
      </c>
      <c r="BP456" s="71">
        <v>0</v>
      </c>
      <c r="BQ456" s="71">
        <v>3</v>
      </c>
      <c r="BR456" s="71">
        <v>0</v>
      </c>
      <c r="BS456" s="71">
        <v>2</v>
      </c>
      <c r="BT456" s="71">
        <v>0</v>
      </c>
      <c r="BU456"/>
      <c r="BV456" s="70">
        <v>29.462</v>
      </c>
      <c r="BW456" s="70">
        <v>0</v>
      </c>
      <c r="BX456" s="70">
        <v>0</v>
      </c>
      <c r="BY456" s="70">
        <v>0</v>
      </c>
      <c r="BZ456" s="70">
        <v>0</v>
      </c>
      <c r="CA456" s="70">
        <v>0</v>
      </c>
      <c r="CB456" s="70">
        <v>0</v>
      </c>
      <c r="CC456" s="70">
        <v>0</v>
      </c>
      <c r="CD456" s="70">
        <v>0</v>
      </c>
    </row>
    <row r="457" spans="1:82">
      <c r="A457" s="70" t="s">
        <v>2158</v>
      </c>
      <c r="B457" s="70">
        <v>467</v>
      </c>
      <c r="C457" s="70">
        <v>8</v>
      </c>
      <c r="D457" s="70">
        <v>28</v>
      </c>
      <c r="E457" s="70">
        <v>2011</v>
      </c>
      <c r="F457" s="70" t="s">
        <v>178</v>
      </c>
      <c r="G457" s="70" t="s">
        <v>2150</v>
      </c>
      <c r="H457" s="70" t="s">
        <v>2151</v>
      </c>
      <c r="I457" s="148"/>
      <c r="J457" s="71">
        <v>107.0797944042146</v>
      </c>
      <c r="K457" s="71">
        <v>3.8281753043076341</v>
      </c>
      <c r="L457" s="71">
        <v>27.924504050885091</v>
      </c>
      <c r="M457" s="71">
        <v>47.323508930050011</v>
      </c>
      <c r="N457" s="71">
        <v>44.174508838237522</v>
      </c>
      <c r="O457" s="71">
        <v>48.571319684048369</v>
      </c>
      <c r="P457" s="71">
        <v>65.215724531648036</v>
      </c>
      <c r="Q457" s="71">
        <v>2.6453235907884101</v>
      </c>
      <c r="R457" s="71">
        <v>0</v>
      </c>
      <c r="S457" s="71">
        <v>5.895045702</v>
      </c>
      <c r="T457" s="72"/>
      <c r="U457" s="71">
        <v>4871693</v>
      </c>
      <c r="V457" s="71">
        <v>1542</v>
      </c>
      <c r="W457" s="71">
        <v>557</v>
      </c>
      <c r="X457" s="71">
        <v>8676</v>
      </c>
      <c r="Y457" s="71">
        <v>11738</v>
      </c>
      <c r="Z457" s="71">
        <v>25204</v>
      </c>
      <c r="AA457" s="71">
        <v>13179</v>
      </c>
      <c r="AB457" s="71">
        <v>37695</v>
      </c>
      <c r="AC457" s="71">
        <v>0</v>
      </c>
      <c r="AD457" s="71">
        <v>5.895045702</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20.577999999999999</v>
      </c>
      <c r="BK457" s="71">
        <v>0</v>
      </c>
      <c r="BL457" s="71">
        <v>6.0990000000000002</v>
      </c>
      <c r="BM457" s="71">
        <v>0</v>
      </c>
      <c r="BN457" s="72"/>
      <c r="BO457" s="71">
        <v>0</v>
      </c>
      <c r="BP457" s="71">
        <v>0</v>
      </c>
      <c r="BQ457" s="71">
        <v>3</v>
      </c>
      <c r="BR457" s="71">
        <v>0</v>
      </c>
      <c r="BS457" s="71">
        <v>2</v>
      </c>
      <c r="BT457" s="71">
        <v>0</v>
      </c>
      <c r="BU457"/>
      <c r="BV457" s="70">
        <v>26.677</v>
      </c>
      <c r="BW457" s="70">
        <v>0</v>
      </c>
      <c r="BX457" s="70">
        <v>0</v>
      </c>
      <c r="BY457" s="70">
        <v>0</v>
      </c>
      <c r="BZ457" s="70">
        <v>0</v>
      </c>
      <c r="CA457" s="70">
        <v>0</v>
      </c>
      <c r="CB457" s="70">
        <v>0</v>
      </c>
      <c r="CC457" s="70">
        <v>0</v>
      </c>
      <c r="CD457" s="70">
        <v>0</v>
      </c>
    </row>
    <row r="458" spans="1:82">
      <c r="A458" s="70" t="s">
        <v>2159</v>
      </c>
      <c r="B458" s="70">
        <v>468</v>
      </c>
      <c r="C458" s="70">
        <v>9</v>
      </c>
      <c r="D458" s="70">
        <v>28</v>
      </c>
      <c r="E458" s="70">
        <v>2012</v>
      </c>
      <c r="F458" s="70" t="s">
        <v>179</v>
      </c>
      <c r="G458" s="70" t="s">
        <v>2150</v>
      </c>
      <c r="H458" s="70" t="s">
        <v>2151</v>
      </c>
      <c r="I458" s="148"/>
      <c r="J458" s="71">
        <v>143.96138214003889</v>
      </c>
      <c r="K458" s="71">
        <v>3.627409388494566</v>
      </c>
      <c r="L458" s="71">
        <v>27.980384533647829</v>
      </c>
      <c r="M458" s="71">
        <v>51.734878553176188</v>
      </c>
      <c r="N458" s="71">
        <v>51.921461766819448</v>
      </c>
      <c r="O458" s="71">
        <v>48.680478908250102</v>
      </c>
      <c r="P458" s="71">
        <v>65.422541480098246</v>
      </c>
      <c r="Q458" s="71">
        <v>2.9060378277856</v>
      </c>
      <c r="R458" s="71">
        <v>0</v>
      </c>
      <c r="S458" s="71">
        <v>6.8396237481600011</v>
      </c>
      <c r="T458" s="72"/>
      <c r="U458" s="71">
        <v>6424733</v>
      </c>
      <c r="V458" s="71">
        <v>1542</v>
      </c>
      <c r="W458" s="71">
        <v>557</v>
      </c>
      <c r="X458" s="71">
        <v>8676</v>
      </c>
      <c r="Y458" s="71">
        <v>12634</v>
      </c>
      <c r="Z458" s="71">
        <v>25461</v>
      </c>
      <c r="AA458" s="71">
        <v>13146</v>
      </c>
      <c r="AB458" s="71">
        <v>38114</v>
      </c>
      <c r="AC458" s="71">
        <v>0</v>
      </c>
      <c r="AD458" s="71">
        <v>6.8396237481600011</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23.042000000000002</v>
      </c>
      <c r="BK458" s="71">
        <v>0</v>
      </c>
      <c r="BL458" s="71">
        <v>7.3029999999999999</v>
      </c>
      <c r="BM458" s="71">
        <v>0</v>
      </c>
      <c r="BN458" s="72"/>
      <c r="BO458" s="71">
        <v>0</v>
      </c>
      <c r="BP458" s="71">
        <v>0</v>
      </c>
      <c r="BQ458" s="71">
        <v>3</v>
      </c>
      <c r="BR458" s="71">
        <v>0</v>
      </c>
      <c r="BS458" s="71">
        <v>2</v>
      </c>
      <c r="BT458" s="71">
        <v>0</v>
      </c>
      <c r="BU458"/>
      <c r="BV458" s="70">
        <v>30.344999999999999</v>
      </c>
      <c r="BW458" s="70">
        <v>0</v>
      </c>
      <c r="BX458" s="70">
        <v>0</v>
      </c>
      <c r="BY458" s="70">
        <v>0</v>
      </c>
      <c r="BZ458" s="70">
        <v>0</v>
      </c>
      <c r="CA458" s="70">
        <v>0</v>
      </c>
      <c r="CB458" s="70">
        <v>0</v>
      </c>
      <c r="CC458" s="70">
        <v>0</v>
      </c>
      <c r="CD458" s="70">
        <v>0</v>
      </c>
    </row>
    <row r="459" spans="1:82">
      <c r="A459" s="70" t="s">
        <v>2160</v>
      </c>
      <c r="B459" s="70">
        <v>469</v>
      </c>
      <c r="C459" s="70">
        <v>10</v>
      </c>
      <c r="D459" s="70">
        <v>28</v>
      </c>
      <c r="E459" s="70">
        <v>2013</v>
      </c>
      <c r="F459" s="70" t="s">
        <v>180</v>
      </c>
      <c r="G459" s="70" t="s">
        <v>2150</v>
      </c>
      <c r="H459" s="70" t="s">
        <v>2151</v>
      </c>
      <c r="I459" s="148"/>
      <c r="J459" s="71">
        <v>152.10382005175089</v>
      </c>
      <c r="K459" s="71">
        <v>3.234179598322338</v>
      </c>
      <c r="L459" s="71">
        <v>26.84869190013012</v>
      </c>
      <c r="M459" s="71">
        <v>50.493114692924223</v>
      </c>
      <c r="N459" s="71">
        <v>51.485158325173039</v>
      </c>
      <c r="O459" s="71">
        <v>46.912852121567333</v>
      </c>
      <c r="P459" s="71">
        <v>65.719007730037731</v>
      </c>
      <c r="Q459" s="71">
        <v>2.91875485278619</v>
      </c>
      <c r="R459" s="71">
        <v>0</v>
      </c>
      <c r="S459" s="71">
        <v>4.7280553236799996</v>
      </c>
      <c r="T459" s="72"/>
      <c r="U459" s="71">
        <v>6360917</v>
      </c>
      <c r="V459" s="71">
        <v>1542</v>
      </c>
      <c r="W459" s="71">
        <v>557</v>
      </c>
      <c r="X459" s="71">
        <v>8676</v>
      </c>
      <c r="Y459" s="71">
        <v>12675</v>
      </c>
      <c r="Z459" s="71">
        <v>25632</v>
      </c>
      <c r="AA459" s="71">
        <v>13156</v>
      </c>
      <c r="AB459" s="71">
        <v>37732</v>
      </c>
      <c r="AC459" s="71">
        <v>0</v>
      </c>
      <c r="AD459" s="71">
        <v>4.7280553236799996</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19.126000000000001</v>
      </c>
      <c r="BK459" s="71">
        <v>0</v>
      </c>
      <c r="BL459" s="71">
        <v>8.8889999999999993</v>
      </c>
      <c r="BM459" s="71">
        <v>0</v>
      </c>
      <c r="BN459" s="72"/>
      <c r="BO459" s="71">
        <v>0</v>
      </c>
      <c r="BP459" s="71">
        <v>0</v>
      </c>
      <c r="BQ459" s="71">
        <v>3</v>
      </c>
      <c r="BR459" s="71">
        <v>0</v>
      </c>
      <c r="BS459" s="71">
        <v>2</v>
      </c>
      <c r="BT459" s="71">
        <v>0</v>
      </c>
      <c r="BU459"/>
      <c r="BV459" s="70">
        <v>28.015000000000001</v>
      </c>
      <c r="BW459" s="70">
        <v>0</v>
      </c>
      <c r="BX459" s="70">
        <v>0</v>
      </c>
      <c r="BY459" s="70">
        <v>0</v>
      </c>
      <c r="BZ459" s="70">
        <v>0</v>
      </c>
      <c r="CA459" s="70">
        <v>0</v>
      </c>
      <c r="CB459" s="70">
        <v>0</v>
      </c>
      <c r="CC459" s="70">
        <v>0</v>
      </c>
      <c r="CD459" s="70">
        <v>0</v>
      </c>
    </row>
    <row r="460" spans="1:82">
      <c r="A460" s="70" t="s">
        <v>2161</v>
      </c>
      <c r="B460" s="70">
        <v>470</v>
      </c>
      <c r="C460" s="70">
        <v>11</v>
      </c>
      <c r="D460" s="70">
        <v>28</v>
      </c>
      <c r="E460" s="70">
        <v>2014</v>
      </c>
      <c r="F460" s="70" t="s">
        <v>181</v>
      </c>
      <c r="G460" s="70" t="s">
        <v>2150</v>
      </c>
      <c r="H460" s="70" t="s">
        <v>2151</v>
      </c>
      <c r="I460" s="148"/>
      <c r="J460" s="71">
        <v>109.9176803404596</v>
      </c>
      <c r="K460" s="71">
        <v>3.3819913862118058</v>
      </c>
      <c r="L460" s="71">
        <v>23.95899540063289</v>
      </c>
      <c r="M460" s="71">
        <v>46.684181293034641</v>
      </c>
      <c r="N460" s="71">
        <v>50.292751162934543</v>
      </c>
      <c r="O460" s="71">
        <v>44.688174260489767</v>
      </c>
      <c r="P460" s="71">
        <v>65.844687945496688</v>
      </c>
      <c r="Q460" s="71">
        <v>2.7682352906980099</v>
      </c>
      <c r="R460" s="71">
        <v>0</v>
      </c>
      <c r="S460" s="71">
        <v>3.7628840502399998</v>
      </c>
      <c r="T460" s="72"/>
      <c r="U460" s="71">
        <v>5109507</v>
      </c>
      <c r="V460" s="71">
        <v>1396</v>
      </c>
      <c r="W460" s="71">
        <v>421</v>
      </c>
      <c r="X460" s="71">
        <v>8281</v>
      </c>
      <c r="Y460" s="71">
        <v>12751</v>
      </c>
      <c r="Z460" s="71">
        <v>25716</v>
      </c>
      <c r="AA460" s="71">
        <v>13113</v>
      </c>
      <c r="AB460" s="71">
        <v>37299</v>
      </c>
      <c r="AC460" s="71">
        <v>0</v>
      </c>
      <c r="AD460" s="71">
        <v>3.7628840502399998</v>
      </c>
      <c r="AE460" s="72"/>
      <c r="AF460" s="71"/>
      <c r="AG460" s="71"/>
      <c r="AH460" s="71"/>
      <c r="AI460" s="71"/>
      <c r="AJ460" s="71"/>
      <c r="AK460" s="71"/>
      <c r="AL460" s="71"/>
      <c r="AM460" s="71"/>
      <c r="AN460" s="71"/>
      <c r="AO460" s="71"/>
      <c r="AP460" s="71"/>
      <c r="AQ460" s="72"/>
      <c r="AR460" s="71">
        <v>576</v>
      </c>
      <c r="AS460" s="71">
        <v>227</v>
      </c>
      <c r="AT460" s="71">
        <v>0</v>
      </c>
      <c r="AU460" s="71">
        <v>0</v>
      </c>
      <c r="AV460" s="71">
        <v>0</v>
      </c>
      <c r="AW460" s="71">
        <v>0</v>
      </c>
      <c r="AX460" s="71"/>
      <c r="AY460" s="72"/>
      <c r="AZ460" s="71">
        <v>2585.1999999999998</v>
      </c>
      <c r="BA460" s="71">
        <v>49802.1</v>
      </c>
      <c r="BB460" s="71">
        <v>0</v>
      </c>
      <c r="BC460" s="71">
        <v>0</v>
      </c>
      <c r="BD460" s="71">
        <v>0</v>
      </c>
      <c r="BE460" s="71">
        <v>0</v>
      </c>
      <c r="BF460" s="71"/>
      <c r="BG460" s="72"/>
      <c r="BH460" s="71">
        <v>0</v>
      </c>
      <c r="BI460" s="71">
        <v>0</v>
      </c>
      <c r="BJ460" s="71">
        <v>7.74</v>
      </c>
      <c r="BK460" s="71">
        <v>0</v>
      </c>
      <c r="BL460" s="71">
        <v>7.1820000000000004</v>
      </c>
      <c r="BM460" s="71">
        <v>0</v>
      </c>
      <c r="BN460" s="72"/>
      <c r="BO460" s="71">
        <v>0</v>
      </c>
      <c r="BP460" s="71">
        <v>0</v>
      </c>
      <c r="BQ460" s="71">
        <v>2</v>
      </c>
      <c r="BR460" s="71">
        <v>0</v>
      </c>
      <c r="BS460" s="71">
        <v>2</v>
      </c>
      <c r="BT460" s="71">
        <v>0</v>
      </c>
      <c r="BU460"/>
      <c r="BV460" s="70">
        <v>14.922000000000001</v>
      </c>
      <c r="BW460" s="70">
        <v>0</v>
      </c>
      <c r="BX460" s="70">
        <v>0</v>
      </c>
      <c r="BY460" s="70">
        <v>0</v>
      </c>
      <c r="BZ460" s="70">
        <v>0</v>
      </c>
      <c r="CA460" s="70">
        <v>0</v>
      </c>
      <c r="CB460" s="70">
        <v>0</v>
      </c>
      <c r="CC460" s="70">
        <v>0</v>
      </c>
      <c r="CD460" s="70">
        <v>0</v>
      </c>
    </row>
    <row r="461" spans="1:82">
      <c r="A461" s="70" t="s">
        <v>2162</v>
      </c>
      <c r="B461" s="70">
        <v>471</v>
      </c>
      <c r="C461" s="70">
        <v>12</v>
      </c>
      <c r="D461" s="70">
        <v>28</v>
      </c>
      <c r="E461" s="70">
        <v>2015</v>
      </c>
      <c r="F461" s="70" t="s">
        <v>182</v>
      </c>
      <c r="G461" s="70" t="s">
        <v>2150</v>
      </c>
      <c r="H461" s="70" t="s">
        <v>2151</v>
      </c>
      <c r="I461" s="148"/>
      <c r="J461" s="71">
        <v>89.334341753249305</v>
      </c>
      <c r="K461" s="71">
        <v>3.2359305005708419</v>
      </c>
      <c r="L461" s="71">
        <v>24.126067858970419</v>
      </c>
      <c r="M461" s="71">
        <v>51.944984543321958</v>
      </c>
      <c r="N461" s="71">
        <v>47.427066301397538</v>
      </c>
      <c r="O461" s="71">
        <v>44.480790067512878</v>
      </c>
      <c r="P461" s="71">
        <v>65.45950832711253</v>
      </c>
      <c r="Q461" s="71">
        <v>2.66647680969721</v>
      </c>
      <c r="R461" s="71">
        <v>0</v>
      </c>
      <c r="S461" s="71">
        <v>6.3643291155999986</v>
      </c>
      <c r="T461" s="72"/>
      <c r="U461" s="71">
        <v>4639743</v>
      </c>
      <c r="V461" s="71">
        <v>1396</v>
      </c>
      <c r="W461" s="71">
        <v>421</v>
      </c>
      <c r="X461" s="71">
        <v>8281</v>
      </c>
      <c r="Y461" s="71">
        <v>12749</v>
      </c>
      <c r="Z461" s="71">
        <v>25843</v>
      </c>
      <c r="AA461" s="71">
        <v>13026</v>
      </c>
      <c r="AB461" s="71">
        <v>36701</v>
      </c>
      <c r="AC461" s="71">
        <v>0</v>
      </c>
      <c r="AD461" s="71">
        <v>6.3643291155999986</v>
      </c>
      <c r="AE461" s="72"/>
      <c r="AF461" s="71">
        <v>50132573.925180323</v>
      </c>
      <c r="AG461" s="71">
        <v>2535137.8213880411</v>
      </c>
      <c r="AH461" s="71">
        <v>4617873.7544690687</v>
      </c>
      <c r="AI461" s="71">
        <v>63512526.763375863</v>
      </c>
      <c r="AJ461" s="71">
        <v>69895161.725563183</v>
      </c>
      <c r="AK461" s="71">
        <v>0</v>
      </c>
      <c r="AL461" s="71">
        <v>0</v>
      </c>
      <c r="AM461" s="71">
        <v>5029718.0950953541</v>
      </c>
      <c r="AN461" s="71">
        <v>0</v>
      </c>
      <c r="AO461" s="71">
        <v>0</v>
      </c>
      <c r="AP461" s="71">
        <v>195722992.08507183</v>
      </c>
      <c r="AQ461" s="72"/>
      <c r="AR461" s="71">
        <v>646</v>
      </c>
      <c r="AS461" s="71">
        <v>396</v>
      </c>
      <c r="AT461" s="71">
        <v>0</v>
      </c>
      <c r="AU461" s="71">
        <v>0</v>
      </c>
      <c r="AV461" s="71">
        <v>0</v>
      </c>
      <c r="AW461" s="71">
        <v>0</v>
      </c>
      <c r="AX461" s="71"/>
      <c r="AY461" s="72"/>
      <c r="AZ461" s="71">
        <v>2977.7</v>
      </c>
      <c r="BA461" s="71">
        <v>60016.1</v>
      </c>
      <c r="BB461" s="71">
        <v>0</v>
      </c>
      <c r="BC461" s="71">
        <v>0</v>
      </c>
      <c r="BD461" s="71">
        <v>0</v>
      </c>
      <c r="BE461" s="71">
        <v>0</v>
      </c>
      <c r="BF461" s="71"/>
      <c r="BG461" s="72"/>
      <c r="BH461" s="71">
        <v>0</v>
      </c>
      <c r="BI461" s="71">
        <v>0</v>
      </c>
      <c r="BJ461" s="71">
        <v>7.1239999999999997</v>
      </c>
      <c r="BK461" s="71">
        <v>0</v>
      </c>
      <c r="BL461" s="71">
        <v>6.8239999999999998</v>
      </c>
      <c r="BM461" s="71">
        <v>0</v>
      </c>
      <c r="BN461" s="72"/>
      <c r="BO461" s="71">
        <v>0</v>
      </c>
      <c r="BP461" s="71">
        <v>0</v>
      </c>
      <c r="BQ461" s="71">
        <v>2</v>
      </c>
      <c r="BR461" s="71">
        <v>0</v>
      </c>
      <c r="BS461" s="71">
        <v>2</v>
      </c>
      <c r="BT461" s="71">
        <v>0</v>
      </c>
      <c r="BU461"/>
      <c r="BV461" s="70">
        <v>13.948</v>
      </c>
      <c r="BW461" s="70">
        <v>0</v>
      </c>
      <c r="BX461" s="70">
        <v>0</v>
      </c>
      <c r="BY461" s="70">
        <v>0</v>
      </c>
      <c r="BZ461" s="70">
        <v>0</v>
      </c>
      <c r="CA461" s="70">
        <v>0</v>
      </c>
      <c r="CB461" s="70">
        <v>0</v>
      </c>
      <c r="CC461" s="70">
        <v>0</v>
      </c>
      <c r="CD461" s="70">
        <v>0</v>
      </c>
    </row>
    <row r="462" spans="1:82">
      <c r="A462" s="70" t="s">
        <v>2163</v>
      </c>
      <c r="B462" s="70">
        <v>472</v>
      </c>
      <c r="C462" s="70">
        <v>13</v>
      </c>
      <c r="D462" s="70">
        <v>28</v>
      </c>
      <c r="E462" s="70">
        <v>2016</v>
      </c>
      <c r="F462" s="70" t="s">
        <v>155</v>
      </c>
      <c r="G462" s="1064" t="s">
        <v>2150</v>
      </c>
      <c r="H462" s="70" t="s">
        <v>2151</v>
      </c>
      <c r="I462" s="148"/>
      <c r="J462" s="71">
        <v>101.9031323427732</v>
      </c>
      <c r="K462" s="71">
        <v>3.0061837706383447</v>
      </c>
      <c r="L462" s="71">
        <v>23.956263741151805</v>
      </c>
      <c r="M462" s="71">
        <v>37.996415164033984</v>
      </c>
      <c r="N462" s="71">
        <v>41.635748756693573</v>
      </c>
      <c r="O462" s="71">
        <v>44.306201147735102</v>
      </c>
      <c r="P462" s="71">
        <v>63.673550945865706</v>
      </c>
      <c r="Q462" s="71">
        <v>2.5548310794095919</v>
      </c>
      <c r="R462" s="71">
        <v>0</v>
      </c>
      <c r="S462" s="71">
        <v>5.6870374318999994</v>
      </c>
      <c r="T462" s="72"/>
      <c r="U462" s="71">
        <v>4769224</v>
      </c>
      <c r="V462" s="71">
        <v>1396</v>
      </c>
      <c r="W462" s="71">
        <v>421</v>
      </c>
      <c r="X462" s="71">
        <v>8281</v>
      </c>
      <c r="Y462" s="71">
        <v>12712</v>
      </c>
      <c r="Z462" s="71">
        <v>26058</v>
      </c>
      <c r="AA462" s="71">
        <v>13105</v>
      </c>
      <c r="AB462" s="71">
        <v>36171</v>
      </c>
      <c r="AC462" s="71">
        <v>0</v>
      </c>
      <c r="AD462" s="71">
        <v>5.6870374318999994</v>
      </c>
      <c r="AE462" s="72"/>
      <c r="AF462" s="71">
        <v>57280944.195315093</v>
      </c>
      <c r="AG462" s="71">
        <v>2260226.3659870252</v>
      </c>
      <c r="AH462" s="71">
        <v>4140858.4771912289</v>
      </c>
      <c r="AI462" s="71">
        <v>59107560.37250939</v>
      </c>
      <c r="AJ462" s="71">
        <v>59823080.019669302</v>
      </c>
      <c r="AK462" s="71">
        <v>0</v>
      </c>
      <c r="AL462" s="71">
        <v>0</v>
      </c>
      <c r="AM462" s="71">
        <v>4960934.9861038988</v>
      </c>
      <c r="AN462" s="71">
        <v>0</v>
      </c>
      <c r="AO462" s="71">
        <v>0</v>
      </c>
      <c r="AP462" s="71">
        <v>187573604.41677594</v>
      </c>
      <c r="AQ462" s="72"/>
      <c r="AR462" s="71">
        <v>709</v>
      </c>
      <c r="AS462" s="71">
        <v>562</v>
      </c>
      <c r="AT462" s="71">
        <v>0</v>
      </c>
      <c r="AU462" s="71">
        <v>0</v>
      </c>
      <c r="AV462" s="71">
        <v>0</v>
      </c>
      <c r="AW462" s="71">
        <v>0</v>
      </c>
      <c r="AX462" s="71"/>
      <c r="AY462" s="72"/>
      <c r="AZ462" s="71">
        <v>3321.3</v>
      </c>
      <c r="BA462" s="71">
        <v>76497.7</v>
      </c>
      <c r="BB462" s="71">
        <v>0</v>
      </c>
      <c r="BC462" s="71">
        <v>0</v>
      </c>
      <c r="BD462" s="71">
        <v>0</v>
      </c>
      <c r="BE462" s="71">
        <v>0</v>
      </c>
      <c r="BF462" s="71"/>
      <c r="BG462" s="72"/>
      <c r="BH462" s="71">
        <v>0</v>
      </c>
      <c r="BI462" s="71">
        <v>0</v>
      </c>
      <c r="BJ462" s="71">
        <v>6.8540000000000001</v>
      </c>
      <c r="BK462" s="71">
        <v>0</v>
      </c>
      <c r="BL462" s="71">
        <v>6.4979999999999993</v>
      </c>
      <c r="BM462" s="71">
        <v>0</v>
      </c>
      <c r="BN462" s="72"/>
      <c r="BO462" s="71">
        <v>0</v>
      </c>
      <c r="BP462" s="71">
        <v>0</v>
      </c>
      <c r="BQ462" s="71">
        <v>2</v>
      </c>
      <c r="BR462" s="71">
        <v>0</v>
      </c>
      <c r="BS462" s="71">
        <v>2</v>
      </c>
      <c r="BT462" s="71">
        <v>0</v>
      </c>
      <c r="BU462"/>
      <c r="BV462" s="70">
        <v>13.352</v>
      </c>
      <c r="BW462" s="70">
        <v>0</v>
      </c>
      <c r="BX462" s="70">
        <v>0</v>
      </c>
      <c r="BY462" s="70">
        <v>0</v>
      </c>
      <c r="BZ462" s="70">
        <v>0</v>
      </c>
      <c r="CA462" s="70">
        <v>0</v>
      </c>
      <c r="CB462" s="70">
        <v>0</v>
      </c>
      <c r="CC462" s="70">
        <v>0</v>
      </c>
      <c r="CD462" s="70">
        <v>0</v>
      </c>
    </row>
    <row r="463" spans="1:82">
      <c r="A463" s="70" t="s">
        <v>2164</v>
      </c>
      <c r="B463" s="70">
        <v>473</v>
      </c>
      <c r="C463" s="70">
        <v>14</v>
      </c>
      <c r="D463" s="70">
        <v>28</v>
      </c>
      <c r="E463" s="70">
        <v>2017</v>
      </c>
      <c r="F463" s="70" t="s">
        <v>156</v>
      </c>
      <c r="G463" s="1064" t="s">
        <v>2150</v>
      </c>
      <c r="H463" s="70" t="s">
        <v>2151</v>
      </c>
      <c r="I463" s="148"/>
      <c r="J463" s="71">
        <v>96.317641711341508</v>
      </c>
      <c r="K463" s="71">
        <v>2.9930867766041431</v>
      </c>
      <c r="L463" s="71">
        <v>23.855481386643032</v>
      </c>
      <c r="M463" s="71">
        <v>34.556471782543497</v>
      </c>
      <c r="N463" s="71">
        <v>45.366437407239545</v>
      </c>
      <c r="O463" s="71">
        <v>43.648458848015871</v>
      </c>
      <c r="P463" s="71">
        <v>62.946729512032135</v>
      </c>
      <c r="Q463" s="71">
        <v>2.43799811329021</v>
      </c>
      <c r="R463" s="71">
        <v>0</v>
      </c>
      <c r="S463" s="71">
        <v>4.4164606519599996</v>
      </c>
      <c r="T463" s="72"/>
      <c r="U463" s="71">
        <v>5318480</v>
      </c>
      <c r="V463" s="71">
        <v>1396</v>
      </c>
      <c r="W463" s="71">
        <v>421</v>
      </c>
      <c r="X463" s="71">
        <v>8281</v>
      </c>
      <c r="Y463" s="71">
        <v>12853</v>
      </c>
      <c r="Z463" s="71">
        <v>26097</v>
      </c>
      <c r="AA463" s="71">
        <v>13038</v>
      </c>
      <c r="AB463" s="71">
        <v>35694</v>
      </c>
      <c r="AC463" s="71">
        <v>0</v>
      </c>
      <c r="AD463" s="71">
        <v>4.4164606519599996</v>
      </c>
      <c r="AE463" s="72"/>
      <c r="AF463" s="71">
        <v>59588636.424321607</v>
      </c>
      <c r="AG463" s="71">
        <v>2277609.243459471</v>
      </c>
      <c r="AH463" s="71">
        <v>4956445.9403382856</v>
      </c>
      <c r="AI463" s="71">
        <v>55932831.59091267</v>
      </c>
      <c r="AJ463" s="71">
        <v>66761649.44959908</v>
      </c>
      <c r="AK463" s="71">
        <v>0</v>
      </c>
      <c r="AL463" s="71">
        <v>0</v>
      </c>
      <c r="AM463" s="71">
        <v>4903173.4923697654</v>
      </c>
      <c r="AN463" s="71">
        <v>0</v>
      </c>
      <c r="AO463" s="71">
        <v>0</v>
      </c>
      <c r="AP463" s="71">
        <v>194420346.1410009</v>
      </c>
      <c r="AQ463" s="72"/>
      <c r="AR463" s="71">
        <v>770</v>
      </c>
      <c r="AS463" s="71">
        <v>666</v>
      </c>
      <c r="AT463" s="71">
        <v>0</v>
      </c>
      <c r="AU463" s="71">
        <v>0</v>
      </c>
      <c r="AV463" s="71">
        <v>0</v>
      </c>
      <c r="AW463" s="71">
        <v>0</v>
      </c>
      <c r="AX463" s="71"/>
      <c r="AY463" s="72"/>
      <c r="AZ463" s="71">
        <v>3699.4</v>
      </c>
      <c r="BA463" s="71">
        <v>90221.200000000012</v>
      </c>
      <c r="BB463" s="71">
        <v>0</v>
      </c>
      <c r="BC463" s="71">
        <v>0</v>
      </c>
      <c r="BD463" s="71">
        <v>0</v>
      </c>
      <c r="BE463" s="71">
        <v>0</v>
      </c>
      <c r="BF463" s="71"/>
      <c r="BG463" s="72"/>
      <c r="BH463" s="71">
        <v>0</v>
      </c>
      <c r="BI463" s="71">
        <v>0</v>
      </c>
      <c r="BJ463" s="71">
        <v>7.0069999999999997</v>
      </c>
      <c r="BK463" s="71">
        <v>0</v>
      </c>
      <c r="BL463" s="71">
        <v>6.48</v>
      </c>
      <c r="BM463" s="71">
        <v>0</v>
      </c>
      <c r="BN463" s="72"/>
      <c r="BO463" s="71">
        <v>0</v>
      </c>
      <c r="BP463" s="71">
        <v>0</v>
      </c>
      <c r="BQ463" s="71">
        <v>2</v>
      </c>
      <c r="BR463" s="71">
        <v>0</v>
      </c>
      <c r="BS463" s="71">
        <v>2</v>
      </c>
      <c r="BT463" s="71">
        <v>0</v>
      </c>
      <c r="BU463"/>
      <c r="BV463" s="70">
        <v>13.487</v>
      </c>
      <c r="BW463" s="70">
        <v>0</v>
      </c>
      <c r="BX463" s="70">
        <v>0</v>
      </c>
      <c r="BY463" s="70">
        <v>0</v>
      </c>
      <c r="BZ463" s="70">
        <v>0</v>
      </c>
      <c r="CA463" s="70">
        <v>0</v>
      </c>
      <c r="CB463" s="70">
        <v>0</v>
      </c>
      <c r="CC463" s="70">
        <v>0</v>
      </c>
      <c r="CD463" s="70">
        <v>0</v>
      </c>
    </row>
    <row r="464" spans="1:82">
      <c r="A464" s="70" t="s">
        <v>2165</v>
      </c>
      <c r="B464" s="70">
        <v>474</v>
      </c>
      <c r="C464" s="70">
        <v>15</v>
      </c>
      <c r="D464" s="70">
        <v>28</v>
      </c>
      <c r="E464" s="70">
        <v>2018</v>
      </c>
      <c r="F464" s="70" t="s">
        <v>183</v>
      </c>
      <c r="G464" s="70" t="s">
        <v>2150</v>
      </c>
      <c r="H464" s="70" t="s">
        <v>2151</v>
      </c>
      <c r="I464" s="148"/>
      <c r="J464" s="71">
        <v>108.05318494735332</v>
      </c>
      <c r="K464" s="71">
        <v>2.8241993111654655</v>
      </c>
      <c r="L464" s="71">
        <v>22.375786845822837</v>
      </c>
      <c r="M464" s="71">
        <v>36.674001979970988</v>
      </c>
      <c r="N464" s="71">
        <v>43.296930793181417</v>
      </c>
      <c r="O464" s="71">
        <v>42.593718908318181</v>
      </c>
      <c r="P464" s="71">
        <v>62.549577313712255</v>
      </c>
      <c r="Q464" s="71">
        <v>2.2230193499771</v>
      </c>
      <c r="R464" s="71">
        <v>0</v>
      </c>
      <c r="S464" s="71">
        <v>3.55087268096</v>
      </c>
      <c r="T464" s="72"/>
      <c r="U464" s="71">
        <v>5945444</v>
      </c>
      <c r="V464" s="71">
        <v>1396</v>
      </c>
      <c r="W464" s="71">
        <v>421</v>
      </c>
      <c r="X464" s="71">
        <v>8281</v>
      </c>
      <c r="Y464" s="71">
        <v>12916</v>
      </c>
      <c r="Z464" s="71">
        <v>25954</v>
      </c>
      <c r="AA464" s="71">
        <v>13086</v>
      </c>
      <c r="AB464" s="71">
        <v>35074</v>
      </c>
      <c r="AC464" s="71">
        <v>0</v>
      </c>
      <c r="AD464" s="71">
        <v>3.55087268096</v>
      </c>
      <c r="AE464" s="72"/>
      <c r="AF464" s="71">
        <v>65755041.529064789</v>
      </c>
      <c r="AG464" s="71">
        <v>2022529.085832072</v>
      </c>
      <c r="AH464" s="71">
        <v>4761545.0440787077</v>
      </c>
      <c r="AI464" s="71">
        <v>57961018.260438383</v>
      </c>
      <c r="AJ464" s="71">
        <v>63813587.318927683</v>
      </c>
      <c r="AK464" s="71">
        <v>0</v>
      </c>
      <c r="AL464" s="71">
        <v>0</v>
      </c>
      <c r="AM464" s="71">
        <v>4827975.0571003724</v>
      </c>
      <c r="AN464" s="71">
        <v>0</v>
      </c>
      <c r="AO464" s="71">
        <v>0</v>
      </c>
      <c r="AP464" s="71">
        <v>199141696.29544201</v>
      </c>
      <c r="AQ464" s="72"/>
      <c r="AR464" s="71">
        <v>826</v>
      </c>
      <c r="AS464" s="71">
        <v>779</v>
      </c>
      <c r="AT464" s="71">
        <v>0</v>
      </c>
      <c r="AU464" s="71">
        <v>0</v>
      </c>
      <c r="AV464" s="71">
        <v>0</v>
      </c>
      <c r="AW464" s="71">
        <v>0</v>
      </c>
      <c r="AX464" s="71"/>
      <c r="AY464" s="72"/>
      <c r="AZ464" s="71">
        <v>4028.5</v>
      </c>
      <c r="BA464" s="71">
        <v>102146.4</v>
      </c>
      <c r="BB464" s="71">
        <v>0</v>
      </c>
      <c r="BC464" s="71">
        <v>0</v>
      </c>
      <c r="BD464" s="71">
        <v>0</v>
      </c>
      <c r="BE464" s="71">
        <v>0</v>
      </c>
      <c r="BF464" s="71"/>
      <c r="BG464" s="72"/>
      <c r="BH464" s="71">
        <v>0</v>
      </c>
      <c r="BI464" s="71">
        <v>0</v>
      </c>
      <c r="BJ464" s="71">
        <v>7.09</v>
      </c>
      <c r="BK464" s="71">
        <v>0</v>
      </c>
      <c r="BL464" s="71">
        <v>7.4149999999999991</v>
      </c>
      <c r="BM464" s="71">
        <v>0</v>
      </c>
      <c r="BN464" s="72"/>
      <c r="BO464" s="71">
        <v>0</v>
      </c>
      <c r="BP464" s="71">
        <v>0</v>
      </c>
      <c r="BQ464" s="71">
        <v>2</v>
      </c>
      <c r="BR464" s="71">
        <v>0</v>
      </c>
      <c r="BS464" s="71">
        <v>2</v>
      </c>
      <c r="BT464" s="71">
        <v>0</v>
      </c>
      <c r="BU464"/>
      <c r="BV464" s="70">
        <v>14.505000000000001</v>
      </c>
      <c r="BW464" s="70">
        <v>0</v>
      </c>
      <c r="BX464" s="70">
        <v>0</v>
      </c>
      <c r="BY464" s="70">
        <v>0</v>
      </c>
      <c r="BZ464" s="70">
        <v>0</v>
      </c>
      <c r="CA464" s="70">
        <v>0</v>
      </c>
      <c r="CB464" s="70">
        <v>0</v>
      </c>
      <c r="CC464" s="70">
        <v>0</v>
      </c>
      <c r="CD464" s="70">
        <v>0</v>
      </c>
    </row>
    <row r="465" spans="1:82">
      <c r="A465" s="70" t="s">
        <v>2166</v>
      </c>
      <c r="B465" s="70">
        <v>475</v>
      </c>
      <c r="C465" s="70">
        <v>16</v>
      </c>
      <c r="D465" s="70">
        <v>28</v>
      </c>
      <c r="E465" s="70">
        <v>2019</v>
      </c>
      <c r="F465" s="70" t="s">
        <v>158</v>
      </c>
      <c r="G465" s="70" t="s">
        <v>2150</v>
      </c>
      <c r="H465" s="70" t="s">
        <v>2151</v>
      </c>
      <c r="I465" s="148"/>
      <c r="J465" s="71">
        <v>112.29446164879427</v>
      </c>
      <c r="K465" s="71">
        <v>2.5790160468350933</v>
      </c>
      <c r="L465" s="71">
        <v>22.568307020566508</v>
      </c>
      <c r="M465" s="71">
        <v>35.848751209215003</v>
      </c>
      <c r="N465" s="71">
        <v>41.536577508368815</v>
      </c>
      <c r="O465" s="71">
        <v>41.470001456525672</v>
      </c>
      <c r="P465" s="71">
        <v>62.270010621036413</v>
      </c>
      <c r="Q465" s="71">
        <v>2.1257319326312798</v>
      </c>
      <c r="R465" s="71">
        <v>0</v>
      </c>
      <c r="S465" s="71">
        <v>3.7344205731799995</v>
      </c>
      <c r="T465" s="72"/>
      <c r="U465" s="71">
        <v>6197526</v>
      </c>
      <c r="V465" s="71">
        <v>1396</v>
      </c>
      <c r="W465" s="71">
        <v>421</v>
      </c>
      <c r="X465" s="71">
        <v>8281</v>
      </c>
      <c r="Y465" s="71">
        <v>12995</v>
      </c>
      <c r="Z465" s="71">
        <v>25963</v>
      </c>
      <c r="AA465" s="71">
        <v>12930</v>
      </c>
      <c r="AB465" s="71">
        <v>34447</v>
      </c>
      <c r="AC465" s="71">
        <v>0</v>
      </c>
      <c r="AD465" s="71">
        <v>3.73442057318</v>
      </c>
      <c r="AE465" s="72"/>
      <c r="AF465" s="71">
        <v>67897300.687393114</v>
      </c>
      <c r="AG465" s="71">
        <v>1952943.0601613859</v>
      </c>
      <c r="AH465" s="71">
        <v>5040102.1766977403</v>
      </c>
      <c r="AI465" s="71">
        <v>58974564.425281227</v>
      </c>
      <c r="AJ465" s="71">
        <v>61599575.518203147</v>
      </c>
      <c r="AK465" s="71">
        <v>0</v>
      </c>
      <c r="AL465" s="71">
        <v>0</v>
      </c>
      <c r="AM465" s="71">
        <v>4691422.0831228374</v>
      </c>
      <c r="AN465" s="71">
        <v>0</v>
      </c>
      <c r="AO465" s="71">
        <v>0</v>
      </c>
      <c r="AP465" s="71">
        <v>200155907.95085946</v>
      </c>
      <c r="AQ465" s="72"/>
      <c r="AR465" s="71">
        <v>880</v>
      </c>
      <c r="AS465" s="71">
        <v>885</v>
      </c>
      <c r="AT465" s="71">
        <v>0</v>
      </c>
      <c r="AU465" s="71">
        <v>0</v>
      </c>
      <c r="AV465" s="71">
        <v>0</v>
      </c>
      <c r="AW465" s="71">
        <v>0</v>
      </c>
      <c r="AX465" s="71"/>
      <c r="AY465" s="72"/>
      <c r="AZ465" s="71">
        <v>4319.8000000000047</v>
      </c>
      <c r="BA465" s="71">
        <v>115227.2</v>
      </c>
      <c r="BB465" s="71">
        <v>0</v>
      </c>
      <c r="BC465" s="71">
        <v>0</v>
      </c>
      <c r="BD465" s="71">
        <v>0</v>
      </c>
      <c r="BE465" s="71">
        <v>0</v>
      </c>
      <c r="BF465" s="71"/>
      <c r="BG465" s="72"/>
      <c r="BH465" s="71">
        <v>0</v>
      </c>
      <c r="BI465" s="71">
        <v>0</v>
      </c>
      <c r="BJ465" s="71">
        <v>6.9450000000000003</v>
      </c>
      <c r="BK465" s="71">
        <v>0</v>
      </c>
      <c r="BL465" s="71">
        <v>6.173</v>
      </c>
      <c r="BM465" s="71">
        <v>0</v>
      </c>
      <c r="BN465" s="72"/>
      <c r="BO465" s="71">
        <v>0</v>
      </c>
      <c r="BP465" s="71">
        <v>0</v>
      </c>
      <c r="BQ465" s="71">
        <v>2</v>
      </c>
      <c r="BR465" s="71">
        <v>0</v>
      </c>
      <c r="BS465" s="71">
        <v>2</v>
      </c>
      <c r="BT465" s="71">
        <v>0</v>
      </c>
      <c r="BU465"/>
      <c r="BV465" s="70">
        <v>13.118</v>
      </c>
      <c r="BW465" s="70">
        <v>0</v>
      </c>
      <c r="BX465" s="70">
        <v>0</v>
      </c>
      <c r="BY465" s="70">
        <v>0</v>
      </c>
      <c r="BZ465" s="70">
        <v>0</v>
      </c>
      <c r="CA465" s="70">
        <v>0</v>
      </c>
      <c r="CB465" s="70">
        <v>0</v>
      </c>
      <c r="CC465" s="70">
        <v>0</v>
      </c>
      <c r="CD465" s="70">
        <v>0</v>
      </c>
    </row>
    <row r="466" spans="1:82">
      <c r="A466" s="70" t="s">
        <v>2167</v>
      </c>
      <c r="B466" s="70">
        <v>476</v>
      </c>
      <c r="C466" s="70">
        <v>17</v>
      </c>
      <c r="D466" s="70">
        <v>28</v>
      </c>
      <c r="E466" s="70">
        <v>2020</v>
      </c>
      <c r="F466" s="70" t="s">
        <v>159</v>
      </c>
      <c r="G466" s="70" t="s">
        <v>2150</v>
      </c>
      <c r="H466" s="70" t="s">
        <v>2151</v>
      </c>
      <c r="I466" s="148"/>
      <c r="J466" s="71">
        <v>74.354910003189431</v>
      </c>
      <c r="K466" s="71">
        <v>2.7787187240130713</v>
      </c>
      <c r="L466" s="71">
        <v>16.611600081182157</v>
      </c>
      <c r="M466" s="71">
        <v>28.792583567344412</v>
      </c>
      <c r="N466" s="71">
        <v>39.742428488933456</v>
      </c>
      <c r="O466" s="71">
        <v>36.12086999520929</v>
      </c>
      <c r="P466" s="71">
        <v>58.657802469366018</v>
      </c>
      <c r="Q466" s="71">
        <v>1.9913984327985099</v>
      </c>
      <c r="R466" s="71">
        <v>0</v>
      </c>
      <c r="S466" s="71">
        <v>5.0304131887199981</v>
      </c>
      <c r="T466" s="72"/>
      <c r="U466" s="71">
        <v>4972120</v>
      </c>
      <c r="V466" s="71">
        <v>1280</v>
      </c>
      <c r="W466" s="71">
        <v>336</v>
      </c>
      <c r="X466" s="71">
        <v>7397</v>
      </c>
      <c r="Y466" s="71">
        <v>13031</v>
      </c>
      <c r="Z466" s="71">
        <v>25811</v>
      </c>
      <c r="AA466" s="71">
        <v>12946</v>
      </c>
      <c r="AB466" s="71">
        <v>33775</v>
      </c>
      <c r="AC466" s="71">
        <v>0</v>
      </c>
      <c r="AD466" s="71">
        <v>5.0304131887199981</v>
      </c>
      <c r="AE466" s="72"/>
      <c r="AF466" s="71">
        <v>53397778.226935893</v>
      </c>
      <c r="AG466" s="71">
        <v>1984876.1563049613</v>
      </c>
      <c r="AH466" s="71">
        <v>3007445.4903255566</v>
      </c>
      <c r="AI466" s="71">
        <v>48116619.111302517</v>
      </c>
      <c r="AJ466" s="71">
        <v>61673648.630273268</v>
      </c>
      <c r="AK466" s="71"/>
      <c r="AL466" s="71"/>
      <c r="AM466" s="71">
        <v>4408012.7480765665</v>
      </c>
      <c r="AN466" s="71"/>
      <c r="AO466" s="71"/>
      <c r="AP466" s="71">
        <v>172588380.36321875</v>
      </c>
      <c r="AQ466" s="72"/>
      <c r="AR466" s="71">
        <v>924</v>
      </c>
      <c r="AS466" s="71">
        <v>991</v>
      </c>
      <c r="AT466" s="71">
        <v>0</v>
      </c>
      <c r="AU466" s="71">
        <v>0</v>
      </c>
      <c r="AV466" s="71">
        <v>0</v>
      </c>
      <c r="AW466" s="71">
        <v>0</v>
      </c>
      <c r="AX466" s="71"/>
      <c r="AY466" s="72"/>
      <c r="AZ466" s="71">
        <v>4590.9000000000005</v>
      </c>
      <c r="BA466" s="71">
        <v>153460.90000000031</v>
      </c>
      <c r="BB466" s="71">
        <v>0</v>
      </c>
      <c r="BC466" s="71">
        <v>0</v>
      </c>
      <c r="BD466" s="71">
        <v>0</v>
      </c>
      <c r="BE466" s="71">
        <v>0</v>
      </c>
      <c r="BF466" s="71"/>
      <c r="BG466" s="72"/>
      <c r="BH466" s="71">
        <v>0</v>
      </c>
      <c r="BI466" s="71">
        <v>0</v>
      </c>
      <c r="BJ466" s="71">
        <v>6.77</v>
      </c>
      <c r="BK466" s="71">
        <v>0</v>
      </c>
      <c r="BL466" s="71">
        <v>2.7850000000000001</v>
      </c>
      <c r="BM466" s="71">
        <v>0</v>
      </c>
      <c r="BN466" s="72"/>
      <c r="BO466" s="71">
        <v>0</v>
      </c>
      <c r="BP466" s="71">
        <v>0</v>
      </c>
      <c r="BQ466" s="71">
        <v>2</v>
      </c>
      <c r="BR466" s="71">
        <v>0</v>
      </c>
      <c r="BS466" s="71">
        <v>1</v>
      </c>
      <c r="BT466" s="71">
        <v>0</v>
      </c>
      <c r="BU466"/>
      <c r="BV466" s="70">
        <v>9.5549999999999997</v>
      </c>
      <c r="BW466" s="70">
        <v>0</v>
      </c>
      <c r="BX466" s="70">
        <v>0</v>
      </c>
      <c r="BY466" s="70">
        <v>0</v>
      </c>
      <c r="BZ466" s="70">
        <v>0</v>
      </c>
      <c r="CA466" s="70">
        <v>0</v>
      </c>
      <c r="CB466" s="70">
        <v>0</v>
      </c>
      <c r="CC466" s="70">
        <v>0</v>
      </c>
      <c r="CD466" s="70">
        <v>0</v>
      </c>
    </row>
    <row r="467" spans="1:82">
      <c r="A467" s="70" t="s">
        <v>2168</v>
      </c>
      <c r="B467" s="70">
        <v>476</v>
      </c>
      <c r="C467" s="70">
        <v>18</v>
      </c>
      <c r="D467" s="70">
        <v>28</v>
      </c>
      <c r="E467" s="70">
        <v>2021</v>
      </c>
      <c r="F467" s="70" t="s">
        <v>160</v>
      </c>
      <c r="G467" s="70" t="s">
        <v>2150</v>
      </c>
      <c r="H467" s="70" t="s">
        <v>2151</v>
      </c>
      <c r="I467" s="148"/>
      <c r="J467" s="71">
        <v>88.303599716583818</v>
      </c>
      <c r="K467" s="71">
        <v>2.959111550043136</v>
      </c>
      <c r="L467" s="71">
        <v>13.761527914476922</v>
      </c>
      <c r="M467" s="71">
        <v>30.624570482109249</v>
      </c>
      <c r="N467" s="71">
        <v>41.357321929397621</v>
      </c>
      <c r="O467" s="71">
        <v>34.777563453532814</v>
      </c>
      <c r="P467" s="71">
        <v>59.89944824188585</v>
      </c>
      <c r="Q467" s="71">
        <v>1.9242055113898999</v>
      </c>
      <c r="R467" s="71">
        <v>0</v>
      </c>
      <c r="S467" s="71">
        <v>5.8060684233599993</v>
      </c>
      <c r="T467" s="72"/>
      <c r="U467" s="71">
        <v>5342648</v>
      </c>
      <c r="V467" s="71">
        <v>1280</v>
      </c>
      <c r="W467" s="71">
        <v>336</v>
      </c>
      <c r="X467" s="71">
        <v>7397</v>
      </c>
      <c r="Y467" s="71">
        <v>12853</v>
      </c>
      <c r="Z467" s="71">
        <v>25588</v>
      </c>
      <c r="AA467" s="71">
        <v>12891</v>
      </c>
      <c r="AB467" s="71">
        <v>32956</v>
      </c>
      <c r="AC467" s="71">
        <v>0</v>
      </c>
      <c r="AD467" s="71">
        <v>5.8060684233599993</v>
      </c>
      <c r="AE467" s="72"/>
      <c r="AF467" s="71">
        <v>54044539.531301245</v>
      </c>
      <c r="AG467" s="71">
        <v>2103498.4016840933</v>
      </c>
      <c r="AH467" s="71">
        <v>2399577.7530522146</v>
      </c>
      <c r="AI467" s="71">
        <v>50573656.822676234</v>
      </c>
      <c r="AJ467" s="71">
        <v>60828094.403458968</v>
      </c>
      <c r="AK467" s="71">
        <v>0</v>
      </c>
      <c r="AL467" s="71">
        <v>0</v>
      </c>
      <c r="AM467" s="71">
        <v>4325932.6865939535</v>
      </c>
      <c r="AN467" s="71">
        <v>0</v>
      </c>
      <c r="AO467" s="71">
        <v>0</v>
      </c>
      <c r="AP467" s="71">
        <v>174275299.59876668</v>
      </c>
      <c r="AQ467" s="72"/>
      <c r="AR467" s="71">
        <v>963</v>
      </c>
      <c r="AS467" s="71">
        <v>1069</v>
      </c>
      <c r="AT467" s="71">
        <v>0</v>
      </c>
      <c r="AU467" s="71">
        <v>0</v>
      </c>
      <c r="AV467" s="71">
        <v>0</v>
      </c>
      <c r="AW467" s="71">
        <v>0</v>
      </c>
      <c r="AX467" s="71"/>
      <c r="AY467" s="72"/>
      <c r="AZ467" s="71">
        <v>4856.9000000000033</v>
      </c>
      <c r="BA467" s="71">
        <v>157131.6000000003</v>
      </c>
      <c r="BB467" s="71">
        <v>0</v>
      </c>
      <c r="BC467" s="71">
        <v>0</v>
      </c>
      <c r="BD467" s="71">
        <v>0</v>
      </c>
      <c r="BE467" s="71">
        <v>0</v>
      </c>
      <c r="BF467" s="71"/>
      <c r="BG467" s="72"/>
      <c r="BH467" s="71">
        <v>0</v>
      </c>
      <c r="BI467" s="71">
        <v>0</v>
      </c>
      <c r="BJ467" s="71">
        <v>6.7930000000000001</v>
      </c>
      <c r="BK467" s="71">
        <v>0</v>
      </c>
      <c r="BL467" s="71">
        <v>0</v>
      </c>
      <c r="BM467" s="71">
        <v>0</v>
      </c>
      <c r="BN467" s="72"/>
      <c r="BO467" s="71">
        <v>0</v>
      </c>
      <c r="BP467" s="71">
        <v>0</v>
      </c>
      <c r="BQ467" s="71">
        <v>2</v>
      </c>
      <c r="BR467" s="71">
        <v>0</v>
      </c>
      <c r="BS467" s="71">
        <v>0</v>
      </c>
      <c r="BT467" s="71">
        <v>0</v>
      </c>
      <c r="BU467"/>
      <c r="BV467" s="70">
        <v>6.7930000000000001</v>
      </c>
      <c r="BW467" s="70">
        <v>0</v>
      </c>
      <c r="BX467" s="70">
        <v>0</v>
      </c>
      <c r="BY467" s="70">
        <v>0</v>
      </c>
      <c r="BZ467" s="70">
        <v>0</v>
      </c>
      <c r="CA467" s="70">
        <v>0</v>
      </c>
      <c r="CB467" s="70">
        <v>0</v>
      </c>
      <c r="CC467" s="70">
        <v>0</v>
      </c>
      <c r="CD467" s="70">
        <v>0</v>
      </c>
    </row>
    <row r="468" spans="1:82">
      <c r="A468" s="70" t="s">
        <v>2169</v>
      </c>
      <c r="B468" s="70">
        <v>476</v>
      </c>
      <c r="C468" s="70">
        <v>19</v>
      </c>
      <c r="D468" s="70">
        <v>28</v>
      </c>
      <c r="E468" s="70">
        <v>2022</v>
      </c>
      <c r="F468" s="70" t="s">
        <v>161</v>
      </c>
      <c r="G468" s="70" t="s">
        <v>2150</v>
      </c>
      <c r="H468" s="70" t="s">
        <v>2151</v>
      </c>
      <c r="I468" s="148"/>
      <c r="J468" s="71">
        <v>76.643328916558389</v>
      </c>
      <c r="K468" s="71">
        <v>2.6548385154129539</v>
      </c>
      <c r="L468" s="71">
        <v>12.65882202237168</v>
      </c>
      <c r="M468" s="71">
        <v>29.437185660678541</v>
      </c>
      <c r="N468" s="71">
        <v>43.717246531960065</v>
      </c>
      <c r="O468" s="71">
        <v>36.362049953050274</v>
      </c>
      <c r="P468" s="71">
        <v>59.187677362144186</v>
      </c>
      <c r="Q468" s="71">
        <v>1.913387621165253</v>
      </c>
      <c r="R468" s="71">
        <v>0</v>
      </c>
      <c r="S468" s="71">
        <v>5.3477895000000002</v>
      </c>
      <c r="T468" s="72"/>
      <c r="U468" s="71">
        <v>5350367</v>
      </c>
      <c r="V468" s="71">
        <v>1280</v>
      </c>
      <c r="W468" s="71">
        <v>336</v>
      </c>
      <c r="X468" s="71">
        <v>7397</v>
      </c>
      <c r="Y468" s="71">
        <v>13000</v>
      </c>
      <c r="Z468" s="71">
        <v>25419</v>
      </c>
      <c r="AA468" s="71">
        <v>12932</v>
      </c>
      <c r="AB468" s="71">
        <v>32502</v>
      </c>
      <c r="AC468" s="71">
        <v>0</v>
      </c>
      <c r="AD468" s="71">
        <v>5.3477895000000002</v>
      </c>
      <c r="AE468" s="72"/>
      <c r="AF468" s="71">
        <v>48416601.31923759</v>
      </c>
      <c r="AG468" s="71">
        <v>1995764.2486769722</v>
      </c>
      <c r="AH468" s="71">
        <v>2614626.5893933401</v>
      </c>
      <c r="AI468" s="71">
        <v>47700756.739060156</v>
      </c>
      <c r="AJ468" s="71">
        <v>66520049.518933862</v>
      </c>
      <c r="AK468" s="71">
        <v>0</v>
      </c>
      <c r="AL468" s="71">
        <v>0</v>
      </c>
      <c r="AM468" s="71">
        <v>4196895.3228200702</v>
      </c>
      <c r="AN468" s="71">
        <v>0</v>
      </c>
      <c r="AO468" s="71">
        <v>0</v>
      </c>
      <c r="AP468" s="71">
        <v>171444693.73812199</v>
      </c>
      <c r="AQ468" s="72"/>
      <c r="AR468" s="71">
        <v>997</v>
      </c>
      <c r="AS468" s="71">
        <v>1129</v>
      </c>
      <c r="AT468" s="71">
        <v>0</v>
      </c>
      <c r="AU468" s="71">
        <v>0</v>
      </c>
      <c r="AV468" s="71">
        <v>0</v>
      </c>
      <c r="AW468" s="71">
        <v>0</v>
      </c>
      <c r="AX468" s="71"/>
      <c r="AY468" s="72"/>
      <c r="AZ468" s="71">
        <v>5099.1000000000049</v>
      </c>
      <c r="BA468" s="71">
        <v>163889.50000000032</v>
      </c>
      <c r="BB468" s="71">
        <v>0</v>
      </c>
      <c r="BC468" s="71">
        <v>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2170</v>
      </c>
      <c r="B469" s="70">
        <v>476</v>
      </c>
      <c r="C469" s="70">
        <v>20</v>
      </c>
      <c r="D469" s="70">
        <v>28</v>
      </c>
      <c r="E469" s="70">
        <v>2023</v>
      </c>
      <c r="F469" s="70" t="s">
        <v>1539</v>
      </c>
      <c r="G469" s="70" t="s">
        <v>2150</v>
      </c>
      <c r="H469" s="70" t="s">
        <v>2151</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1048</v>
      </c>
      <c r="AS469" s="71">
        <v>1149</v>
      </c>
      <c r="AT469" s="71">
        <v>0</v>
      </c>
      <c r="AU469" s="71">
        <v>0</v>
      </c>
      <c r="AV469" s="71">
        <v>0</v>
      </c>
      <c r="AW469" s="71">
        <v>0</v>
      </c>
      <c r="AX469" s="71"/>
      <c r="AY469" s="72"/>
      <c r="AZ469" s="71">
        <v>5461.2000000000053</v>
      </c>
      <c r="BA469" s="71">
        <v>166330.00000000032</v>
      </c>
      <c r="BB469" s="71">
        <v>0</v>
      </c>
      <c r="BC469" s="71">
        <v>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2171</v>
      </c>
      <c r="B470" s="70">
        <v>476</v>
      </c>
      <c r="C470" s="70">
        <v>21</v>
      </c>
      <c r="D470" s="70">
        <v>28</v>
      </c>
      <c r="E470" s="70">
        <v>2024</v>
      </c>
      <c r="F470" s="70" t="s">
        <v>1554</v>
      </c>
      <c r="G470" s="70" t="s">
        <v>2150</v>
      </c>
      <c r="H470" s="70" t="s">
        <v>2151</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2172</v>
      </c>
      <c r="B471" s="70">
        <v>137</v>
      </c>
      <c r="C471" s="70">
        <v>1</v>
      </c>
      <c r="D471" s="70">
        <v>9</v>
      </c>
      <c r="E471" s="70">
        <v>1990</v>
      </c>
      <c r="F471" s="70" t="s">
        <v>787</v>
      </c>
      <c r="G471" s="70" t="s">
        <v>2173</v>
      </c>
      <c r="H471" s="70" t="s">
        <v>2174</v>
      </c>
      <c r="I471" s="148"/>
      <c r="J471" s="71">
        <v>88.202176141618153</v>
      </c>
      <c r="K471" s="71">
        <v>1.6433434626441681</v>
      </c>
      <c r="L471" s="71">
        <v>1.865412888816204</v>
      </c>
      <c r="M471" s="71">
        <v>20.125332156094881</v>
      </c>
      <c r="N471" s="71">
        <v>24.233524748959891</v>
      </c>
      <c r="O471" s="71">
        <v>23.232988863175422</v>
      </c>
      <c r="P471" s="71">
        <v>14.17562909328251</v>
      </c>
      <c r="Q471" s="71">
        <v>1.9461577173214399</v>
      </c>
      <c r="R471" s="71">
        <v>1.356972041513075</v>
      </c>
      <c r="S471" s="71">
        <v>2.8733306328687411</v>
      </c>
      <c r="T471" s="72"/>
      <c r="U471" s="71">
        <v>7230188</v>
      </c>
      <c r="V471" s="71">
        <v>688</v>
      </c>
      <c r="W471" s="71">
        <v>17</v>
      </c>
      <c r="X471" s="71">
        <v>6865</v>
      </c>
      <c r="Y471" s="71">
        <v>9627</v>
      </c>
      <c r="Z471" s="71">
        <v>9556</v>
      </c>
      <c r="AA471" s="71">
        <v>3442</v>
      </c>
      <c r="AB471" s="71">
        <v>31599</v>
      </c>
      <c r="AC471" s="71">
        <v>235030</v>
      </c>
      <c r="AD471" s="71">
        <v>2.8733306328687411</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2175</v>
      </c>
      <c r="B472" s="70">
        <v>138</v>
      </c>
      <c r="C472" s="70">
        <v>2</v>
      </c>
      <c r="D472" s="70">
        <v>9</v>
      </c>
      <c r="E472" s="70">
        <v>2005</v>
      </c>
      <c r="F472" s="70" t="s">
        <v>789</v>
      </c>
      <c r="G472" s="70" t="s">
        <v>2173</v>
      </c>
      <c r="H472" s="70" t="s">
        <v>2174</v>
      </c>
      <c r="I472" s="148"/>
      <c r="J472" s="71">
        <v>10.767303591299839</v>
      </c>
      <c r="K472" s="71">
        <v>1.0332694465772641</v>
      </c>
      <c r="L472" s="71">
        <v>2.709753880060112</v>
      </c>
      <c r="M472" s="71">
        <v>32.773664241078777</v>
      </c>
      <c r="N472" s="71">
        <v>35.783856901611323</v>
      </c>
      <c r="O472" s="71">
        <v>29.596648470061329</v>
      </c>
      <c r="P472" s="71">
        <v>12.581716097101619</v>
      </c>
      <c r="Q472" s="71">
        <v>1.9703893300742501</v>
      </c>
      <c r="R472" s="71">
        <v>0.96055351490583318</v>
      </c>
      <c r="S472" s="71">
        <v>1.40888022624</v>
      </c>
      <c r="T472" s="72"/>
      <c r="U472" s="71">
        <v>723105</v>
      </c>
      <c r="V472" s="71">
        <v>523</v>
      </c>
      <c r="W472" s="71">
        <v>30</v>
      </c>
      <c r="X472" s="71">
        <v>6244</v>
      </c>
      <c r="Y472" s="71">
        <v>12596</v>
      </c>
      <c r="Z472" s="71">
        <v>14087</v>
      </c>
      <c r="AA472" s="71">
        <v>2502</v>
      </c>
      <c r="AB472" s="71">
        <v>33445</v>
      </c>
      <c r="AC472" s="71">
        <v>169854</v>
      </c>
      <c r="AD472" s="71">
        <v>1.40888022624</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2176</v>
      </c>
      <c r="B473" s="70">
        <v>139</v>
      </c>
      <c r="C473" s="70">
        <v>3</v>
      </c>
      <c r="D473" s="70">
        <v>9</v>
      </c>
      <c r="E473" s="70">
        <v>2006</v>
      </c>
      <c r="F473" s="70" t="s">
        <v>790</v>
      </c>
      <c r="G473" s="70" t="s">
        <v>2173</v>
      </c>
      <c r="H473" s="70" t="s">
        <v>2174</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2177</v>
      </c>
      <c r="B474" s="70">
        <v>140</v>
      </c>
      <c r="C474" s="70">
        <v>4</v>
      </c>
      <c r="D474" s="70">
        <v>9</v>
      </c>
      <c r="E474" s="70">
        <v>2007</v>
      </c>
      <c r="F474" s="70" t="s">
        <v>791</v>
      </c>
      <c r="G474" s="70" t="s">
        <v>2173</v>
      </c>
      <c r="H474" s="70" t="s">
        <v>2174</v>
      </c>
      <c r="I474" s="148"/>
      <c r="J474" s="71">
        <v>10.45755311636298</v>
      </c>
      <c r="K474" s="71">
        <v>1.100618491537062</v>
      </c>
      <c r="L474" s="71">
        <v>3.6344370314088028</v>
      </c>
      <c r="M474" s="71">
        <v>32.895504371050137</v>
      </c>
      <c r="N474" s="71">
        <v>39.222625234470897</v>
      </c>
      <c r="O474" s="71">
        <v>28.913201546703171</v>
      </c>
      <c r="P474" s="71">
        <v>12.35773341313844</v>
      </c>
      <c r="Q474" s="71">
        <v>2.0875536763632199</v>
      </c>
      <c r="R474" s="71">
        <v>1.5274406048584639</v>
      </c>
      <c r="S474" s="71">
        <v>1.7467103399999999</v>
      </c>
      <c r="T474" s="72"/>
      <c r="U474" s="71">
        <v>705616</v>
      </c>
      <c r="V474" s="71">
        <v>523</v>
      </c>
      <c r="W474" s="71">
        <v>37</v>
      </c>
      <c r="X474" s="71">
        <v>7262</v>
      </c>
      <c r="Y474" s="71">
        <v>12900</v>
      </c>
      <c r="Z474" s="71">
        <v>14306</v>
      </c>
      <c r="AA474" s="71">
        <v>2420</v>
      </c>
      <c r="AB474" s="71">
        <v>33560</v>
      </c>
      <c r="AC474" s="71">
        <v>277846</v>
      </c>
      <c r="AD474" s="71">
        <v>1.7467103399999999</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2178</v>
      </c>
      <c r="B475" s="70">
        <v>141</v>
      </c>
      <c r="C475" s="70">
        <v>5</v>
      </c>
      <c r="D475" s="70">
        <v>9</v>
      </c>
      <c r="E475" s="70">
        <v>2008</v>
      </c>
      <c r="F475" s="70" t="s">
        <v>792</v>
      </c>
      <c r="G475" s="70" t="s">
        <v>2173</v>
      </c>
      <c r="H475" s="70" t="s">
        <v>2174</v>
      </c>
      <c r="I475" s="148"/>
      <c r="J475" s="71">
        <v>8.1993748623573417</v>
      </c>
      <c r="K475" s="71">
        <v>0.83401228952058726</v>
      </c>
      <c r="L475" s="71">
        <v>2.889568181377427</v>
      </c>
      <c r="M475" s="71">
        <v>34.407525084561797</v>
      </c>
      <c r="N475" s="71">
        <v>38.394454554503028</v>
      </c>
      <c r="O475" s="71">
        <v>27.907426093355649</v>
      </c>
      <c r="P475" s="71">
        <v>12.15492472025308</v>
      </c>
      <c r="Q475" s="71">
        <v>2.0586080504407498</v>
      </c>
      <c r="R475" s="71">
        <v>1.4665387940141581</v>
      </c>
      <c r="S475" s="71">
        <v>2.40806098946</v>
      </c>
      <c r="T475" s="72"/>
      <c r="U475" s="71">
        <v>580488</v>
      </c>
      <c r="V475" s="71">
        <v>523</v>
      </c>
      <c r="W475" s="71">
        <v>37</v>
      </c>
      <c r="X475" s="71">
        <v>7262</v>
      </c>
      <c r="Y475" s="71">
        <v>13179</v>
      </c>
      <c r="Z475" s="71">
        <v>14293</v>
      </c>
      <c r="AA475" s="71">
        <v>2383</v>
      </c>
      <c r="AB475" s="71">
        <v>33639</v>
      </c>
      <c r="AC475" s="71">
        <v>277009</v>
      </c>
      <c r="AD475" s="71">
        <v>2.40806098946</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2179</v>
      </c>
      <c r="B476" s="70">
        <v>142</v>
      </c>
      <c r="C476" s="70">
        <v>6</v>
      </c>
      <c r="D476" s="70">
        <v>9</v>
      </c>
      <c r="E476" s="70">
        <v>2009</v>
      </c>
      <c r="F476" s="70" t="s">
        <v>176</v>
      </c>
      <c r="G476" s="70" t="s">
        <v>2173</v>
      </c>
      <c r="H476" s="70" t="s">
        <v>2174</v>
      </c>
      <c r="I476" s="148"/>
      <c r="J476" s="71">
        <v>8.181837642635859</v>
      </c>
      <c r="K476" s="71">
        <v>0.65348479642321511</v>
      </c>
      <c r="L476" s="71">
        <v>8.3019553758522591</v>
      </c>
      <c r="M476" s="71">
        <v>30.26339921774586</v>
      </c>
      <c r="N476" s="71">
        <v>32.970847308023743</v>
      </c>
      <c r="O476" s="71">
        <v>28.346800504950089</v>
      </c>
      <c r="P476" s="71">
        <v>11.78517971551492</v>
      </c>
      <c r="Q476" s="71">
        <v>1.9537193706045499</v>
      </c>
      <c r="R476" s="71">
        <v>1.6698262046683841</v>
      </c>
      <c r="S476" s="71">
        <v>2.236736977520001</v>
      </c>
      <c r="T476" s="72"/>
      <c r="U476" s="71">
        <v>457736</v>
      </c>
      <c r="V476" s="71">
        <v>500</v>
      </c>
      <c r="W476" s="71">
        <v>157</v>
      </c>
      <c r="X476" s="71">
        <v>7457</v>
      </c>
      <c r="Y476" s="71">
        <v>13251</v>
      </c>
      <c r="Z476" s="71">
        <v>14330</v>
      </c>
      <c r="AA476" s="71">
        <v>2372</v>
      </c>
      <c r="AB476" s="71">
        <v>33513</v>
      </c>
      <c r="AC476" s="71">
        <v>307705</v>
      </c>
      <c r="AD476" s="71">
        <v>2.236736977520001</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10.9</v>
      </c>
      <c r="BM476" s="71">
        <v>0</v>
      </c>
      <c r="BN476" s="72"/>
      <c r="BO476" s="71">
        <v>0</v>
      </c>
      <c r="BP476" s="71">
        <v>0</v>
      </c>
      <c r="BQ476" s="71">
        <v>0</v>
      </c>
      <c r="BR476" s="71">
        <v>0</v>
      </c>
      <c r="BS476" s="71">
        <v>2</v>
      </c>
      <c r="BT476" s="71">
        <v>0</v>
      </c>
      <c r="BU476"/>
      <c r="BV476" s="70">
        <v>10.9</v>
      </c>
      <c r="BW476" s="70">
        <v>0</v>
      </c>
      <c r="BX476" s="70">
        <v>0</v>
      </c>
      <c r="BY476" s="70">
        <v>0</v>
      </c>
      <c r="BZ476" s="70">
        <v>0</v>
      </c>
      <c r="CA476" s="70">
        <v>0</v>
      </c>
      <c r="CB476" s="70">
        <v>0</v>
      </c>
      <c r="CC476" s="70">
        <v>0</v>
      </c>
      <c r="CD476" s="70">
        <v>0</v>
      </c>
    </row>
    <row r="477" spans="1:82">
      <c r="A477" s="70" t="s">
        <v>2180</v>
      </c>
      <c r="B477" s="70">
        <v>143</v>
      </c>
      <c r="C477" s="70">
        <v>7</v>
      </c>
      <c r="D477" s="70">
        <v>9</v>
      </c>
      <c r="E477" s="70">
        <v>2010</v>
      </c>
      <c r="F477" s="70" t="s">
        <v>177</v>
      </c>
      <c r="G477" s="70" t="s">
        <v>2173</v>
      </c>
      <c r="H477" s="70" t="s">
        <v>2174</v>
      </c>
      <c r="I477" s="148"/>
      <c r="J477" s="71">
        <v>5.7017846004821919</v>
      </c>
      <c r="K477" s="71">
        <v>0.69866464110828497</v>
      </c>
      <c r="L477" s="71">
        <v>7.6921515123474746</v>
      </c>
      <c r="M477" s="71">
        <v>30.644768861724071</v>
      </c>
      <c r="N477" s="71">
        <v>35.263834900510354</v>
      </c>
      <c r="O477" s="71">
        <v>28.459843149007579</v>
      </c>
      <c r="P477" s="71">
        <v>11.974931895194249</v>
      </c>
      <c r="Q477" s="71">
        <v>2.03986969775463</v>
      </c>
      <c r="R477" s="71">
        <v>1.6686502492363751</v>
      </c>
      <c r="S477" s="71">
        <v>1.96558361615</v>
      </c>
      <c r="T477" s="72"/>
      <c r="U477" s="71">
        <v>374549</v>
      </c>
      <c r="V477" s="71">
        <v>500</v>
      </c>
      <c r="W477" s="71">
        <v>157</v>
      </c>
      <c r="X477" s="71">
        <v>7457</v>
      </c>
      <c r="Y477" s="71">
        <v>13389</v>
      </c>
      <c r="Z477" s="71">
        <v>14454</v>
      </c>
      <c r="AA477" s="71">
        <v>2350</v>
      </c>
      <c r="AB477" s="71">
        <v>33529</v>
      </c>
      <c r="AC477" s="71">
        <v>291394</v>
      </c>
      <c r="AD477" s="71">
        <v>1.96558361615</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10.343</v>
      </c>
      <c r="BM477" s="71">
        <v>0</v>
      </c>
      <c r="BN477" s="72"/>
      <c r="BO477" s="71">
        <v>0</v>
      </c>
      <c r="BP477" s="71">
        <v>0</v>
      </c>
      <c r="BQ477" s="71">
        <v>0</v>
      </c>
      <c r="BR477" s="71">
        <v>0</v>
      </c>
      <c r="BS477" s="71">
        <v>2</v>
      </c>
      <c r="BT477" s="71">
        <v>0</v>
      </c>
      <c r="BU477"/>
      <c r="BV477" s="70">
        <v>10.343</v>
      </c>
      <c r="BW477" s="70">
        <v>0</v>
      </c>
      <c r="BX477" s="70">
        <v>0</v>
      </c>
      <c r="BY477" s="70">
        <v>0</v>
      </c>
      <c r="BZ477" s="70">
        <v>0</v>
      </c>
      <c r="CA477" s="70">
        <v>0</v>
      </c>
      <c r="CB477" s="70">
        <v>0</v>
      </c>
      <c r="CC477" s="70">
        <v>0</v>
      </c>
      <c r="CD477" s="70">
        <v>0</v>
      </c>
    </row>
    <row r="478" spans="1:82">
      <c r="A478" s="70" t="s">
        <v>2181</v>
      </c>
      <c r="B478" s="70">
        <v>144</v>
      </c>
      <c r="C478" s="70">
        <v>8</v>
      </c>
      <c r="D478" s="70">
        <v>9</v>
      </c>
      <c r="E478" s="70">
        <v>2011</v>
      </c>
      <c r="F478" s="70" t="s">
        <v>178</v>
      </c>
      <c r="G478" s="70" t="s">
        <v>2173</v>
      </c>
      <c r="H478" s="70" t="s">
        <v>2174</v>
      </c>
      <c r="I478" s="148"/>
      <c r="J478" s="71">
        <v>7.9125676929624511</v>
      </c>
      <c r="K478" s="71">
        <v>1.0932250299166479</v>
      </c>
      <c r="L478" s="71">
        <v>7.0501522278615294</v>
      </c>
      <c r="M478" s="71">
        <v>38.718943322039948</v>
      </c>
      <c r="N478" s="71">
        <v>37.25974225514954</v>
      </c>
      <c r="O478" s="71">
        <v>28.066683854883372</v>
      </c>
      <c r="P478" s="71">
        <v>11.643721057968573</v>
      </c>
      <c r="Q478" s="71">
        <v>2.33843938698107</v>
      </c>
      <c r="R478" s="71">
        <v>1.596084638838158</v>
      </c>
      <c r="S478" s="71">
        <v>2.0081230360100002</v>
      </c>
      <c r="T478" s="72"/>
      <c r="U478" s="71">
        <v>522807</v>
      </c>
      <c r="V478" s="71">
        <v>500</v>
      </c>
      <c r="W478" s="71">
        <v>157</v>
      </c>
      <c r="X478" s="71">
        <v>7457</v>
      </c>
      <c r="Y478" s="71">
        <v>13462</v>
      </c>
      <c r="Z478" s="71">
        <v>14564</v>
      </c>
      <c r="AA478" s="71">
        <v>2353</v>
      </c>
      <c r="AB478" s="71">
        <v>33322</v>
      </c>
      <c r="AC478" s="71">
        <v>278261</v>
      </c>
      <c r="AD478" s="71">
        <v>2.0081230360100002</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2.964</v>
      </c>
      <c r="BM478" s="71">
        <v>0</v>
      </c>
      <c r="BN478" s="72"/>
      <c r="BO478" s="71">
        <v>0</v>
      </c>
      <c r="BP478" s="71">
        <v>0</v>
      </c>
      <c r="BQ478" s="71">
        <v>0</v>
      </c>
      <c r="BR478" s="71">
        <v>0</v>
      </c>
      <c r="BS478" s="71">
        <v>1</v>
      </c>
      <c r="BT478" s="71">
        <v>0</v>
      </c>
      <c r="BU478"/>
      <c r="BV478" s="70">
        <v>2.964</v>
      </c>
      <c r="BW478" s="70">
        <v>0</v>
      </c>
      <c r="BX478" s="70">
        <v>0</v>
      </c>
      <c r="BY478" s="70">
        <v>0</v>
      </c>
      <c r="BZ478" s="70">
        <v>0</v>
      </c>
      <c r="CA478" s="70">
        <v>0</v>
      </c>
      <c r="CB478" s="70">
        <v>0</v>
      </c>
      <c r="CC478" s="70">
        <v>0</v>
      </c>
      <c r="CD478" s="70">
        <v>0</v>
      </c>
    </row>
    <row r="479" spans="1:82">
      <c r="A479" s="70" t="s">
        <v>2182</v>
      </c>
      <c r="B479" s="70">
        <v>145</v>
      </c>
      <c r="C479" s="70">
        <v>9</v>
      </c>
      <c r="D479" s="70">
        <v>9</v>
      </c>
      <c r="E479" s="70">
        <v>2012</v>
      </c>
      <c r="F479" s="70" t="s">
        <v>179</v>
      </c>
      <c r="G479" s="70" t="s">
        <v>2173</v>
      </c>
      <c r="H479" s="70" t="s">
        <v>2174</v>
      </c>
      <c r="I479" s="148"/>
      <c r="J479" s="71">
        <v>9.2757129490265786</v>
      </c>
      <c r="K479" s="71">
        <v>1.0365064371648449</v>
      </c>
      <c r="L479" s="71">
        <v>6.9521249487438608</v>
      </c>
      <c r="M479" s="71">
        <v>39.825826825999883</v>
      </c>
      <c r="N479" s="71">
        <v>39.16815283396452</v>
      </c>
      <c r="O479" s="71">
        <v>27.86494244565559</v>
      </c>
      <c r="P479" s="71">
        <v>11.680108386869813</v>
      </c>
      <c r="Q479" s="71">
        <v>2.5361687638566499</v>
      </c>
      <c r="R479" s="71">
        <v>1.7429964649065419</v>
      </c>
      <c r="S479" s="71">
        <v>2.3794839650399999</v>
      </c>
      <c r="T479" s="72"/>
      <c r="U479" s="71">
        <v>600050</v>
      </c>
      <c r="V479" s="71">
        <v>500</v>
      </c>
      <c r="W479" s="71">
        <v>157</v>
      </c>
      <c r="X479" s="71">
        <v>7457</v>
      </c>
      <c r="Y479" s="71">
        <v>13547</v>
      </c>
      <c r="Z479" s="71">
        <v>14574</v>
      </c>
      <c r="AA479" s="71">
        <v>2347</v>
      </c>
      <c r="AB479" s="71">
        <v>33263</v>
      </c>
      <c r="AC479" s="71">
        <v>296003</v>
      </c>
      <c r="AD479" s="71">
        <v>2.3794839650399999</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9.120000000000001</v>
      </c>
      <c r="BM479" s="71">
        <v>0</v>
      </c>
      <c r="BN479" s="72"/>
      <c r="BO479" s="71">
        <v>0</v>
      </c>
      <c r="BP479" s="71">
        <v>0</v>
      </c>
      <c r="BQ479" s="71">
        <v>0</v>
      </c>
      <c r="BR479" s="71">
        <v>0</v>
      </c>
      <c r="BS479" s="71">
        <v>2</v>
      </c>
      <c r="BT479" s="71">
        <v>0</v>
      </c>
      <c r="BU479"/>
      <c r="BV479" s="70">
        <v>9.1199999999999992</v>
      </c>
      <c r="BW479" s="70">
        <v>0</v>
      </c>
      <c r="BX479" s="70">
        <v>0</v>
      </c>
      <c r="BY479" s="70">
        <v>0</v>
      </c>
      <c r="BZ479" s="70">
        <v>0</v>
      </c>
      <c r="CA479" s="70">
        <v>0</v>
      </c>
      <c r="CB479" s="70">
        <v>0</v>
      </c>
      <c r="CC479" s="70">
        <v>0</v>
      </c>
      <c r="CD479" s="70">
        <v>0</v>
      </c>
    </row>
    <row r="480" spans="1:82">
      <c r="A480" s="70" t="s">
        <v>2183</v>
      </c>
      <c r="B480" s="70">
        <v>146</v>
      </c>
      <c r="C480" s="70">
        <v>10</v>
      </c>
      <c r="D480" s="70">
        <v>9</v>
      </c>
      <c r="E480" s="70">
        <v>2013</v>
      </c>
      <c r="F480" s="70" t="s">
        <v>180</v>
      </c>
      <c r="G480" s="70" t="s">
        <v>2173</v>
      </c>
      <c r="H480" s="70" t="s">
        <v>2174</v>
      </c>
      <c r="I480" s="148"/>
      <c r="J480" s="71">
        <v>10.038500004269681</v>
      </c>
      <c r="K480" s="71">
        <v>0.92992456193774997</v>
      </c>
      <c r="L480" s="71">
        <v>6.3598904183313936</v>
      </c>
      <c r="M480" s="71">
        <v>42.074237155429998</v>
      </c>
      <c r="N480" s="71">
        <v>41.499852814239539</v>
      </c>
      <c r="O480" s="71">
        <v>27.019914008688303</v>
      </c>
      <c r="P480" s="71">
        <v>11.669170116856804</v>
      </c>
      <c r="Q480" s="71">
        <v>2.5659391821735</v>
      </c>
      <c r="R480" s="71">
        <v>1.1893156039257951</v>
      </c>
      <c r="S480" s="71">
        <v>1.2976532409999999</v>
      </c>
      <c r="T480" s="72"/>
      <c r="U480" s="71">
        <v>604788</v>
      </c>
      <c r="V480" s="71">
        <v>500</v>
      </c>
      <c r="W480" s="71">
        <v>157</v>
      </c>
      <c r="X480" s="71">
        <v>7457</v>
      </c>
      <c r="Y480" s="71">
        <v>13612</v>
      </c>
      <c r="Z480" s="71">
        <v>14763</v>
      </c>
      <c r="AA480" s="71">
        <v>2336</v>
      </c>
      <c r="AB480" s="71">
        <v>33171</v>
      </c>
      <c r="AC480" s="71">
        <v>197155</v>
      </c>
      <c r="AD480" s="71">
        <v>1.2976532409999999</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9.3790000000000013</v>
      </c>
      <c r="BM480" s="71">
        <v>0</v>
      </c>
      <c r="BN480" s="72"/>
      <c r="BO480" s="71">
        <v>0</v>
      </c>
      <c r="BP480" s="71">
        <v>0</v>
      </c>
      <c r="BQ480" s="71">
        <v>0</v>
      </c>
      <c r="BR480" s="71">
        <v>0</v>
      </c>
      <c r="BS480" s="71">
        <v>2</v>
      </c>
      <c r="BT480" s="71">
        <v>0</v>
      </c>
      <c r="BU480"/>
      <c r="BV480" s="70">
        <v>9.3789999999999996</v>
      </c>
      <c r="BW480" s="70">
        <v>0</v>
      </c>
      <c r="BX480" s="70">
        <v>0</v>
      </c>
      <c r="BY480" s="70">
        <v>0</v>
      </c>
      <c r="BZ480" s="70">
        <v>0</v>
      </c>
      <c r="CA480" s="70">
        <v>0</v>
      </c>
      <c r="CB480" s="70">
        <v>0</v>
      </c>
      <c r="CC480" s="70">
        <v>0</v>
      </c>
      <c r="CD480" s="70">
        <v>0</v>
      </c>
    </row>
    <row r="481" spans="1:82">
      <c r="A481" s="70" t="s">
        <v>2184</v>
      </c>
      <c r="B481" s="70">
        <v>147</v>
      </c>
      <c r="C481" s="70">
        <v>11</v>
      </c>
      <c r="D481" s="70">
        <v>9</v>
      </c>
      <c r="E481" s="70">
        <v>2014</v>
      </c>
      <c r="F481" s="70" t="s">
        <v>181</v>
      </c>
      <c r="G481" s="70" t="s">
        <v>2173</v>
      </c>
      <c r="H481" s="70" t="s">
        <v>2174</v>
      </c>
      <c r="I481" s="148"/>
      <c r="J481" s="71">
        <v>10.2226676413158</v>
      </c>
      <c r="K481" s="71">
        <v>0.77885363219497916</v>
      </c>
      <c r="L481" s="71">
        <v>1.5376922940245339</v>
      </c>
      <c r="M481" s="71">
        <v>39.704037094121489</v>
      </c>
      <c r="N481" s="71">
        <v>41.686876696331687</v>
      </c>
      <c r="O481" s="71">
        <v>25.611071405004594</v>
      </c>
      <c r="P481" s="71">
        <v>11.49884354420708</v>
      </c>
      <c r="Q481" s="71">
        <v>2.4529597199083102</v>
      </c>
      <c r="R481" s="71">
        <v>0.99759425652386324</v>
      </c>
      <c r="S481" s="71">
        <v>0</v>
      </c>
      <c r="T481" s="72"/>
      <c r="U481" s="71">
        <v>669220</v>
      </c>
      <c r="V481" s="71">
        <v>376</v>
      </c>
      <c r="W481" s="71">
        <v>24</v>
      </c>
      <c r="X481" s="71">
        <v>8153</v>
      </c>
      <c r="Y481" s="71">
        <v>13771</v>
      </c>
      <c r="Z481" s="71">
        <v>14738</v>
      </c>
      <c r="AA481" s="71">
        <v>2290</v>
      </c>
      <c r="AB481" s="71">
        <v>33051</v>
      </c>
      <c r="AC481" s="71">
        <v>165893</v>
      </c>
      <c r="AD481" s="71">
        <v>0</v>
      </c>
      <c r="AE481" s="72"/>
      <c r="AF481" s="71"/>
      <c r="AG481" s="71"/>
      <c r="AH481" s="71"/>
      <c r="AI481" s="71"/>
      <c r="AJ481" s="71"/>
      <c r="AK481" s="71"/>
      <c r="AL481" s="71"/>
      <c r="AM481" s="71"/>
      <c r="AN481" s="71"/>
      <c r="AO481" s="71"/>
      <c r="AP481" s="71"/>
      <c r="AQ481" s="72"/>
      <c r="AR481" s="71">
        <v>247</v>
      </c>
      <c r="AS481" s="71">
        <v>33</v>
      </c>
      <c r="AT481" s="71">
        <v>0</v>
      </c>
      <c r="AU481" s="71">
        <v>0</v>
      </c>
      <c r="AV481" s="71">
        <v>0</v>
      </c>
      <c r="AW481" s="71">
        <v>0</v>
      </c>
      <c r="AX481" s="71"/>
      <c r="AY481" s="72"/>
      <c r="AZ481" s="71">
        <v>1015</v>
      </c>
      <c r="BA481" s="71">
        <v>437.6</v>
      </c>
      <c r="BB481" s="71">
        <v>0</v>
      </c>
      <c r="BC481" s="71">
        <v>0</v>
      </c>
      <c r="BD481" s="71">
        <v>0</v>
      </c>
      <c r="BE481" s="71">
        <v>0</v>
      </c>
      <c r="BF481" s="71"/>
      <c r="BG481" s="72"/>
      <c r="BH481" s="71">
        <v>0</v>
      </c>
      <c r="BI481" s="71">
        <v>0</v>
      </c>
      <c r="BJ481" s="71">
        <v>0</v>
      </c>
      <c r="BK481" s="71">
        <v>0</v>
      </c>
      <c r="BL481" s="71">
        <v>9.6110000000000007</v>
      </c>
      <c r="BM481" s="71">
        <v>0</v>
      </c>
      <c r="BN481" s="72"/>
      <c r="BO481" s="71">
        <v>0</v>
      </c>
      <c r="BP481" s="71">
        <v>0</v>
      </c>
      <c r="BQ481" s="71">
        <v>0</v>
      </c>
      <c r="BR481" s="71">
        <v>0</v>
      </c>
      <c r="BS481" s="71">
        <v>2</v>
      </c>
      <c r="BT481" s="71">
        <v>0</v>
      </c>
      <c r="BU481"/>
      <c r="BV481" s="70">
        <v>9.6110000000000007</v>
      </c>
      <c r="BW481" s="70">
        <v>0</v>
      </c>
      <c r="BX481" s="70">
        <v>0</v>
      </c>
      <c r="BY481" s="70">
        <v>0</v>
      </c>
      <c r="BZ481" s="70">
        <v>0</v>
      </c>
      <c r="CA481" s="70">
        <v>0</v>
      </c>
      <c r="CB481" s="70">
        <v>0</v>
      </c>
      <c r="CC481" s="70">
        <v>0</v>
      </c>
      <c r="CD481" s="70">
        <v>0</v>
      </c>
    </row>
    <row r="482" spans="1:82">
      <c r="A482" s="70" t="s">
        <v>2185</v>
      </c>
      <c r="B482" s="70">
        <v>148</v>
      </c>
      <c r="C482" s="70">
        <v>12</v>
      </c>
      <c r="D482" s="70">
        <v>9</v>
      </c>
      <c r="E482" s="70">
        <v>2015</v>
      </c>
      <c r="F482" s="70" t="s">
        <v>182</v>
      </c>
      <c r="G482" s="1064" t="s">
        <v>2173</v>
      </c>
      <c r="H482" s="70" t="s">
        <v>2174</v>
      </c>
      <c r="I482" s="148"/>
      <c r="J482" s="71">
        <v>11.927900711363691</v>
      </c>
      <c r="K482" s="71">
        <v>0.74368891284606498</v>
      </c>
      <c r="L482" s="71">
        <v>1.698652300495374</v>
      </c>
      <c r="M482" s="71">
        <v>39.91410472304311</v>
      </c>
      <c r="N482" s="71">
        <v>37.205085713853897</v>
      </c>
      <c r="O482" s="71">
        <v>25.630284599130682</v>
      </c>
      <c r="P482" s="71">
        <v>11.472751229141556</v>
      </c>
      <c r="Q482" s="71">
        <v>2.3983106587859901</v>
      </c>
      <c r="R482" s="71">
        <v>0.95559281818691966</v>
      </c>
      <c r="S482" s="71">
        <v>0</v>
      </c>
      <c r="T482" s="72"/>
      <c r="U482" s="71">
        <v>791466</v>
      </c>
      <c r="V482" s="71">
        <v>376</v>
      </c>
      <c r="W482" s="71">
        <v>24</v>
      </c>
      <c r="X482" s="71">
        <v>8153</v>
      </c>
      <c r="Y482" s="71">
        <v>13917</v>
      </c>
      <c r="Z482" s="71">
        <v>14891</v>
      </c>
      <c r="AA482" s="71">
        <v>2283</v>
      </c>
      <c r="AB482" s="71">
        <v>33010</v>
      </c>
      <c r="AC482" s="71">
        <v>163343</v>
      </c>
      <c r="AD482" s="71">
        <v>0</v>
      </c>
      <c r="AE482" s="72"/>
      <c r="AF482" s="71">
        <v>5647050.9616992464</v>
      </c>
      <c r="AG482" s="71">
        <v>630973.07526989514</v>
      </c>
      <c r="AH482" s="71">
        <v>324569.06819820747</v>
      </c>
      <c r="AI482" s="71">
        <v>57468326.324070647</v>
      </c>
      <c r="AJ482" s="71">
        <v>54705071.826907367</v>
      </c>
      <c r="AK482" s="71">
        <v>0</v>
      </c>
      <c r="AL482" s="71">
        <v>0</v>
      </c>
      <c r="AM482" s="71">
        <v>4523882.0282580219</v>
      </c>
      <c r="AN482" s="71">
        <v>0</v>
      </c>
      <c r="AO482" s="71">
        <v>0</v>
      </c>
      <c r="AP482" s="71">
        <v>123299873.28440338</v>
      </c>
      <c r="AQ482" s="72"/>
      <c r="AR482" s="71">
        <v>310</v>
      </c>
      <c r="AS482" s="71">
        <v>52</v>
      </c>
      <c r="AT482" s="71">
        <v>0</v>
      </c>
      <c r="AU482" s="71">
        <v>0</v>
      </c>
      <c r="AV482" s="71">
        <v>0</v>
      </c>
      <c r="AW482" s="71">
        <v>0</v>
      </c>
      <c r="AX482" s="71"/>
      <c r="AY482" s="72"/>
      <c r="AZ482" s="71">
        <v>1283.9000000000001</v>
      </c>
      <c r="BA482" s="71">
        <v>895.1</v>
      </c>
      <c r="BB482" s="71">
        <v>0</v>
      </c>
      <c r="BC482" s="71">
        <v>0</v>
      </c>
      <c r="BD482" s="71">
        <v>0</v>
      </c>
      <c r="BE482" s="71">
        <v>0</v>
      </c>
      <c r="BF482" s="71"/>
      <c r="BG482" s="72"/>
      <c r="BH482" s="71">
        <v>0</v>
      </c>
      <c r="BI482" s="71">
        <v>0</v>
      </c>
      <c r="BJ482" s="71">
        <v>0</v>
      </c>
      <c r="BK482" s="71">
        <v>0</v>
      </c>
      <c r="BL482" s="71">
        <v>8.7520000000000007</v>
      </c>
      <c r="BM482" s="71">
        <v>0</v>
      </c>
      <c r="BN482" s="72"/>
      <c r="BO482" s="71">
        <v>0</v>
      </c>
      <c r="BP482" s="71">
        <v>0</v>
      </c>
      <c r="BQ482" s="71">
        <v>0</v>
      </c>
      <c r="BR482" s="71">
        <v>0</v>
      </c>
      <c r="BS482" s="71">
        <v>2</v>
      </c>
      <c r="BT482" s="71">
        <v>0</v>
      </c>
      <c r="BU482"/>
      <c r="BV482" s="70">
        <v>8.7520000000000007</v>
      </c>
      <c r="BW482" s="70">
        <v>0</v>
      </c>
      <c r="BX482" s="70">
        <v>0</v>
      </c>
      <c r="BY482" s="70">
        <v>0</v>
      </c>
      <c r="BZ482" s="70">
        <v>0</v>
      </c>
      <c r="CA482" s="70">
        <v>0</v>
      </c>
      <c r="CB482" s="70">
        <v>0</v>
      </c>
      <c r="CC482" s="70">
        <v>0</v>
      </c>
      <c r="CD482" s="70">
        <v>0</v>
      </c>
    </row>
    <row r="483" spans="1:82">
      <c r="A483" s="70" t="s">
        <v>2186</v>
      </c>
      <c r="B483" s="70">
        <v>149</v>
      </c>
      <c r="C483" s="70">
        <v>13</v>
      </c>
      <c r="D483" s="70">
        <v>9</v>
      </c>
      <c r="E483" s="70">
        <v>2016</v>
      </c>
      <c r="F483" s="70" t="s">
        <v>155</v>
      </c>
      <c r="G483" s="1064" t="s">
        <v>2173</v>
      </c>
      <c r="H483" s="70" t="s">
        <v>2174</v>
      </c>
      <c r="I483" s="148"/>
      <c r="J483" s="71">
        <v>11.221087525623341</v>
      </c>
      <c r="K483" s="71">
        <v>0.73243154319632597</v>
      </c>
      <c r="L483" s="71">
        <v>1.8637089209702538</v>
      </c>
      <c r="M483" s="71">
        <v>33.833478141577643</v>
      </c>
      <c r="N483" s="71">
        <v>35.999568267632306</v>
      </c>
      <c r="O483" s="71">
        <v>25.681205853687587</v>
      </c>
      <c r="P483" s="71">
        <v>11.311104662493353</v>
      </c>
      <c r="Q483" s="71">
        <v>2.3340353603464097</v>
      </c>
      <c r="R483" s="71">
        <v>1.1285698359474106</v>
      </c>
      <c r="S483" s="71">
        <v>0</v>
      </c>
      <c r="T483" s="72"/>
      <c r="U483" s="71">
        <v>709813</v>
      </c>
      <c r="V483" s="71">
        <v>376</v>
      </c>
      <c r="W483" s="71">
        <v>24</v>
      </c>
      <c r="X483" s="71">
        <v>8153</v>
      </c>
      <c r="Y483" s="71">
        <v>14052</v>
      </c>
      <c r="Z483" s="71">
        <v>15104</v>
      </c>
      <c r="AA483" s="71">
        <v>2328</v>
      </c>
      <c r="AB483" s="71">
        <v>33045</v>
      </c>
      <c r="AC483" s="71">
        <v>192748.61892515549</v>
      </c>
      <c r="AD483" s="71">
        <v>0</v>
      </c>
      <c r="AE483" s="72"/>
      <c r="AF483" s="71">
        <v>5437800.5106296549</v>
      </c>
      <c r="AG483" s="71">
        <v>586219.38164384966</v>
      </c>
      <c r="AH483" s="71">
        <v>341111.64842385042</v>
      </c>
      <c r="AI483" s="71">
        <v>53487442.500787593</v>
      </c>
      <c r="AJ483" s="71">
        <v>52271648.953890793</v>
      </c>
      <c r="AK483" s="71">
        <v>0</v>
      </c>
      <c r="AL483" s="71">
        <v>0</v>
      </c>
      <c r="AM483" s="71">
        <v>4532196.9703852069</v>
      </c>
      <c r="AN483" s="71">
        <v>0</v>
      </c>
      <c r="AO483" s="71">
        <v>0</v>
      </c>
      <c r="AP483" s="71">
        <v>116656419.96576096</v>
      </c>
      <c r="AQ483" s="72"/>
      <c r="AR483" s="71">
        <v>354</v>
      </c>
      <c r="AS483" s="71">
        <v>58</v>
      </c>
      <c r="AT483" s="71">
        <v>0</v>
      </c>
      <c r="AU483" s="71">
        <v>0</v>
      </c>
      <c r="AV483" s="71">
        <v>0</v>
      </c>
      <c r="AW483" s="71">
        <v>0</v>
      </c>
      <c r="AX483" s="71"/>
      <c r="AY483" s="72"/>
      <c r="AZ483" s="71">
        <v>1485.9</v>
      </c>
      <c r="BA483" s="71">
        <v>995.3</v>
      </c>
      <c r="BB483" s="71">
        <v>0</v>
      </c>
      <c r="BC483" s="71">
        <v>0</v>
      </c>
      <c r="BD483" s="71">
        <v>0</v>
      </c>
      <c r="BE483" s="71">
        <v>0</v>
      </c>
      <c r="BF483" s="71"/>
      <c r="BG483" s="72"/>
      <c r="BH483" s="71">
        <v>0</v>
      </c>
      <c r="BI483" s="71">
        <v>0</v>
      </c>
      <c r="BJ483" s="71">
        <v>0</v>
      </c>
      <c r="BK483" s="71">
        <v>0</v>
      </c>
      <c r="BL483" s="71">
        <v>8.032</v>
      </c>
      <c r="BM483" s="71">
        <v>0</v>
      </c>
      <c r="BN483" s="72"/>
      <c r="BO483" s="71">
        <v>0</v>
      </c>
      <c r="BP483" s="71">
        <v>0</v>
      </c>
      <c r="BQ483" s="71">
        <v>0</v>
      </c>
      <c r="BR483" s="71">
        <v>0</v>
      </c>
      <c r="BS483" s="71">
        <v>2</v>
      </c>
      <c r="BT483" s="71">
        <v>0</v>
      </c>
      <c r="BU483"/>
      <c r="BV483" s="70">
        <v>8.032</v>
      </c>
      <c r="BW483" s="70">
        <v>0</v>
      </c>
      <c r="BX483" s="70">
        <v>0</v>
      </c>
      <c r="BY483" s="70">
        <v>0</v>
      </c>
      <c r="BZ483" s="70">
        <v>0</v>
      </c>
      <c r="CA483" s="70">
        <v>0</v>
      </c>
      <c r="CB483" s="70">
        <v>0</v>
      </c>
      <c r="CC483" s="70">
        <v>0</v>
      </c>
      <c r="CD483" s="70">
        <v>0</v>
      </c>
    </row>
    <row r="484" spans="1:82">
      <c r="A484" s="70" t="s">
        <v>2187</v>
      </c>
      <c r="B484" s="70">
        <v>150</v>
      </c>
      <c r="C484" s="70">
        <v>14</v>
      </c>
      <c r="D484" s="70">
        <v>9</v>
      </c>
      <c r="E484" s="70">
        <v>2017</v>
      </c>
      <c r="F484" s="70" t="s">
        <v>156</v>
      </c>
      <c r="G484" s="70" t="s">
        <v>2173</v>
      </c>
      <c r="H484" s="70" t="s">
        <v>2174</v>
      </c>
      <c r="I484" s="148"/>
      <c r="J484" s="71">
        <v>11.760779063943515</v>
      </c>
      <c r="K484" s="71">
        <v>0.75592905058601578</v>
      </c>
      <c r="L484" s="71">
        <v>2.2041435001709178</v>
      </c>
      <c r="M484" s="71">
        <v>33.751021827084976</v>
      </c>
      <c r="N484" s="71">
        <v>36.928272096766548</v>
      </c>
      <c r="O484" s="71">
        <v>25.457837763944116</v>
      </c>
      <c r="P484" s="71">
        <v>11.360151445145851</v>
      </c>
      <c r="Q484" s="71">
        <v>2.25767887142641</v>
      </c>
      <c r="R484" s="71">
        <v>0.83504331360985296</v>
      </c>
      <c r="S484" s="71">
        <v>0</v>
      </c>
      <c r="T484" s="72"/>
      <c r="U484" s="71">
        <v>813490</v>
      </c>
      <c r="V484" s="71">
        <v>376</v>
      </c>
      <c r="W484" s="71">
        <v>24</v>
      </c>
      <c r="X484" s="71">
        <v>8153</v>
      </c>
      <c r="Y484" s="71">
        <v>14178</v>
      </c>
      <c r="Z484" s="71">
        <v>15221</v>
      </c>
      <c r="AA484" s="71">
        <v>2353</v>
      </c>
      <c r="AB484" s="71">
        <v>33054</v>
      </c>
      <c r="AC484" s="71">
        <v>145447</v>
      </c>
      <c r="AD484" s="71">
        <v>0</v>
      </c>
      <c r="AE484" s="72"/>
      <c r="AF484" s="71">
        <v>5853213.2755301259</v>
      </c>
      <c r="AG484" s="71">
        <v>609589.8789846116</v>
      </c>
      <c r="AH484" s="71">
        <v>485572.64981038473</v>
      </c>
      <c r="AI484" s="71">
        <v>55396461.23193799</v>
      </c>
      <c r="AJ484" s="71">
        <v>56005815.216948457</v>
      </c>
      <c r="AK484" s="71">
        <v>0</v>
      </c>
      <c r="AL484" s="71">
        <v>0</v>
      </c>
      <c r="AM484" s="71">
        <v>4540524.9234266328</v>
      </c>
      <c r="AN484" s="71">
        <v>0</v>
      </c>
      <c r="AO484" s="71">
        <v>0</v>
      </c>
      <c r="AP484" s="71">
        <v>122891177.17663819</v>
      </c>
      <c r="AQ484" s="72"/>
      <c r="AR484" s="71">
        <v>399</v>
      </c>
      <c r="AS484" s="71">
        <v>61</v>
      </c>
      <c r="AT484" s="71">
        <v>0</v>
      </c>
      <c r="AU484" s="71">
        <v>0</v>
      </c>
      <c r="AV484" s="71">
        <v>0</v>
      </c>
      <c r="AW484" s="71">
        <v>0</v>
      </c>
      <c r="AX484" s="71"/>
      <c r="AY484" s="72"/>
      <c r="AZ484" s="71">
        <v>1690.2</v>
      </c>
      <c r="BA484" s="71">
        <v>1043.8</v>
      </c>
      <c r="BB484" s="71">
        <v>0</v>
      </c>
      <c r="BC484" s="71">
        <v>0</v>
      </c>
      <c r="BD484" s="71">
        <v>0</v>
      </c>
      <c r="BE484" s="71">
        <v>0</v>
      </c>
      <c r="BF484" s="71"/>
      <c r="BG484" s="72"/>
      <c r="BH484" s="71">
        <v>0</v>
      </c>
      <c r="BI484" s="71">
        <v>0</v>
      </c>
      <c r="BJ484" s="71">
        <v>0</v>
      </c>
      <c r="BK484" s="71">
        <v>0</v>
      </c>
      <c r="BL484" s="71">
        <v>9.09</v>
      </c>
      <c r="BM484" s="71">
        <v>0</v>
      </c>
      <c r="BN484" s="72"/>
      <c r="BO484" s="71">
        <v>0</v>
      </c>
      <c r="BP484" s="71">
        <v>0</v>
      </c>
      <c r="BQ484" s="71">
        <v>0</v>
      </c>
      <c r="BR484" s="71">
        <v>0</v>
      </c>
      <c r="BS484" s="71">
        <v>2</v>
      </c>
      <c r="BT484" s="71">
        <v>0</v>
      </c>
      <c r="BU484"/>
      <c r="BV484" s="70">
        <v>9.09</v>
      </c>
      <c r="BW484" s="70">
        <v>0</v>
      </c>
      <c r="BX484" s="70">
        <v>0</v>
      </c>
      <c r="BY484" s="70">
        <v>0</v>
      </c>
      <c r="BZ484" s="70">
        <v>0</v>
      </c>
      <c r="CA484" s="70">
        <v>0</v>
      </c>
      <c r="CB484" s="70">
        <v>0</v>
      </c>
      <c r="CC484" s="70">
        <v>0</v>
      </c>
      <c r="CD484" s="70">
        <v>0</v>
      </c>
    </row>
    <row r="485" spans="1:82">
      <c r="A485" s="70" t="s">
        <v>2188</v>
      </c>
      <c r="B485" s="70">
        <v>151</v>
      </c>
      <c r="C485" s="70">
        <v>15</v>
      </c>
      <c r="D485" s="70">
        <v>9</v>
      </c>
      <c r="E485" s="70">
        <v>2018</v>
      </c>
      <c r="F485" s="70" t="s">
        <v>183</v>
      </c>
      <c r="G485" s="70" t="s">
        <v>2173</v>
      </c>
      <c r="H485" s="70" t="s">
        <v>2174</v>
      </c>
      <c r="I485" s="148"/>
      <c r="J485" s="71">
        <v>12.414613487288763</v>
      </c>
      <c r="K485" s="71">
        <v>0.70605932185131359</v>
      </c>
      <c r="L485" s="71">
        <v>1.4470753978510409</v>
      </c>
      <c r="M485" s="71">
        <v>33.261924441135001</v>
      </c>
      <c r="N485" s="71">
        <v>35.759597059037169</v>
      </c>
      <c r="O485" s="71">
        <v>25.032056504144922</v>
      </c>
      <c r="P485" s="71">
        <v>11.323547963945003</v>
      </c>
      <c r="Q485" s="71">
        <v>2.0875111282102399</v>
      </c>
      <c r="R485" s="71">
        <v>1.0316470205611166</v>
      </c>
      <c r="S485" s="71">
        <v>0</v>
      </c>
      <c r="T485" s="72"/>
      <c r="U485" s="71">
        <v>902162.00000000012</v>
      </c>
      <c r="V485" s="71">
        <v>376</v>
      </c>
      <c r="W485" s="71">
        <v>24</v>
      </c>
      <c r="X485" s="71">
        <v>8153</v>
      </c>
      <c r="Y485" s="71">
        <v>14295</v>
      </c>
      <c r="Z485" s="71">
        <v>15253</v>
      </c>
      <c r="AA485" s="71">
        <v>2369</v>
      </c>
      <c r="AB485" s="71">
        <v>32936</v>
      </c>
      <c r="AC485" s="71">
        <v>178987</v>
      </c>
      <c r="AD485" s="71">
        <v>0</v>
      </c>
      <c r="AE485" s="72"/>
      <c r="AF485" s="71">
        <v>5990725.273977058</v>
      </c>
      <c r="AG485" s="71">
        <v>541270.49300506792</v>
      </c>
      <c r="AH485" s="71">
        <v>289286.90798432508</v>
      </c>
      <c r="AI485" s="71">
        <v>53709828.684265688</v>
      </c>
      <c r="AJ485" s="71">
        <v>52434703.313201621</v>
      </c>
      <c r="AK485" s="71">
        <v>0</v>
      </c>
      <c r="AL485" s="71">
        <v>0</v>
      </c>
      <c r="AM485" s="71">
        <v>4533676.9823988667</v>
      </c>
      <c r="AN485" s="71">
        <v>0</v>
      </c>
      <c r="AO485" s="71">
        <v>0</v>
      </c>
      <c r="AP485" s="71">
        <v>117499491.65483263</v>
      </c>
      <c r="AQ485" s="72"/>
      <c r="AR485" s="71">
        <v>424</v>
      </c>
      <c r="AS485" s="71">
        <v>64</v>
      </c>
      <c r="AT485" s="71">
        <v>0</v>
      </c>
      <c r="AU485" s="71">
        <v>0</v>
      </c>
      <c r="AV485" s="71">
        <v>0</v>
      </c>
      <c r="AW485" s="71">
        <v>0</v>
      </c>
      <c r="AX485" s="71"/>
      <c r="AY485" s="72"/>
      <c r="AZ485" s="71">
        <v>1813.4</v>
      </c>
      <c r="BA485" s="71">
        <v>1076</v>
      </c>
      <c r="BB485" s="71">
        <v>0</v>
      </c>
      <c r="BC485" s="71">
        <v>0</v>
      </c>
      <c r="BD485" s="71">
        <v>0</v>
      </c>
      <c r="BE485" s="71">
        <v>0</v>
      </c>
      <c r="BF485" s="71"/>
      <c r="BG485" s="72"/>
      <c r="BH485" s="71">
        <v>0</v>
      </c>
      <c r="BI485" s="71">
        <v>0</v>
      </c>
      <c r="BJ485" s="71">
        <v>0</v>
      </c>
      <c r="BK485" s="71">
        <v>0</v>
      </c>
      <c r="BL485" s="71">
        <v>9.5429999999999993</v>
      </c>
      <c r="BM485" s="71">
        <v>0</v>
      </c>
      <c r="BN485" s="72"/>
      <c r="BO485" s="71">
        <v>0</v>
      </c>
      <c r="BP485" s="71">
        <v>0</v>
      </c>
      <c r="BQ485" s="71">
        <v>0</v>
      </c>
      <c r="BR485" s="71">
        <v>0</v>
      </c>
      <c r="BS485" s="71">
        <v>2</v>
      </c>
      <c r="BT485" s="71">
        <v>0</v>
      </c>
      <c r="BU485"/>
      <c r="BV485" s="70">
        <v>9.5429999999999993</v>
      </c>
      <c r="BW485" s="70">
        <v>0</v>
      </c>
      <c r="BX485" s="70">
        <v>0</v>
      </c>
      <c r="BY485" s="70">
        <v>0</v>
      </c>
      <c r="BZ485" s="70">
        <v>0</v>
      </c>
      <c r="CA485" s="70">
        <v>0</v>
      </c>
      <c r="CB485" s="70">
        <v>0</v>
      </c>
      <c r="CC485" s="70">
        <v>0</v>
      </c>
      <c r="CD485" s="70">
        <v>0</v>
      </c>
    </row>
    <row r="486" spans="1:82">
      <c r="A486" s="70" t="s">
        <v>2189</v>
      </c>
      <c r="B486" s="70">
        <v>152</v>
      </c>
      <c r="C486" s="70">
        <v>16</v>
      </c>
      <c r="D486" s="70">
        <v>9</v>
      </c>
      <c r="E486" s="70">
        <v>2019</v>
      </c>
      <c r="F486" s="70" t="s">
        <v>158</v>
      </c>
      <c r="G486" s="70" t="s">
        <v>2173</v>
      </c>
      <c r="H486" s="70" t="s">
        <v>2174</v>
      </c>
      <c r="I486" s="148"/>
      <c r="J486" s="71">
        <v>12.18894105286579</v>
      </c>
      <c r="K486" s="71">
        <v>0.64217731006311884</v>
      </c>
      <c r="L486" s="71">
        <v>1.4593986828797412</v>
      </c>
      <c r="M486" s="71">
        <v>33.2510951103691</v>
      </c>
      <c r="N486" s="71">
        <v>36.598246900699671</v>
      </c>
      <c r="O486" s="71">
        <v>24.403138398983138</v>
      </c>
      <c r="P486" s="71">
        <v>11.437840311288589</v>
      </c>
      <c r="Q486" s="71">
        <v>2.0224290251146702</v>
      </c>
      <c r="R486" s="71">
        <v>1.1335615507941155</v>
      </c>
      <c r="S486" s="71">
        <v>0</v>
      </c>
      <c r="T486" s="72"/>
      <c r="U486" s="71">
        <v>892451</v>
      </c>
      <c r="V486" s="71">
        <v>376</v>
      </c>
      <c r="W486" s="71">
        <v>24</v>
      </c>
      <c r="X486" s="71">
        <v>8153</v>
      </c>
      <c r="Y486" s="71">
        <v>14370</v>
      </c>
      <c r="Z486" s="71">
        <v>15278</v>
      </c>
      <c r="AA486" s="71">
        <v>2375</v>
      </c>
      <c r="AB486" s="71">
        <v>32773</v>
      </c>
      <c r="AC486" s="71">
        <v>199890</v>
      </c>
      <c r="AD486" s="71">
        <v>0</v>
      </c>
      <c r="AE486" s="72"/>
      <c r="AF486" s="71">
        <v>6083241.3048031032</v>
      </c>
      <c r="AG486" s="71">
        <v>520787.80877092609</v>
      </c>
      <c r="AH486" s="71">
        <v>305328.89849333192</v>
      </c>
      <c r="AI486" s="71">
        <v>55774355.731227577</v>
      </c>
      <c r="AJ486" s="71">
        <v>53630802.67677813</v>
      </c>
      <c r="AK486" s="71">
        <v>0</v>
      </c>
      <c r="AL486" s="71">
        <v>0</v>
      </c>
      <c r="AM486" s="71">
        <v>4463435.88498809</v>
      </c>
      <c r="AN486" s="71">
        <v>0</v>
      </c>
      <c r="AO486" s="71">
        <v>0</v>
      </c>
      <c r="AP486" s="71">
        <v>120777952.30506115</v>
      </c>
      <c r="AQ486" s="72"/>
      <c r="AR486" s="71">
        <v>479</v>
      </c>
      <c r="AS486" s="71">
        <v>67</v>
      </c>
      <c r="AT486" s="71">
        <v>0</v>
      </c>
      <c r="AU486" s="71">
        <v>0</v>
      </c>
      <c r="AV486" s="71">
        <v>0</v>
      </c>
      <c r="AW486" s="71">
        <v>0</v>
      </c>
      <c r="AX486" s="71"/>
      <c r="AY486" s="72"/>
      <c r="AZ486" s="71">
        <v>2064.4</v>
      </c>
      <c r="BA486" s="71">
        <v>1116.5999999999999</v>
      </c>
      <c r="BB486" s="71">
        <v>0</v>
      </c>
      <c r="BC486" s="71">
        <v>0</v>
      </c>
      <c r="BD486" s="71">
        <v>0</v>
      </c>
      <c r="BE486" s="71">
        <v>0</v>
      </c>
      <c r="BF486" s="71"/>
      <c r="BG486" s="72"/>
      <c r="BH486" s="71">
        <v>0</v>
      </c>
      <c r="BI486" s="71">
        <v>0</v>
      </c>
      <c r="BJ486" s="71">
        <v>0</v>
      </c>
      <c r="BK486" s="71">
        <v>0</v>
      </c>
      <c r="BL486" s="71">
        <v>9.4969999999999999</v>
      </c>
      <c r="BM486" s="71">
        <v>0</v>
      </c>
      <c r="BN486" s="72"/>
      <c r="BO486" s="71">
        <v>0</v>
      </c>
      <c r="BP486" s="71">
        <v>0</v>
      </c>
      <c r="BQ486" s="71">
        <v>0</v>
      </c>
      <c r="BR486" s="71">
        <v>0</v>
      </c>
      <c r="BS486" s="71">
        <v>2</v>
      </c>
      <c r="BT486" s="71">
        <v>0</v>
      </c>
      <c r="BU486"/>
      <c r="BV486" s="70">
        <v>9.4969999999999999</v>
      </c>
      <c r="BW486" s="70">
        <v>0</v>
      </c>
      <c r="BX486" s="70">
        <v>0</v>
      </c>
      <c r="BY486" s="70">
        <v>0</v>
      </c>
      <c r="BZ486" s="70">
        <v>0</v>
      </c>
      <c r="CA486" s="70">
        <v>0</v>
      </c>
      <c r="CB486" s="70">
        <v>0</v>
      </c>
      <c r="CC486" s="70">
        <v>0</v>
      </c>
      <c r="CD486" s="70">
        <v>0</v>
      </c>
    </row>
    <row r="487" spans="1:82">
      <c r="A487" s="70" t="s">
        <v>2190</v>
      </c>
      <c r="B487" s="70">
        <v>153</v>
      </c>
      <c r="C487" s="70">
        <v>17</v>
      </c>
      <c r="D487" s="70">
        <v>9</v>
      </c>
      <c r="E487" s="70">
        <v>2020</v>
      </c>
      <c r="F487" s="70" t="s">
        <v>159</v>
      </c>
      <c r="G487" s="70" t="s">
        <v>2173</v>
      </c>
      <c r="H487" s="70" t="s">
        <v>2174</v>
      </c>
      <c r="I487" s="148"/>
      <c r="J487" s="71">
        <v>12.43274175048885</v>
      </c>
      <c r="K487" s="71">
        <v>0.57856385824305656</v>
      </c>
      <c r="L487" s="71">
        <v>1.6482850754073148</v>
      </c>
      <c r="M487" s="71">
        <v>26.731816974811299</v>
      </c>
      <c r="N487" s="71">
        <v>37.448669561494853</v>
      </c>
      <c r="O487" s="71">
        <v>21.670282897827121</v>
      </c>
      <c r="P487" s="71">
        <v>10.74743607734715</v>
      </c>
      <c r="Q487" s="71">
        <v>1.9286642231020601</v>
      </c>
      <c r="R487" s="71">
        <v>1.0935931360982141</v>
      </c>
      <c r="S487" s="71">
        <v>0</v>
      </c>
      <c r="T487" s="72"/>
      <c r="U487" s="71">
        <v>893874</v>
      </c>
      <c r="V487" s="71">
        <v>318</v>
      </c>
      <c r="W487" s="71">
        <v>28</v>
      </c>
      <c r="X487" s="71">
        <v>7437</v>
      </c>
      <c r="Y487" s="71">
        <v>14478</v>
      </c>
      <c r="Z487" s="71">
        <v>15485</v>
      </c>
      <c r="AA487" s="71">
        <v>2372</v>
      </c>
      <c r="AB487" s="71">
        <v>32711</v>
      </c>
      <c r="AC487" s="71">
        <v>193860.99999999997</v>
      </c>
      <c r="AD487" s="71">
        <v>0</v>
      </c>
      <c r="AE487" s="72"/>
      <c r="AF487" s="71">
        <v>6226938.9393379185</v>
      </c>
      <c r="AG487" s="71">
        <v>442129.7090665159</v>
      </c>
      <c r="AH487" s="71">
        <v>341444.70801393635</v>
      </c>
      <c r="AI487" s="71">
        <v>45155337.84017583</v>
      </c>
      <c r="AJ487" s="71">
        <v>60484833.622373603</v>
      </c>
      <c r="AK487" s="71"/>
      <c r="AL487" s="71"/>
      <c r="AM487" s="71">
        <v>4269148.9267900093</v>
      </c>
      <c r="AN487" s="71"/>
      <c r="AO487" s="71"/>
      <c r="AP487" s="71">
        <v>116919833.74575782</v>
      </c>
      <c r="AQ487" s="72"/>
      <c r="AR487" s="71">
        <v>527</v>
      </c>
      <c r="AS487" s="71">
        <v>67</v>
      </c>
      <c r="AT487" s="71">
        <v>0</v>
      </c>
      <c r="AU487" s="71">
        <v>0</v>
      </c>
      <c r="AV487" s="71">
        <v>0</v>
      </c>
      <c r="AW487" s="71">
        <v>0</v>
      </c>
      <c r="AX487" s="71"/>
      <c r="AY487" s="72"/>
      <c r="AZ487" s="71">
        <v>2307.5000000000009</v>
      </c>
      <c r="BA487" s="71">
        <v>1116.5999999999999</v>
      </c>
      <c r="BB487" s="71">
        <v>0</v>
      </c>
      <c r="BC487" s="71">
        <v>0</v>
      </c>
      <c r="BD487" s="71">
        <v>0</v>
      </c>
      <c r="BE487" s="71">
        <v>0</v>
      </c>
      <c r="BF487" s="71"/>
      <c r="BG487" s="72"/>
      <c r="BH487" s="71">
        <v>0</v>
      </c>
      <c r="BI487" s="71">
        <v>0</v>
      </c>
      <c r="BJ487" s="71">
        <v>0</v>
      </c>
      <c r="BK487" s="71">
        <v>0</v>
      </c>
      <c r="BL487" s="71">
        <v>7.2240000000000002</v>
      </c>
      <c r="BM487" s="71">
        <v>0</v>
      </c>
      <c r="BN487" s="72"/>
      <c r="BO487" s="71">
        <v>0</v>
      </c>
      <c r="BP487" s="71">
        <v>0</v>
      </c>
      <c r="BQ487" s="71">
        <v>0</v>
      </c>
      <c r="BR487" s="71">
        <v>0</v>
      </c>
      <c r="BS487" s="71">
        <v>2</v>
      </c>
      <c r="BT487" s="71">
        <v>0</v>
      </c>
      <c r="BU487"/>
      <c r="BV487" s="70">
        <v>7.2240000000000002</v>
      </c>
      <c r="BW487" s="70">
        <v>0</v>
      </c>
      <c r="BX487" s="70">
        <v>0</v>
      </c>
      <c r="BY487" s="70">
        <v>0</v>
      </c>
      <c r="BZ487" s="70">
        <v>0</v>
      </c>
      <c r="CA487" s="70">
        <v>0</v>
      </c>
      <c r="CB487" s="70">
        <v>0</v>
      </c>
      <c r="CC487" s="70">
        <v>0</v>
      </c>
      <c r="CD487" s="70">
        <v>0</v>
      </c>
    </row>
    <row r="488" spans="1:82">
      <c r="A488" s="70" t="s">
        <v>2191</v>
      </c>
      <c r="B488" s="70">
        <v>153</v>
      </c>
      <c r="C488" s="70">
        <v>18</v>
      </c>
      <c r="D488" s="70">
        <v>9</v>
      </c>
      <c r="E488" s="70">
        <v>2021</v>
      </c>
      <c r="F488" s="70" t="s">
        <v>160</v>
      </c>
      <c r="G488" s="70" t="s">
        <v>2173</v>
      </c>
      <c r="H488" s="70" t="s">
        <v>2174</v>
      </c>
      <c r="I488" s="148"/>
      <c r="J488" s="71">
        <v>13.370796525731464</v>
      </c>
      <c r="K488" s="71">
        <v>0.72660181571041427</v>
      </c>
      <c r="L488" s="71">
        <v>1.6066148795138337</v>
      </c>
      <c r="M488" s="71">
        <v>28.801781073858955</v>
      </c>
      <c r="N488" s="71">
        <v>35.707816925284348</v>
      </c>
      <c r="O488" s="71">
        <v>20.995927787641666</v>
      </c>
      <c r="P488" s="71">
        <v>11.240149352038003</v>
      </c>
      <c r="Q488" s="71">
        <v>1.8954790545503599</v>
      </c>
      <c r="R488" s="71">
        <v>1.1038743914286391</v>
      </c>
      <c r="S488" s="71">
        <v>0</v>
      </c>
      <c r="T488" s="72"/>
      <c r="U488" s="71">
        <v>1005229</v>
      </c>
      <c r="V488" s="71">
        <v>318</v>
      </c>
      <c r="W488" s="71">
        <v>28</v>
      </c>
      <c r="X488" s="71">
        <v>7437</v>
      </c>
      <c r="Y488" s="71">
        <v>14535</v>
      </c>
      <c r="Z488" s="71">
        <v>15448</v>
      </c>
      <c r="AA488" s="71">
        <v>2419</v>
      </c>
      <c r="AB488" s="71">
        <v>32464</v>
      </c>
      <c r="AC488" s="71">
        <v>189836</v>
      </c>
      <c r="AD488" s="71">
        <v>0</v>
      </c>
      <c r="AE488" s="72"/>
      <c r="AF488" s="71">
        <v>6188511.5489999512</v>
      </c>
      <c r="AG488" s="71">
        <v>547971.99210824398</v>
      </c>
      <c r="AH488" s="71">
        <v>323203.11206716998</v>
      </c>
      <c r="AI488" s="71">
        <v>48066157.398417041</v>
      </c>
      <c r="AJ488" s="71">
        <v>53181255.31540522</v>
      </c>
      <c r="AK488" s="71">
        <v>0</v>
      </c>
      <c r="AL488" s="71">
        <v>0</v>
      </c>
      <c r="AM488" s="71">
        <v>4261350.8537925147</v>
      </c>
      <c r="AN488" s="71">
        <v>0</v>
      </c>
      <c r="AO488" s="71">
        <v>0</v>
      </c>
      <c r="AP488" s="71">
        <v>112568450.22079015</v>
      </c>
      <c r="AQ488" s="72"/>
      <c r="AR488" s="71">
        <v>559</v>
      </c>
      <c r="AS488" s="71">
        <v>68</v>
      </c>
      <c r="AT488" s="71">
        <v>0</v>
      </c>
      <c r="AU488" s="71">
        <v>0</v>
      </c>
      <c r="AV488" s="71">
        <v>0</v>
      </c>
      <c r="AW488" s="71">
        <v>0</v>
      </c>
      <c r="AX488" s="71"/>
      <c r="AY488" s="72"/>
      <c r="AZ488" s="71">
        <v>2463.400000000001</v>
      </c>
      <c r="BA488" s="71">
        <v>1776.6</v>
      </c>
      <c r="BB488" s="71">
        <v>0</v>
      </c>
      <c r="BC488" s="71">
        <v>0</v>
      </c>
      <c r="BD488" s="71">
        <v>0</v>
      </c>
      <c r="BE488" s="71">
        <v>0</v>
      </c>
      <c r="BF488" s="71"/>
      <c r="BG488" s="72"/>
      <c r="BH488" s="71">
        <v>0</v>
      </c>
      <c r="BI488" s="71">
        <v>0</v>
      </c>
      <c r="BJ488" s="71">
        <v>0</v>
      </c>
      <c r="BK488" s="71">
        <v>0</v>
      </c>
      <c r="BL488" s="71">
        <v>8.3789999999999996</v>
      </c>
      <c r="BM488" s="71">
        <v>0</v>
      </c>
      <c r="BN488" s="72"/>
      <c r="BO488" s="71">
        <v>0</v>
      </c>
      <c r="BP488" s="71">
        <v>0</v>
      </c>
      <c r="BQ488" s="71">
        <v>0</v>
      </c>
      <c r="BR488" s="71">
        <v>0</v>
      </c>
      <c r="BS488" s="71">
        <v>2</v>
      </c>
      <c r="BT488" s="71">
        <v>0</v>
      </c>
      <c r="BU488"/>
      <c r="BV488" s="70">
        <v>8.3789999999999996</v>
      </c>
      <c r="BW488" s="70">
        <v>0</v>
      </c>
      <c r="BX488" s="70">
        <v>0</v>
      </c>
      <c r="BY488" s="70">
        <v>0</v>
      </c>
      <c r="BZ488" s="70">
        <v>0</v>
      </c>
      <c r="CA488" s="70">
        <v>0</v>
      </c>
      <c r="CB488" s="70">
        <v>0</v>
      </c>
      <c r="CC488" s="70">
        <v>0</v>
      </c>
      <c r="CD488" s="70">
        <v>0</v>
      </c>
    </row>
    <row r="489" spans="1:82">
      <c r="A489" s="70" t="s">
        <v>2192</v>
      </c>
      <c r="B489" s="70">
        <v>153</v>
      </c>
      <c r="C489" s="70">
        <v>19</v>
      </c>
      <c r="D489" s="70">
        <v>9</v>
      </c>
      <c r="E489" s="70">
        <v>2022</v>
      </c>
      <c r="F489" s="70" t="s">
        <v>161</v>
      </c>
      <c r="G489" s="70" t="s">
        <v>2173</v>
      </c>
      <c r="H489" s="70" t="s">
        <v>2174</v>
      </c>
      <c r="I489" s="148"/>
      <c r="J489" s="71">
        <v>8.9648206837081545</v>
      </c>
      <c r="K489" s="71">
        <v>0.63996176684525274</v>
      </c>
      <c r="L489" s="71">
        <v>1.1413068454342077</v>
      </c>
      <c r="M489" s="71">
        <v>28.531822833580723</v>
      </c>
      <c r="N489" s="71">
        <v>36.615798936677926</v>
      </c>
      <c r="O489" s="71">
        <v>22.062704922534099</v>
      </c>
      <c r="P489" s="71">
        <v>11.226985197134216</v>
      </c>
      <c r="Q489" s="71">
        <v>1.8994354684910739</v>
      </c>
      <c r="R489" s="71">
        <v>0.95074813004197312</v>
      </c>
      <c r="S489" s="71">
        <v>0</v>
      </c>
      <c r="T489" s="72"/>
      <c r="U489" s="71">
        <v>734493</v>
      </c>
      <c r="V489" s="71">
        <v>318</v>
      </c>
      <c r="W489" s="71">
        <v>28</v>
      </c>
      <c r="X489" s="71">
        <v>7437</v>
      </c>
      <c r="Y489" s="71">
        <v>14603</v>
      </c>
      <c r="Z489" s="71">
        <v>15423</v>
      </c>
      <c r="AA489" s="71">
        <v>2453</v>
      </c>
      <c r="AB489" s="71">
        <v>32265</v>
      </c>
      <c r="AC489" s="71">
        <v>165555.99999999997</v>
      </c>
      <c r="AD489" s="71">
        <v>0</v>
      </c>
      <c r="AE489" s="72"/>
      <c r="AF489" s="71">
        <v>4300785.0629252288</v>
      </c>
      <c r="AG489" s="71">
        <v>524161.37847190344</v>
      </c>
      <c r="AH489" s="71">
        <v>262202.32743219624</v>
      </c>
      <c r="AI489" s="71">
        <v>46914233.799654037</v>
      </c>
      <c r="AJ489" s="71">
        <v>56133183.202113017</v>
      </c>
      <c r="AK489" s="71">
        <v>0</v>
      </c>
      <c r="AL489" s="71">
        <v>0</v>
      </c>
      <c r="AM489" s="71">
        <v>4166292.1540455837</v>
      </c>
      <c r="AN489" s="71">
        <v>0</v>
      </c>
      <c r="AO489" s="71">
        <v>0</v>
      </c>
      <c r="AP489" s="71">
        <v>112300857.92464197</v>
      </c>
      <c r="AQ489" s="72"/>
      <c r="AR489" s="71">
        <v>610</v>
      </c>
      <c r="AS489" s="71">
        <v>68</v>
      </c>
      <c r="AT489" s="71">
        <v>0</v>
      </c>
      <c r="AU489" s="71">
        <v>0</v>
      </c>
      <c r="AV489" s="71">
        <v>0</v>
      </c>
      <c r="AW489" s="71">
        <v>0</v>
      </c>
      <c r="AX489" s="71"/>
      <c r="AY489" s="72"/>
      <c r="AZ489" s="71">
        <v>2723.8000000000025</v>
      </c>
      <c r="BA489" s="71">
        <v>1776.6</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2193</v>
      </c>
      <c r="B490" s="70">
        <v>153</v>
      </c>
      <c r="C490" s="70">
        <v>20</v>
      </c>
      <c r="D490" s="70">
        <v>9</v>
      </c>
      <c r="E490" s="70">
        <v>2023</v>
      </c>
      <c r="F490" s="70" t="s">
        <v>1539</v>
      </c>
      <c r="G490" s="70" t="s">
        <v>2173</v>
      </c>
      <c r="H490" s="70" t="s">
        <v>2174</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655</v>
      </c>
      <c r="AS490" s="71">
        <v>69</v>
      </c>
      <c r="AT490" s="71">
        <v>0</v>
      </c>
      <c r="AU490" s="71">
        <v>0</v>
      </c>
      <c r="AV490" s="71">
        <v>0</v>
      </c>
      <c r="AW490" s="71">
        <v>0</v>
      </c>
      <c r="AX490" s="71"/>
      <c r="AY490" s="72"/>
      <c r="AZ490" s="71">
        <v>2978.8000000000034</v>
      </c>
      <c r="BA490" s="71">
        <v>1793.1999999999998</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2194</v>
      </c>
      <c r="B491" s="70">
        <v>153</v>
      </c>
      <c r="C491" s="70">
        <v>21</v>
      </c>
      <c r="D491" s="70">
        <v>9</v>
      </c>
      <c r="E491" s="70">
        <v>2024</v>
      </c>
      <c r="F491" s="70" t="s">
        <v>1554</v>
      </c>
      <c r="G491" s="70" t="s">
        <v>2173</v>
      </c>
      <c r="H491" s="70" t="s">
        <v>2174</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2195</v>
      </c>
      <c r="B492" s="70">
        <v>409</v>
      </c>
      <c r="C492" s="70">
        <v>1</v>
      </c>
      <c r="D492" s="70">
        <v>25</v>
      </c>
      <c r="E492" s="70">
        <v>1990</v>
      </c>
      <c r="F492" s="70" t="s">
        <v>787</v>
      </c>
      <c r="G492" s="70" t="s">
        <v>2196</v>
      </c>
      <c r="H492" s="70" t="s">
        <v>2197</v>
      </c>
      <c r="I492" s="148"/>
      <c r="J492" s="71">
        <v>35.588163111991527</v>
      </c>
      <c r="K492" s="71">
        <v>3.0153149774738148</v>
      </c>
      <c r="L492" s="71">
        <v>2.765196870539909</v>
      </c>
      <c r="M492" s="71">
        <v>17.729533680380761</v>
      </c>
      <c r="N492" s="71">
        <v>24.36519897510966</v>
      </c>
      <c r="O492" s="71">
        <v>29.785197421804309</v>
      </c>
      <c r="P492" s="71">
        <v>29.56207601149967</v>
      </c>
      <c r="Q492" s="71">
        <v>2.0730315075579102</v>
      </c>
      <c r="R492" s="71">
        <v>0</v>
      </c>
      <c r="S492" s="71">
        <v>2.401560450594264</v>
      </c>
      <c r="T492" s="72"/>
      <c r="U492" s="71">
        <v>5884314</v>
      </c>
      <c r="V492" s="71">
        <v>1083</v>
      </c>
      <c r="W492" s="71">
        <v>29</v>
      </c>
      <c r="X492" s="71">
        <v>6076</v>
      </c>
      <c r="Y492" s="71">
        <v>9479</v>
      </c>
      <c r="Z492" s="71">
        <v>12251</v>
      </c>
      <c r="AA492" s="71">
        <v>7178</v>
      </c>
      <c r="AB492" s="71">
        <v>33659</v>
      </c>
      <c r="AC492" s="71">
        <v>0</v>
      </c>
      <c r="AD492" s="71">
        <v>2.401560450594264</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2198</v>
      </c>
      <c r="B493" s="70">
        <v>410</v>
      </c>
      <c r="C493" s="70">
        <v>2</v>
      </c>
      <c r="D493" s="70">
        <v>25</v>
      </c>
      <c r="E493" s="70">
        <v>2005</v>
      </c>
      <c r="F493" s="70" t="s">
        <v>789</v>
      </c>
      <c r="G493" s="70" t="s">
        <v>2196</v>
      </c>
      <c r="H493" s="70" t="s">
        <v>2197</v>
      </c>
      <c r="I493" s="148"/>
      <c r="J493" s="71">
        <v>47.010753678836643</v>
      </c>
      <c r="K493" s="71">
        <v>1.9849210465156559</v>
      </c>
      <c r="L493" s="71">
        <v>3.590169220363689</v>
      </c>
      <c r="M493" s="71">
        <v>32.840253747561263</v>
      </c>
      <c r="N493" s="71">
        <v>39.426990739817313</v>
      </c>
      <c r="O493" s="71">
        <v>47.284884678583111</v>
      </c>
      <c r="P493" s="71">
        <v>33.430555001411498</v>
      </c>
      <c r="Q493" s="71">
        <v>2.20928688526788</v>
      </c>
      <c r="R493" s="71">
        <v>0</v>
      </c>
      <c r="S493" s="71">
        <v>6.2031832863591454</v>
      </c>
      <c r="T493" s="72"/>
      <c r="U493" s="71">
        <v>7122832</v>
      </c>
      <c r="V493" s="71">
        <v>841</v>
      </c>
      <c r="W493" s="71">
        <v>48</v>
      </c>
      <c r="X493" s="71">
        <v>6079</v>
      </c>
      <c r="Y493" s="71">
        <v>13229</v>
      </c>
      <c r="Z493" s="71">
        <v>22506</v>
      </c>
      <c r="AA493" s="71">
        <v>6648</v>
      </c>
      <c r="AB493" s="71">
        <v>37500</v>
      </c>
      <c r="AC493" s="71">
        <v>0</v>
      </c>
      <c r="AD493" s="71">
        <v>6.2031832863591454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2199</v>
      </c>
      <c r="B494" s="70">
        <v>411</v>
      </c>
      <c r="C494" s="70">
        <v>3</v>
      </c>
      <c r="D494" s="70">
        <v>25</v>
      </c>
      <c r="E494" s="70">
        <v>2006</v>
      </c>
      <c r="F494" s="70" t="s">
        <v>790</v>
      </c>
      <c r="G494" s="70" t="s">
        <v>2196</v>
      </c>
      <c r="H494" s="70" t="s">
        <v>2197</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2200</v>
      </c>
      <c r="B495" s="70">
        <v>412</v>
      </c>
      <c r="C495" s="70">
        <v>4</v>
      </c>
      <c r="D495" s="70">
        <v>25</v>
      </c>
      <c r="E495" s="70">
        <v>2007</v>
      </c>
      <c r="F495" s="70" t="s">
        <v>791</v>
      </c>
      <c r="G495" s="70" t="s">
        <v>2196</v>
      </c>
      <c r="H495" s="70" t="s">
        <v>2197</v>
      </c>
      <c r="I495" s="148"/>
      <c r="J495" s="71">
        <v>44.840192917033853</v>
      </c>
      <c r="K495" s="71">
        <v>1.8981841649619451</v>
      </c>
      <c r="L495" s="71">
        <v>0</v>
      </c>
      <c r="M495" s="71">
        <v>35.413943789983527</v>
      </c>
      <c r="N495" s="71">
        <v>42.842649249285166</v>
      </c>
      <c r="O495" s="71">
        <v>46.203320324282203</v>
      </c>
      <c r="P495" s="71">
        <v>33.902062863564502</v>
      </c>
      <c r="Q495" s="71">
        <v>2.30694586398339</v>
      </c>
      <c r="R495" s="71">
        <v>0</v>
      </c>
      <c r="S495" s="71">
        <v>7.3610187888631176</v>
      </c>
      <c r="T495" s="72"/>
      <c r="U495" s="71">
        <v>6965671</v>
      </c>
      <c r="V495" s="71">
        <v>825</v>
      </c>
      <c r="W495" s="71">
        <v>0</v>
      </c>
      <c r="X495" s="71">
        <v>8262</v>
      </c>
      <c r="Y495" s="71">
        <v>13592</v>
      </c>
      <c r="Z495" s="71">
        <v>22861</v>
      </c>
      <c r="AA495" s="71">
        <v>6639</v>
      </c>
      <c r="AB495" s="71">
        <v>37087</v>
      </c>
      <c r="AC495" s="71">
        <v>0</v>
      </c>
      <c r="AD495" s="71">
        <v>7.3610187888631176</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2201</v>
      </c>
      <c r="B496" s="70">
        <v>413</v>
      </c>
      <c r="C496" s="70">
        <v>5</v>
      </c>
      <c r="D496" s="70">
        <v>25</v>
      </c>
      <c r="E496" s="70">
        <v>2008</v>
      </c>
      <c r="F496" s="70" t="s">
        <v>792</v>
      </c>
      <c r="G496" s="70" t="s">
        <v>2196</v>
      </c>
      <c r="H496" s="70" t="s">
        <v>2197</v>
      </c>
      <c r="I496" s="148"/>
      <c r="J496" s="71">
        <v>43.879482403563543</v>
      </c>
      <c r="K496" s="71">
        <v>1.514595743637001</v>
      </c>
      <c r="L496" s="71">
        <v>5.4079752407744461</v>
      </c>
      <c r="M496" s="71">
        <v>37.363519369403903</v>
      </c>
      <c r="N496" s="71">
        <v>43.243919430874243</v>
      </c>
      <c r="O496" s="71">
        <v>44.845572134065101</v>
      </c>
      <c r="P496" s="71">
        <v>33.098324175292589</v>
      </c>
      <c r="Q496" s="71">
        <v>2.2494816944053402</v>
      </c>
      <c r="R496" s="71">
        <v>0</v>
      </c>
      <c r="S496" s="71">
        <v>8.0772486555341647</v>
      </c>
      <c r="T496" s="72"/>
      <c r="U496" s="71">
        <v>7480991</v>
      </c>
      <c r="V496" s="71">
        <v>825</v>
      </c>
      <c r="W496" s="71">
        <v>76</v>
      </c>
      <c r="X496" s="71">
        <v>8262</v>
      </c>
      <c r="Y496" s="71">
        <v>13666</v>
      </c>
      <c r="Z496" s="71">
        <v>22968</v>
      </c>
      <c r="AA496" s="71">
        <v>6489</v>
      </c>
      <c r="AB496" s="71">
        <v>36758</v>
      </c>
      <c r="AC496" s="71">
        <v>0</v>
      </c>
      <c r="AD496" s="71">
        <v>8.0772486555341647</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2202</v>
      </c>
      <c r="B497" s="70">
        <v>414</v>
      </c>
      <c r="C497" s="70">
        <v>6</v>
      </c>
      <c r="D497" s="70">
        <v>25</v>
      </c>
      <c r="E497" s="70">
        <v>2009</v>
      </c>
      <c r="F497" s="70" t="s">
        <v>176</v>
      </c>
      <c r="G497" s="70" t="s">
        <v>2196</v>
      </c>
      <c r="H497" s="70" t="s">
        <v>2197</v>
      </c>
      <c r="I497" s="148"/>
      <c r="J497" s="71">
        <v>37.693512067065633</v>
      </c>
      <c r="K497" s="71">
        <v>1.189968234646233</v>
      </c>
      <c r="L497" s="71">
        <v>7.2308436249602241</v>
      </c>
      <c r="M497" s="71">
        <v>35.473699039486661</v>
      </c>
      <c r="N497" s="71">
        <v>40.506117010538119</v>
      </c>
      <c r="O497" s="71">
        <v>45.598192494040788</v>
      </c>
      <c r="P497" s="71">
        <v>31.39567901447673</v>
      </c>
      <c r="Q497" s="71">
        <v>2.1303603664250299</v>
      </c>
      <c r="R497" s="71">
        <v>0</v>
      </c>
      <c r="S497" s="71">
        <v>7.0827867375123166</v>
      </c>
      <c r="T497" s="72"/>
      <c r="U497" s="71">
        <v>5736989</v>
      </c>
      <c r="V497" s="71">
        <v>756</v>
      </c>
      <c r="W497" s="71">
        <v>111</v>
      </c>
      <c r="X497" s="71">
        <v>9253</v>
      </c>
      <c r="Y497" s="71">
        <v>13778</v>
      </c>
      <c r="Z497" s="71">
        <v>23051</v>
      </c>
      <c r="AA497" s="71">
        <v>6319</v>
      </c>
      <c r="AB497" s="71">
        <v>36543</v>
      </c>
      <c r="AC497" s="71">
        <v>0</v>
      </c>
      <c r="AD497" s="71">
        <v>7.0827867375123166</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23.300999999999998</v>
      </c>
      <c r="BK497" s="71">
        <v>0</v>
      </c>
      <c r="BL497" s="71">
        <v>209.798</v>
      </c>
      <c r="BM497" s="71">
        <v>0</v>
      </c>
      <c r="BN497" s="72"/>
      <c r="BO497" s="71">
        <v>0</v>
      </c>
      <c r="BP497" s="71">
        <v>0</v>
      </c>
      <c r="BQ497" s="71">
        <v>4</v>
      </c>
      <c r="BR497" s="71">
        <v>0</v>
      </c>
      <c r="BS497" s="71">
        <v>3</v>
      </c>
      <c r="BT497" s="71">
        <v>0</v>
      </c>
      <c r="BU497"/>
      <c r="BV497" s="70">
        <v>63.100999999999999</v>
      </c>
      <c r="BW497" s="70">
        <v>7.1689999999999996</v>
      </c>
      <c r="BX497" s="70">
        <v>159.35900000000001</v>
      </c>
      <c r="BY497" s="70">
        <v>0</v>
      </c>
      <c r="BZ497" s="70">
        <v>3.47</v>
      </c>
      <c r="CA497" s="70">
        <v>0</v>
      </c>
      <c r="CB497" s="70">
        <v>0</v>
      </c>
      <c r="CC497" s="70">
        <v>0</v>
      </c>
      <c r="CD497" s="70">
        <v>0</v>
      </c>
    </row>
    <row r="498" spans="1:82">
      <c r="A498" s="70" t="s">
        <v>2203</v>
      </c>
      <c r="B498" s="70">
        <v>415</v>
      </c>
      <c r="C498" s="70">
        <v>7</v>
      </c>
      <c r="D498" s="70">
        <v>25</v>
      </c>
      <c r="E498" s="70">
        <v>2010</v>
      </c>
      <c r="F498" s="70" t="s">
        <v>177</v>
      </c>
      <c r="G498" s="70" t="s">
        <v>2196</v>
      </c>
      <c r="H498" s="70" t="s">
        <v>2197</v>
      </c>
      <c r="I498" s="148"/>
      <c r="J498" s="71">
        <v>38.751041755638461</v>
      </c>
      <c r="K498" s="71">
        <v>1.2469494226641049</v>
      </c>
      <c r="L498" s="71">
        <v>8.0697565974784897</v>
      </c>
      <c r="M498" s="71">
        <v>36.149212389664761</v>
      </c>
      <c r="N498" s="71">
        <v>44.491144350066897</v>
      </c>
      <c r="O498" s="71">
        <v>45.464077647058602</v>
      </c>
      <c r="P498" s="71">
        <v>31.328460124108201</v>
      </c>
      <c r="Q498" s="71">
        <v>2.2017621868155901</v>
      </c>
      <c r="R498" s="71">
        <v>0</v>
      </c>
      <c r="S498" s="71">
        <v>7.2709044860143148</v>
      </c>
      <c r="T498" s="72"/>
      <c r="U498" s="71">
        <v>6366794</v>
      </c>
      <c r="V498" s="71">
        <v>756</v>
      </c>
      <c r="W498" s="71">
        <v>111</v>
      </c>
      <c r="X498" s="71">
        <v>9253</v>
      </c>
      <c r="Y498" s="71">
        <v>13824</v>
      </c>
      <c r="Z498" s="71">
        <v>23090</v>
      </c>
      <c r="AA498" s="71">
        <v>6148</v>
      </c>
      <c r="AB498" s="71">
        <v>36190</v>
      </c>
      <c r="AC498" s="71">
        <v>0</v>
      </c>
      <c r="AD498" s="71">
        <v>7.2709044860143148</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26.411999999999999</v>
      </c>
      <c r="BK498" s="71">
        <v>0</v>
      </c>
      <c r="BL498" s="71">
        <v>203.19900000000001</v>
      </c>
      <c r="BM498" s="71">
        <v>0</v>
      </c>
      <c r="BN498" s="72"/>
      <c r="BO498" s="71">
        <v>0</v>
      </c>
      <c r="BP498" s="71">
        <v>0</v>
      </c>
      <c r="BQ498" s="71">
        <v>4</v>
      </c>
      <c r="BR498" s="71">
        <v>0</v>
      </c>
      <c r="BS498" s="71">
        <v>3</v>
      </c>
      <c r="BT498" s="71">
        <v>0</v>
      </c>
      <c r="BU498"/>
      <c r="BV498" s="70">
        <v>63.308</v>
      </c>
      <c r="BW498" s="70">
        <v>7.34</v>
      </c>
      <c r="BX498" s="70">
        <v>151.34299999999999</v>
      </c>
      <c r="BY498" s="70">
        <v>0</v>
      </c>
      <c r="BZ498" s="70">
        <v>7.62</v>
      </c>
      <c r="CA498" s="70">
        <v>0</v>
      </c>
      <c r="CB498" s="70">
        <v>0</v>
      </c>
      <c r="CC498" s="70">
        <v>0</v>
      </c>
      <c r="CD498" s="70">
        <v>0</v>
      </c>
    </row>
    <row r="499" spans="1:82">
      <c r="A499" s="70" t="s">
        <v>2204</v>
      </c>
      <c r="B499" s="70">
        <v>416</v>
      </c>
      <c r="C499" s="70">
        <v>8</v>
      </c>
      <c r="D499" s="70">
        <v>25</v>
      </c>
      <c r="E499" s="70">
        <v>2011</v>
      </c>
      <c r="F499" s="70" t="s">
        <v>178</v>
      </c>
      <c r="G499" s="70" t="s">
        <v>2196</v>
      </c>
      <c r="H499" s="70" t="s">
        <v>2197</v>
      </c>
      <c r="I499" s="148"/>
      <c r="J499" s="71">
        <v>37.629785828911643</v>
      </c>
      <c r="K499" s="71">
        <v>1.813413465279428</v>
      </c>
      <c r="L499" s="71">
        <v>4.5734733727536989</v>
      </c>
      <c r="M499" s="71">
        <v>45.869370938393097</v>
      </c>
      <c r="N499" s="71">
        <v>47.626609893358598</v>
      </c>
      <c r="O499" s="71">
        <v>44.925194591117901</v>
      </c>
      <c r="P499" s="71">
        <v>30.017344639879884</v>
      </c>
      <c r="Q499" s="71">
        <v>2.50974154602376</v>
      </c>
      <c r="R499" s="71">
        <v>0</v>
      </c>
      <c r="S499" s="71">
        <v>7.3619306901431933</v>
      </c>
      <c r="T499" s="72"/>
      <c r="U499" s="71">
        <v>5370595</v>
      </c>
      <c r="V499" s="71">
        <v>756</v>
      </c>
      <c r="W499" s="71">
        <v>111</v>
      </c>
      <c r="X499" s="71">
        <v>9253</v>
      </c>
      <c r="Y499" s="71">
        <v>13845</v>
      </c>
      <c r="Z499" s="71">
        <v>23312</v>
      </c>
      <c r="AA499" s="71">
        <v>6066</v>
      </c>
      <c r="AB499" s="71">
        <v>35763</v>
      </c>
      <c r="AC499" s="71">
        <v>0</v>
      </c>
      <c r="AD499" s="71">
        <v>7.3619306901431933</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23.928000000000001</v>
      </c>
      <c r="BK499" s="71">
        <v>0</v>
      </c>
      <c r="BL499" s="71">
        <v>177.803</v>
      </c>
      <c r="BM499" s="71">
        <v>0</v>
      </c>
      <c r="BN499" s="72"/>
      <c r="BO499" s="71">
        <v>0</v>
      </c>
      <c r="BP499" s="71">
        <v>0</v>
      </c>
      <c r="BQ499" s="71">
        <v>4</v>
      </c>
      <c r="BR499" s="71">
        <v>0</v>
      </c>
      <c r="BS499" s="71">
        <v>2</v>
      </c>
      <c r="BT499" s="71">
        <v>0</v>
      </c>
      <c r="BU499"/>
      <c r="BV499" s="70">
        <v>62.819000000000003</v>
      </c>
      <c r="BW499" s="70">
        <v>9.3680000000000003</v>
      </c>
      <c r="BX499" s="70">
        <v>122.134</v>
      </c>
      <c r="BY499" s="70">
        <v>0</v>
      </c>
      <c r="BZ499" s="70">
        <v>7.41</v>
      </c>
      <c r="CA499" s="70">
        <v>0</v>
      </c>
      <c r="CB499" s="70">
        <v>0</v>
      </c>
      <c r="CC499" s="70">
        <v>0</v>
      </c>
      <c r="CD499" s="70">
        <v>0</v>
      </c>
    </row>
    <row r="500" spans="1:82">
      <c r="A500" s="70" t="s">
        <v>2205</v>
      </c>
      <c r="B500" s="70">
        <v>417</v>
      </c>
      <c r="C500" s="70">
        <v>9</v>
      </c>
      <c r="D500" s="70">
        <v>25</v>
      </c>
      <c r="E500" s="70">
        <v>2012</v>
      </c>
      <c r="F500" s="70" t="s">
        <v>179</v>
      </c>
      <c r="G500" s="70" t="s">
        <v>2196</v>
      </c>
      <c r="H500" s="70" t="s">
        <v>2197</v>
      </c>
      <c r="I500" s="148"/>
      <c r="J500" s="71">
        <v>42.604214806192402</v>
      </c>
      <c r="K500" s="71">
        <v>1.7683218261037581</v>
      </c>
      <c r="L500" s="71">
        <v>4.5402383471415639</v>
      </c>
      <c r="M500" s="71">
        <v>47.418162268314177</v>
      </c>
      <c r="N500" s="71">
        <v>50.78196389962207</v>
      </c>
      <c r="O500" s="71">
        <v>44.868025550445978</v>
      </c>
      <c r="P500" s="71">
        <v>29.546145501851765</v>
      </c>
      <c r="Q500" s="71">
        <v>2.7198452377805502</v>
      </c>
      <c r="R500" s="71">
        <v>0</v>
      </c>
      <c r="S500" s="71">
        <v>5.7026289107415113</v>
      </c>
      <c r="T500" s="72"/>
      <c r="U500" s="71">
        <v>5814598</v>
      </c>
      <c r="V500" s="71">
        <v>756</v>
      </c>
      <c r="W500" s="71">
        <v>111</v>
      </c>
      <c r="X500" s="71">
        <v>9253</v>
      </c>
      <c r="Y500" s="71">
        <v>14024</v>
      </c>
      <c r="Z500" s="71">
        <v>23467</v>
      </c>
      <c r="AA500" s="71">
        <v>5937</v>
      </c>
      <c r="AB500" s="71">
        <v>35672</v>
      </c>
      <c r="AC500" s="71">
        <v>0</v>
      </c>
      <c r="AD500" s="71">
        <v>5.7026289107415113</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26.437999999999999</v>
      </c>
      <c r="BK500" s="71">
        <v>0</v>
      </c>
      <c r="BL500" s="71">
        <v>227.36199999999999</v>
      </c>
      <c r="BM500" s="71">
        <v>0</v>
      </c>
      <c r="BN500" s="72"/>
      <c r="BO500" s="71">
        <v>0</v>
      </c>
      <c r="BP500" s="71">
        <v>0</v>
      </c>
      <c r="BQ500" s="71">
        <v>4</v>
      </c>
      <c r="BR500" s="71">
        <v>0</v>
      </c>
      <c r="BS500" s="71">
        <v>2</v>
      </c>
      <c r="BT500" s="71">
        <v>0</v>
      </c>
      <c r="BU500"/>
      <c r="BV500" s="70">
        <v>68.41</v>
      </c>
      <c r="BW500" s="70">
        <v>8.2929999999999993</v>
      </c>
      <c r="BX500" s="70">
        <v>168.81700000000001</v>
      </c>
      <c r="BY500" s="70">
        <v>0</v>
      </c>
      <c r="BZ500" s="70">
        <v>8.2799999999999994</v>
      </c>
      <c r="CA500" s="70">
        <v>0</v>
      </c>
      <c r="CB500" s="70">
        <v>0</v>
      </c>
      <c r="CC500" s="70">
        <v>0</v>
      </c>
      <c r="CD500" s="70">
        <v>0</v>
      </c>
    </row>
    <row r="501" spans="1:82">
      <c r="A501" s="70" t="s">
        <v>2206</v>
      </c>
      <c r="B501" s="70">
        <v>418</v>
      </c>
      <c r="C501" s="70">
        <v>10</v>
      </c>
      <c r="D501" s="70">
        <v>25</v>
      </c>
      <c r="E501" s="70">
        <v>2013</v>
      </c>
      <c r="F501" s="70" t="s">
        <v>180</v>
      </c>
      <c r="G501" s="1064" t="s">
        <v>2196</v>
      </c>
      <c r="H501" s="70" t="s">
        <v>2197</v>
      </c>
      <c r="I501" s="148"/>
      <c r="J501" s="71">
        <v>139.75294627493801</v>
      </c>
      <c r="K501" s="71">
        <v>1.5243702508642589</v>
      </c>
      <c r="L501" s="71">
        <v>4.6824510364502334</v>
      </c>
      <c r="M501" s="71">
        <v>45.683561649436548</v>
      </c>
      <c r="N501" s="71">
        <v>51.307895435356222</v>
      </c>
      <c r="O501" s="71">
        <v>43.468330129807427</v>
      </c>
      <c r="P501" s="71">
        <v>29.137957744702799</v>
      </c>
      <c r="Q501" s="71">
        <v>2.75468512304063</v>
      </c>
      <c r="R501" s="71">
        <v>0</v>
      </c>
      <c r="S501" s="71">
        <v>5.6520076052099979</v>
      </c>
      <c r="T501" s="72"/>
      <c r="U501" s="71">
        <v>17649977</v>
      </c>
      <c r="V501" s="71">
        <v>756</v>
      </c>
      <c r="W501" s="71">
        <v>111</v>
      </c>
      <c r="X501" s="71">
        <v>9253</v>
      </c>
      <c r="Y501" s="71">
        <v>14188</v>
      </c>
      <c r="Z501" s="71">
        <v>23750</v>
      </c>
      <c r="AA501" s="71">
        <v>5833</v>
      </c>
      <c r="AB501" s="71">
        <v>35611</v>
      </c>
      <c r="AC501" s="71">
        <v>0</v>
      </c>
      <c r="AD501" s="71">
        <v>5.6520076052099979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29.85</v>
      </c>
      <c r="BK501" s="71">
        <v>0</v>
      </c>
      <c r="BL501" s="71">
        <v>159.27500000000001</v>
      </c>
      <c r="BM501" s="71">
        <v>0</v>
      </c>
      <c r="BN501" s="72"/>
      <c r="BO501" s="71">
        <v>0</v>
      </c>
      <c r="BP501" s="71">
        <v>0</v>
      </c>
      <c r="BQ501" s="71">
        <v>4</v>
      </c>
      <c r="BR501" s="71">
        <v>0</v>
      </c>
      <c r="BS501" s="71">
        <v>1</v>
      </c>
      <c r="BT501" s="71">
        <v>0</v>
      </c>
      <c r="BU501"/>
      <c r="BV501" s="70">
        <v>50.128999999999998</v>
      </c>
      <c r="BW501" s="70">
        <v>0</v>
      </c>
      <c r="BX501" s="70">
        <v>132.745</v>
      </c>
      <c r="BY501" s="70">
        <v>0</v>
      </c>
      <c r="BZ501" s="70">
        <v>6.2510000000000003</v>
      </c>
      <c r="CA501" s="70">
        <v>0</v>
      </c>
      <c r="CB501" s="70">
        <v>0</v>
      </c>
      <c r="CC501" s="70">
        <v>0</v>
      </c>
      <c r="CD501" s="70">
        <v>0</v>
      </c>
    </row>
    <row r="502" spans="1:82">
      <c r="A502" s="70" t="s">
        <v>2207</v>
      </c>
      <c r="B502" s="70">
        <v>419</v>
      </c>
      <c r="C502" s="70">
        <v>11</v>
      </c>
      <c r="D502" s="70">
        <v>25</v>
      </c>
      <c r="E502" s="70">
        <v>2014</v>
      </c>
      <c r="F502" s="70" t="s">
        <v>181</v>
      </c>
      <c r="G502" s="1064" t="s">
        <v>2196</v>
      </c>
      <c r="H502" s="70" t="s">
        <v>2197</v>
      </c>
      <c r="I502" s="148"/>
      <c r="J502" s="71">
        <v>230.62899600718669</v>
      </c>
      <c r="K502" s="71">
        <v>1.6573048129699139</v>
      </c>
      <c r="L502" s="71">
        <v>5.5673626818710256</v>
      </c>
      <c r="M502" s="71">
        <v>40.098907659701688</v>
      </c>
      <c r="N502" s="71">
        <v>44.865917526922772</v>
      </c>
      <c r="O502" s="71">
        <v>41.327351075710361</v>
      </c>
      <c r="P502" s="71">
        <v>29.078516578385674</v>
      </c>
      <c r="Q502" s="71">
        <v>2.6134177670004299</v>
      </c>
      <c r="R502" s="71">
        <v>0</v>
      </c>
      <c r="S502" s="71">
        <v>5.8877123263525108</v>
      </c>
      <c r="T502" s="72"/>
      <c r="U502" s="71">
        <v>32367371</v>
      </c>
      <c r="V502" s="71">
        <v>723</v>
      </c>
      <c r="W502" s="71">
        <v>124</v>
      </c>
      <c r="X502" s="71">
        <v>8896</v>
      </c>
      <c r="Y502" s="71">
        <v>14280</v>
      </c>
      <c r="Z502" s="71">
        <v>23782</v>
      </c>
      <c r="AA502" s="71">
        <v>5791</v>
      </c>
      <c r="AB502" s="71">
        <v>35213</v>
      </c>
      <c r="AC502" s="71">
        <v>0</v>
      </c>
      <c r="AD502" s="71">
        <v>5.8877123263525108</v>
      </c>
      <c r="AE502" s="72"/>
      <c r="AF502" s="71"/>
      <c r="AG502" s="71"/>
      <c r="AH502" s="71"/>
      <c r="AI502" s="71"/>
      <c r="AJ502" s="71"/>
      <c r="AK502" s="71"/>
      <c r="AL502" s="71"/>
      <c r="AM502" s="71"/>
      <c r="AN502" s="71"/>
      <c r="AO502" s="71"/>
      <c r="AP502" s="71"/>
      <c r="AQ502" s="72"/>
      <c r="AR502" s="71">
        <v>310</v>
      </c>
      <c r="AS502" s="71">
        <v>117</v>
      </c>
      <c r="AT502" s="71">
        <v>0</v>
      </c>
      <c r="AU502" s="71">
        <v>0</v>
      </c>
      <c r="AV502" s="71">
        <v>0</v>
      </c>
      <c r="AW502" s="71">
        <v>0</v>
      </c>
      <c r="AX502" s="71"/>
      <c r="AY502" s="72"/>
      <c r="AZ502" s="71">
        <v>1338.9</v>
      </c>
      <c r="BA502" s="71">
        <v>8796.2999999999993</v>
      </c>
      <c r="BB502" s="71">
        <v>0</v>
      </c>
      <c r="BC502" s="71">
        <v>0</v>
      </c>
      <c r="BD502" s="71">
        <v>0</v>
      </c>
      <c r="BE502" s="71">
        <v>0</v>
      </c>
      <c r="BF502" s="71"/>
      <c r="BG502" s="72"/>
      <c r="BH502" s="71">
        <v>0</v>
      </c>
      <c r="BI502" s="71">
        <v>0</v>
      </c>
      <c r="BJ502" s="71">
        <v>70.168999999999997</v>
      </c>
      <c r="BK502" s="71">
        <v>0</v>
      </c>
      <c r="BL502" s="71">
        <v>154.09899999999999</v>
      </c>
      <c r="BM502" s="71">
        <v>0</v>
      </c>
      <c r="BN502" s="72"/>
      <c r="BO502" s="71">
        <v>0</v>
      </c>
      <c r="BP502" s="71">
        <v>0</v>
      </c>
      <c r="BQ502" s="71">
        <v>5</v>
      </c>
      <c r="BR502" s="71">
        <v>0</v>
      </c>
      <c r="BS502" s="71">
        <v>2</v>
      </c>
      <c r="BT502" s="71">
        <v>0</v>
      </c>
      <c r="BU502"/>
      <c r="BV502" s="70">
        <v>112.121</v>
      </c>
      <c r="BW502" s="70">
        <v>10.378</v>
      </c>
      <c r="BX502" s="70">
        <v>97.566999999999993</v>
      </c>
      <c r="BY502" s="70">
        <v>0</v>
      </c>
      <c r="BZ502" s="70">
        <v>4.202</v>
      </c>
      <c r="CA502" s="70">
        <v>0</v>
      </c>
      <c r="CB502" s="70">
        <v>0</v>
      </c>
      <c r="CC502" s="70">
        <v>0</v>
      </c>
      <c r="CD502" s="70">
        <v>0</v>
      </c>
    </row>
    <row r="503" spans="1:82">
      <c r="A503" s="70" t="s">
        <v>2208</v>
      </c>
      <c r="B503" s="70">
        <v>420</v>
      </c>
      <c r="C503" s="70">
        <v>12</v>
      </c>
      <c r="D503" s="70">
        <v>25</v>
      </c>
      <c r="E503" s="70">
        <v>2015</v>
      </c>
      <c r="F503" s="70" t="s">
        <v>182</v>
      </c>
      <c r="G503" s="70" t="s">
        <v>2196</v>
      </c>
      <c r="H503" s="70" t="s">
        <v>2197</v>
      </c>
      <c r="I503" s="148"/>
      <c r="J503" s="71">
        <v>146.97245953856549</v>
      </c>
      <c r="K503" s="71">
        <v>1.5829382872429509</v>
      </c>
      <c r="L503" s="71">
        <v>6.1382213076661127</v>
      </c>
      <c r="M503" s="71">
        <v>42.020073716220743</v>
      </c>
      <c r="N503" s="71">
        <v>44.57703842016339</v>
      </c>
      <c r="O503" s="71">
        <v>40.837024538242865</v>
      </c>
      <c r="P503" s="71">
        <v>28.845200199418546</v>
      </c>
      <c r="Q503" s="71">
        <v>2.5323574072095099</v>
      </c>
      <c r="R503" s="71">
        <v>0</v>
      </c>
      <c r="S503" s="71">
        <v>4.7629262572200606</v>
      </c>
      <c r="T503" s="72"/>
      <c r="U503" s="71">
        <v>22150631</v>
      </c>
      <c r="V503" s="71">
        <v>723</v>
      </c>
      <c r="W503" s="71">
        <v>124</v>
      </c>
      <c r="X503" s="71">
        <v>8896</v>
      </c>
      <c r="Y503" s="71">
        <v>14324</v>
      </c>
      <c r="Z503" s="71">
        <v>23726</v>
      </c>
      <c r="AA503" s="71">
        <v>5740</v>
      </c>
      <c r="AB503" s="71">
        <v>34855</v>
      </c>
      <c r="AC503" s="71">
        <v>0</v>
      </c>
      <c r="AD503" s="71">
        <v>4.7629262572200606</v>
      </c>
      <c r="AE503" s="72"/>
      <c r="AF503" s="71">
        <v>167743867.8330844</v>
      </c>
      <c r="AG503" s="71">
        <v>1307279.3066937081</v>
      </c>
      <c r="AH503" s="71">
        <v>1292884.7820389131</v>
      </c>
      <c r="AI503" s="71">
        <v>62907700.408232354</v>
      </c>
      <c r="AJ503" s="71">
        <v>67404209.836436346</v>
      </c>
      <c r="AK503" s="71">
        <v>0</v>
      </c>
      <c r="AL503" s="71">
        <v>0</v>
      </c>
      <c r="AM503" s="71">
        <v>4776731.5387741104</v>
      </c>
      <c r="AN503" s="71">
        <v>0</v>
      </c>
      <c r="AO503" s="71">
        <v>0</v>
      </c>
      <c r="AP503" s="71">
        <v>305432673.70525986</v>
      </c>
      <c r="AQ503" s="72"/>
      <c r="AR503" s="71">
        <v>364</v>
      </c>
      <c r="AS503" s="71">
        <v>167</v>
      </c>
      <c r="AT503" s="71">
        <v>0</v>
      </c>
      <c r="AU503" s="71">
        <v>0</v>
      </c>
      <c r="AV503" s="71">
        <v>0</v>
      </c>
      <c r="AW503" s="71">
        <v>0</v>
      </c>
      <c r="AX503" s="71"/>
      <c r="AY503" s="72"/>
      <c r="AZ503" s="71">
        <v>1601</v>
      </c>
      <c r="BA503" s="71">
        <v>13120.6</v>
      </c>
      <c r="BB503" s="71">
        <v>0</v>
      </c>
      <c r="BC503" s="71">
        <v>0</v>
      </c>
      <c r="BD503" s="71">
        <v>0</v>
      </c>
      <c r="BE503" s="71">
        <v>0</v>
      </c>
      <c r="BF503" s="71"/>
      <c r="BG503" s="72"/>
      <c r="BH503" s="71">
        <v>0</v>
      </c>
      <c r="BI503" s="71">
        <v>0</v>
      </c>
      <c r="BJ503" s="71">
        <v>67.462999999999994</v>
      </c>
      <c r="BK503" s="71">
        <v>0</v>
      </c>
      <c r="BL503" s="71">
        <v>223.43</v>
      </c>
      <c r="BM503" s="71">
        <v>0</v>
      </c>
      <c r="BN503" s="72"/>
      <c r="BO503" s="71">
        <v>0</v>
      </c>
      <c r="BP503" s="71">
        <v>0</v>
      </c>
      <c r="BQ503" s="71">
        <v>5</v>
      </c>
      <c r="BR503" s="71">
        <v>0</v>
      </c>
      <c r="BS503" s="71">
        <v>3</v>
      </c>
      <c r="BT503" s="71">
        <v>0</v>
      </c>
      <c r="BU503"/>
      <c r="BV503" s="70">
        <v>105.97199999999999</v>
      </c>
      <c r="BW503" s="70">
        <v>10.617000000000001</v>
      </c>
      <c r="BX503" s="70">
        <v>169.48599999999999</v>
      </c>
      <c r="BY503" s="70">
        <v>0</v>
      </c>
      <c r="BZ503" s="70">
        <v>4.8179999999999996</v>
      </c>
      <c r="CA503" s="70">
        <v>0</v>
      </c>
      <c r="CB503" s="70">
        <v>0</v>
      </c>
      <c r="CC503" s="70">
        <v>0</v>
      </c>
      <c r="CD503" s="70">
        <v>0</v>
      </c>
    </row>
    <row r="504" spans="1:82">
      <c r="A504" s="70" t="s">
        <v>2209</v>
      </c>
      <c r="B504" s="70">
        <v>421</v>
      </c>
      <c r="C504" s="70">
        <v>13</v>
      </c>
      <c r="D504" s="70">
        <v>25</v>
      </c>
      <c r="E504" s="70">
        <v>2016</v>
      </c>
      <c r="F504" s="70" t="s">
        <v>155</v>
      </c>
      <c r="G504" s="70" t="s">
        <v>2196</v>
      </c>
      <c r="H504" s="70" t="s">
        <v>2197</v>
      </c>
      <c r="I504" s="148"/>
      <c r="J504" s="71">
        <v>238.93392947659063</v>
      </c>
      <c r="K504" s="71">
        <v>1.5810233631595507</v>
      </c>
      <c r="L504" s="71">
        <v>7.1919730485898308</v>
      </c>
      <c r="M504" s="71">
        <v>36.774484344083298</v>
      </c>
      <c r="N504" s="71">
        <v>39.250420944651772</v>
      </c>
      <c r="O504" s="71">
        <v>40.264607774177414</v>
      </c>
      <c r="P504" s="71">
        <v>27.947368564717252</v>
      </c>
      <c r="Q504" s="71">
        <v>2.4343328398952639</v>
      </c>
      <c r="R504" s="71">
        <v>0</v>
      </c>
      <c r="S504" s="71">
        <v>5.2630013399270696</v>
      </c>
      <c r="T504" s="72"/>
      <c r="U504" s="71">
        <v>37647692</v>
      </c>
      <c r="V504" s="71">
        <v>723</v>
      </c>
      <c r="W504" s="71">
        <v>124</v>
      </c>
      <c r="X504" s="71">
        <v>8896</v>
      </c>
      <c r="Y504" s="71">
        <v>14339</v>
      </c>
      <c r="Z504" s="71">
        <v>23681</v>
      </c>
      <c r="AA504" s="71">
        <v>5752</v>
      </c>
      <c r="AB504" s="71">
        <v>34465</v>
      </c>
      <c r="AC504" s="71">
        <v>0</v>
      </c>
      <c r="AD504" s="71">
        <v>5.2630013399270696</v>
      </c>
      <c r="AE504" s="72"/>
      <c r="AF504" s="71">
        <v>277880725.02167219</v>
      </c>
      <c r="AG504" s="71">
        <v>1256731.5993034451</v>
      </c>
      <c r="AH504" s="71">
        <v>1125703.7729145901</v>
      </c>
      <c r="AI504" s="71">
        <v>58758578.83096534</v>
      </c>
      <c r="AJ504" s="71">
        <v>57523721.15475899</v>
      </c>
      <c r="AK504" s="71">
        <v>0</v>
      </c>
      <c r="AL504" s="71">
        <v>0</v>
      </c>
      <c r="AM504" s="71">
        <v>4726953.2027334291</v>
      </c>
      <c r="AN504" s="71">
        <v>0</v>
      </c>
      <c r="AO504" s="71">
        <v>0</v>
      </c>
      <c r="AP504" s="71">
        <v>401272413.58234799</v>
      </c>
      <c r="AQ504" s="72"/>
      <c r="AR504" s="71">
        <v>415</v>
      </c>
      <c r="AS504" s="71">
        <v>220</v>
      </c>
      <c r="AT504" s="71">
        <v>0</v>
      </c>
      <c r="AU504" s="71">
        <v>0</v>
      </c>
      <c r="AV504" s="71">
        <v>0</v>
      </c>
      <c r="AW504" s="71">
        <v>0</v>
      </c>
      <c r="AX504" s="71"/>
      <c r="AY504" s="72"/>
      <c r="AZ504" s="71">
        <v>1833.9</v>
      </c>
      <c r="BA504" s="71">
        <v>17404.5</v>
      </c>
      <c r="BB504" s="71">
        <v>0</v>
      </c>
      <c r="BC504" s="71">
        <v>0</v>
      </c>
      <c r="BD504" s="71">
        <v>0</v>
      </c>
      <c r="BE504" s="71">
        <v>0</v>
      </c>
      <c r="BF504" s="71"/>
      <c r="BG504" s="72"/>
      <c r="BH504" s="71">
        <v>0</v>
      </c>
      <c r="BI504" s="71">
        <v>0</v>
      </c>
      <c r="BJ504" s="71">
        <v>66.783000000000001</v>
      </c>
      <c r="BK504" s="71">
        <v>0</v>
      </c>
      <c r="BL504" s="71">
        <v>49.625</v>
      </c>
      <c r="BM504" s="71">
        <v>0</v>
      </c>
      <c r="BN504" s="72"/>
      <c r="BO504" s="71">
        <v>0</v>
      </c>
      <c r="BP504" s="71">
        <v>0</v>
      </c>
      <c r="BQ504" s="71">
        <v>5</v>
      </c>
      <c r="BR504" s="71">
        <v>0</v>
      </c>
      <c r="BS504" s="71">
        <v>2</v>
      </c>
      <c r="BT504" s="71">
        <v>0</v>
      </c>
      <c r="BU504"/>
      <c r="BV504" s="70">
        <v>106.59399999999999</v>
      </c>
      <c r="BW504" s="70">
        <v>9.8140000000000001</v>
      </c>
      <c r="BX504" s="70">
        <v>0</v>
      </c>
      <c r="BY504" s="70">
        <v>0</v>
      </c>
      <c r="BZ504" s="70">
        <v>0</v>
      </c>
      <c r="CA504" s="70">
        <v>0</v>
      </c>
      <c r="CB504" s="70">
        <v>0</v>
      </c>
      <c r="CC504" s="70">
        <v>0</v>
      </c>
      <c r="CD504" s="70">
        <v>0</v>
      </c>
    </row>
    <row r="505" spans="1:82">
      <c r="A505" s="70" t="s">
        <v>2210</v>
      </c>
      <c r="B505" s="70">
        <v>422</v>
      </c>
      <c r="C505" s="70">
        <v>14</v>
      </c>
      <c r="D505" s="70">
        <v>25</v>
      </c>
      <c r="E505" s="70">
        <v>2017</v>
      </c>
      <c r="F505" s="70" t="s">
        <v>156</v>
      </c>
      <c r="G505" s="70" t="s">
        <v>2196</v>
      </c>
      <c r="H505" s="70" t="s">
        <v>2197</v>
      </c>
      <c r="I505" s="148"/>
      <c r="J505" s="71">
        <v>233.71067195174075</v>
      </c>
      <c r="K505" s="71">
        <v>1.6468839477149324</v>
      </c>
      <c r="L505" s="71">
        <v>6.2919946085912466</v>
      </c>
      <c r="M505" s="71">
        <v>35.47060384133303</v>
      </c>
      <c r="N505" s="71">
        <v>42.654565234094505</v>
      </c>
      <c r="O505" s="71">
        <v>39.793238031650894</v>
      </c>
      <c r="P505" s="71">
        <v>27.490311231899902</v>
      </c>
      <c r="Q505" s="71">
        <v>2.3276891831348898</v>
      </c>
      <c r="R505" s="71">
        <v>0</v>
      </c>
      <c r="S505" s="71">
        <v>5.5547126555538</v>
      </c>
      <c r="T505" s="72"/>
      <c r="U505" s="71">
        <v>40027724</v>
      </c>
      <c r="V505" s="71">
        <v>723</v>
      </c>
      <c r="W505" s="71">
        <v>124</v>
      </c>
      <c r="X505" s="71">
        <v>8896</v>
      </c>
      <c r="Y505" s="71">
        <v>14401</v>
      </c>
      <c r="Z505" s="71">
        <v>23792</v>
      </c>
      <c r="AA505" s="71">
        <v>5694</v>
      </c>
      <c r="AB505" s="71">
        <v>34079</v>
      </c>
      <c r="AC505" s="71">
        <v>0</v>
      </c>
      <c r="AD505" s="71">
        <v>5.5547126555538</v>
      </c>
      <c r="AE505" s="72"/>
      <c r="AF505" s="71">
        <v>278454858.71306682</v>
      </c>
      <c r="AG505" s="71">
        <v>1303995.6828036241</v>
      </c>
      <c r="AH505" s="71">
        <v>1345486.1353466781</v>
      </c>
      <c r="AI505" s="71">
        <v>58895805.808532134</v>
      </c>
      <c r="AJ505" s="71">
        <v>62780001.910338573</v>
      </c>
      <c r="AK505" s="71">
        <v>0</v>
      </c>
      <c r="AL505" s="71">
        <v>0</v>
      </c>
      <c r="AM505" s="71">
        <v>4681325.9776564483</v>
      </c>
      <c r="AN505" s="71">
        <v>0</v>
      </c>
      <c r="AO505" s="71">
        <v>0</v>
      </c>
      <c r="AP505" s="71">
        <v>407461474.22774422</v>
      </c>
      <c r="AQ505" s="72"/>
      <c r="AR505" s="71">
        <v>459</v>
      </c>
      <c r="AS505" s="71">
        <v>250</v>
      </c>
      <c r="AT505" s="71">
        <v>0</v>
      </c>
      <c r="AU505" s="71">
        <v>0</v>
      </c>
      <c r="AV505" s="71">
        <v>0</v>
      </c>
      <c r="AW505" s="71">
        <v>0</v>
      </c>
      <c r="AX505" s="71"/>
      <c r="AY505" s="72"/>
      <c r="AZ505" s="71">
        <v>2046.2</v>
      </c>
      <c r="BA505" s="71">
        <v>18341.599999999999</v>
      </c>
      <c r="BB505" s="71">
        <v>0</v>
      </c>
      <c r="BC505" s="71">
        <v>0</v>
      </c>
      <c r="BD505" s="71">
        <v>0</v>
      </c>
      <c r="BE505" s="71">
        <v>0</v>
      </c>
      <c r="BF505" s="71"/>
      <c r="BG505" s="72"/>
      <c r="BH505" s="71">
        <v>0</v>
      </c>
      <c r="BI505" s="71">
        <v>0</v>
      </c>
      <c r="BJ505" s="71">
        <v>66.369</v>
      </c>
      <c r="BK505" s="71">
        <v>0</v>
      </c>
      <c r="BL505" s="71">
        <v>210.16300000000001</v>
      </c>
      <c r="BM505" s="71">
        <v>0</v>
      </c>
      <c r="BN505" s="72"/>
      <c r="BO505" s="71">
        <v>0</v>
      </c>
      <c r="BP505" s="71">
        <v>0</v>
      </c>
      <c r="BQ505" s="71">
        <v>5</v>
      </c>
      <c r="BR505" s="71">
        <v>0</v>
      </c>
      <c r="BS505" s="71">
        <v>3</v>
      </c>
      <c r="BT505" s="71">
        <v>0</v>
      </c>
      <c r="BU505"/>
      <c r="BV505" s="70">
        <v>90.903000000000006</v>
      </c>
      <c r="BW505" s="70">
        <v>0</v>
      </c>
      <c r="BX505" s="70">
        <v>179.696</v>
      </c>
      <c r="BY505" s="70">
        <v>0</v>
      </c>
      <c r="BZ505" s="70">
        <v>5.9329999999999998</v>
      </c>
      <c r="CA505" s="70">
        <v>0</v>
      </c>
      <c r="CB505" s="70">
        <v>0</v>
      </c>
      <c r="CC505" s="70">
        <v>0</v>
      </c>
      <c r="CD505" s="70">
        <v>0</v>
      </c>
    </row>
    <row r="506" spans="1:82">
      <c r="A506" s="70" t="s">
        <v>2211</v>
      </c>
      <c r="B506" s="70">
        <v>423</v>
      </c>
      <c r="C506" s="70">
        <v>15</v>
      </c>
      <c r="D506" s="70">
        <v>25</v>
      </c>
      <c r="E506" s="70">
        <v>2018</v>
      </c>
      <c r="F506" s="70" t="s">
        <v>183</v>
      </c>
      <c r="G506" s="70" t="s">
        <v>2196</v>
      </c>
      <c r="H506" s="70" t="s">
        <v>2197</v>
      </c>
      <c r="I506" s="148"/>
      <c r="J506" s="71">
        <v>242.35077819324246</v>
      </c>
      <c r="K506" s="71">
        <v>1.5484891212204501</v>
      </c>
      <c r="L506" s="71">
        <v>5.8944476907870245</v>
      </c>
      <c r="M506" s="71">
        <v>35.068853477790192</v>
      </c>
      <c r="N506" s="71">
        <v>40.423022152716158</v>
      </c>
      <c r="O506" s="71">
        <v>39.142436221094897</v>
      </c>
      <c r="P506" s="71">
        <v>26.910753498104842</v>
      </c>
      <c r="Q506" s="71">
        <v>2.1366312740798898</v>
      </c>
      <c r="R506" s="71">
        <v>0</v>
      </c>
      <c r="S506" s="71">
        <v>5.9332548284256035</v>
      </c>
      <c r="T506" s="72"/>
      <c r="U506" s="71">
        <v>44162609</v>
      </c>
      <c r="V506" s="71">
        <v>723</v>
      </c>
      <c r="W506" s="71">
        <v>124</v>
      </c>
      <c r="X506" s="71">
        <v>8896</v>
      </c>
      <c r="Y506" s="71">
        <v>14484</v>
      </c>
      <c r="Z506" s="71">
        <v>23851</v>
      </c>
      <c r="AA506" s="71">
        <v>5630</v>
      </c>
      <c r="AB506" s="71">
        <v>33711</v>
      </c>
      <c r="AC506" s="71">
        <v>0</v>
      </c>
      <c r="AD506" s="71">
        <v>5.9332548284256026</v>
      </c>
      <c r="AE506" s="72"/>
      <c r="AF506" s="71">
        <v>293961161.84634447</v>
      </c>
      <c r="AG506" s="71">
        <v>1177585.8535278591</v>
      </c>
      <c r="AH506" s="71">
        <v>1284167.335067227</v>
      </c>
      <c r="AI506" s="71">
        <v>57392601.429020137</v>
      </c>
      <c r="AJ506" s="71">
        <v>63458480.340571783</v>
      </c>
      <c r="AK506" s="71">
        <v>0</v>
      </c>
      <c r="AL506" s="71">
        <v>0</v>
      </c>
      <c r="AM506" s="71">
        <v>4640356.5932003949</v>
      </c>
      <c r="AN506" s="71">
        <v>0</v>
      </c>
      <c r="AO506" s="71">
        <v>0</v>
      </c>
      <c r="AP506" s="71">
        <v>421914353.39773184</v>
      </c>
      <c r="AQ506" s="72"/>
      <c r="AR506" s="71">
        <v>520</v>
      </c>
      <c r="AS506" s="71">
        <v>288</v>
      </c>
      <c r="AT506" s="71">
        <v>0</v>
      </c>
      <c r="AU506" s="71">
        <v>0</v>
      </c>
      <c r="AV506" s="71">
        <v>0</v>
      </c>
      <c r="AW506" s="71">
        <v>0</v>
      </c>
      <c r="AX506" s="71"/>
      <c r="AY506" s="72"/>
      <c r="AZ506" s="71">
        <v>2372.6999999999998</v>
      </c>
      <c r="BA506" s="71">
        <v>21262.400000000001</v>
      </c>
      <c r="BB506" s="71">
        <v>0</v>
      </c>
      <c r="BC506" s="71">
        <v>0</v>
      </c>
      <c r="BD506" s="71">
        <v>0</v>
      </c>
      <c r="BE506" s="71">
        <v>0</v>
      </c>
      <c r="BF506" s="71"/>
      <c r="BG506" s="72"/>
      <c r="BH506" s="71">
        <v>0</v>
      </c>
      <c r="BI506" s="71">
        <v>0</v>
      </c>
      <c r="BJ506" s="71">
        <v>66.046999999999997</v>
      </c>
      <c r="BK506" s="71">
        <v>0</v>
      </c>
      <c r="BL506" s="71">
        <v>221.21700000000001</v>
      </c>
      <c r="BM506" s="71">
        <v>0</v>
      </c>
      <c r="BN506" s="72"/>
      <c r="BO506" s="71">
        <v>0</v>
      </c>
      <c r="BP506" s="71">
        <v>0</v>
      </c>
      <c r="BQ506" s="71">
        <v>5</v>
      </c>
      <c r="BR506" s="71">
        <v>0</v>
      </c>
      <c r="BS506" s="71">
        <v>3</v>
      </c>
      <c r="BT506" s="71">
        <v>0</v>
      </c>
      <c r="BU506"/>
      <c r="BV506" s="70">
        <v>103.33</v>
      </c>
      <c r="BW506" s="70">
        <v>9.0399999999999991</v>
      </c>
      <c r="BX506" s="70">
        <v>170.16900000000001</v>
      </c>
      <c r="BY506" s="70">
        <v>0</v>
      </c>
      <c r="BZ506" s="70">
        <v>4.7249999999999996</v>
      </c>
      <c r="CA506" s="70">
        <v>0</v>
      </c>
      <c r="CB506" s="70">
        <v>0</v>
      </c>
      <c r="CC506" s="70">
        <v>0</v>
      </c>
      <c r="CD506" s="70">
        <v>0</v>
      </c>
    </row>
    <row r="507" spans="1:82">
      <c r="A507" s="70" t="s">
        <v>2212</v>
      </c>
      <c r="B507" s="70">
        <v>424</v>
      </c>
      <c r="C507" s="70">
        <v>16</v>
      </c>
      <c r="D507" s="70">
        <v>25</v>
      </c>
      <c r="E507" s="70">
        <v>2019</v>
      </c>
      <c r="F507" s="70" t="s">
        <v>158</v>
      </c>
      <c r="G507" s="70" t="s">
        <v>2196</v>
      </c>
      <c r="H507" s="70" t="s">
        <v>2197</v>
      </c>
      <c r="I507" s="148"/>
      <c r="J507" s="71">
        <v>205.6346419008853</v>
      </c>
      <c r="K507" s="71">
        <v>1.3670624144314352</v>
      </c>
      <c r="L507" s="71">
        <v>5.9440674983602442</v>
      </c>
      <c r="M507" s="71">
        <v>33.205049780454381</v>
      </c>
      <c r="N507" s="71">
        <v>35.519484963370175</v>
      </c>
      <c r="O507" s="71">
        <v>37.995932467273917</v>
      </c>
      <c r="P507" s="71">
        <v>26.776586160321923</v>
      </c>
      <c r="Q507" s="71">
        <v>2.0575421400351899</v>
      </c>
      <c r="R507" s="71">
        <v>0</v>
      </c>
      <c r="S507" s="71">
        <v>6.2146468870264755</v>
      </c>
      <c r="T507" s="72"/>
      <c r="U507" s="71">
        <v>39162557</v>
      </c>
      <c r="V507" s="71">
        <v>723</v>
      </c>
      <c r="W507" s="71">
        <v>124</v>
      </c>
      <c r="X507" s="71">
        <v>8896</v>
      </c>
      <c r="Y507" s="71">
        <v>14640</v>
      </c>
      <c r="Z507" s="71">
        <v>23788</v>
      </c>
      <c r="AA507" s="71">
        <v>5560</v>
      </c>
      <c r="AB507" s="71">
        <v>33342</v>
      </c>
      <c r="AC507" s="71">
        <v>0</v>
      </c>
      <c r="AD507" s="71">
        <v>6.2146468870264746</v>
      </c>
      <c r="AE507" s="72"/>
      <c r="AF507" s="71">
        <v>254980921.98740369</v>
      </c>
      <c r="AG507" s="71">
        <v>1099666.2580100179</v>
      </c>
      <c r="AH507" s="71">
        <v>1361617.633767874</v>
      </c>
      <c r="AI507" s="71">
        <v>56608930.454546541</v>
      </c>
      <c r="AJ507" s="71">
        <v>56407715.275576189</v>
      </c>
      <c r="AK507" s="71">
        <v>0</v>
      </c>
      <c r="AL507" s="71">
        <v>0</v>
      </c>
      <c r="AM507" s="71">
        <v>4540929.4015583843</v>
      </c>
      <c r="AN507" s="71">
        <v>0</v>
      </c>
      <c r="AO507" s="71">
        <v>0</v>
      </c>
      <c r="AP507" s="71">
        <v>374999781.01086271</v>
      </c>
      <c r="AQ507" s="72"/>
      <c r="AR507" s="71">
        <v>567</v>
      </c>
      <c r="AS507" s="71">
        <v>319</v>
      </c>
      <c r="AT507" s="71">
        <v>0</v>
      </c>
      <c r="AU507" s="71">
        <v>0</v>
      </c>
      <c r="AV507" s="71">
        <v>0</v>
      </c>
      <c r="AW507" s="71">
        <v>0</v>
      </c>
      <c r="AX507" s="71"/>
      <c r="AY507" s="72"/>
      <c r="AZ507" s="71">
        <v>2619.1000000000008</v>
      </c>
      <c r="BA507" s="71">
        <v>22396.1</v>
      </c>
      <c r="BB507" s="71">
        <v>0</v>
      </c>
      <c r="BC507" s="71">
        <v>0</v>
      </c>
      <c r="BD507" s="71">
        <v>0</v>
      </c>
      <c r="BE507" s="71">
        <v>0</v>
      </c>
      <c r="BF507" s="71"/>
      <c r="BG507" s="72"/>
      <c r="BH507" s="71">
        <v>0</v>
      </c>
      <c r="BI507" s="71">
        <v>0</v>
      </c>
      <c r="BJ507" s="71">
        <v>61.945</v>
      </c>
      <c r="BK507" s="71">
        <v>0</v>
      </c>
      <c r="BL507" s="71">
        <v>211.321</v>
      </c>
      <c r="BM507" s="71">
        <v>0</v>
      </c>
      <c r="BN507" s="72"/>
      <c r="BO507" s="71">
        <v>0</v>
      </c>
      <c r="BP507" s="71">
        <v>0</v>
      </c>
      <c r="BQ507" s="71">
        <v>5</v>
      </c>
      <c r="BR507" s="71">
        <v>0</v>
      </c>
      <c r="BS507" s="71">
        <v>3</v>
      </c>
      <c r="BT507" s="71">
        <v>0</v>
      </c>
      <c r="BU507"/>
      <c r="BV507" s="70">
        <v>103.849</v>
      </c>
      <c r="BW507" s="70">
        <v>10.27</v>
      </c>
      <c r="BX507" s="70">
        <v>154.28299999999999</v>
      </c>
      <c r="BY507" s="70">
        <v>0</v>
      </c>
      <c r="BZ507" s="70">
        <v>4.8639999999999999</v>
      </c>
      <c r="CA507" s="70">
        <v>0</v>
      </c>
      <c r="CB507" s="70">
        <v>0</v>
      </c>
      <c r="CC507" s="70">
        <v>0</v>
      </c>
      <c r="CD507" s="70">
        <v>0</v>
      </c>
    </row>
    <row r="508" spans="1:82">
      <c r="A508" s="70" t="s">
        <v>2213</v>
      </c>
      <c r="B508" s="70">
        <v>425</v>
      </c>
      <c r="C508" s="70">
        <v>17</v>
      </c>
      <c r="D508" s="70">
        <v>25</v>
      </c>
      <c r="E508" s="70">
        <v>2020</v>
      </c>
      <c r="F508" s="70" t="s">
        <v>159</v>
      </c>
      <c r="G508" s="70" t="s">
        <v>2196</v>
      </c>
      <c r="H508" s="70" t="s">
        <v>2197</v>
      </c>
      <c r="I508" s="148"/>
      <c r="J508" s="71">
        <v>182.59749260533721</v>
      </c>
      <c r="K508" s="71">
        <v>1.4020440418373805</v>
      </c>
      <c r="L508" s="71">
        <v>6.7261242185780414</v>
      </c>
      <c r="M508" s="71">
        <v>30.318764329949669</v>
      </c>
      <c r="N508" s="71">
        <v>37.105062672888778</v>
      </c>
      <c r="O508" s="71">
        <v>33.107882001730317</v>
      </c>
      <c r="P508" s="71">
        <v>25.337125861941505</v>
      </c>
      <c r="Q508" s="71">
        <v>1.9406922106754401</v>
      </c>
      <c r="R508" s="71">
        <v>0</v>
      </c>
      <c r="S508" s="71">
        <v>5.5423079502848083</v>
      </c>
      <c r="T508" s="72"/>
      <c r="U508" s="71">
        <v>32690585</v>
      </c>
      <c r="V508" s="71">
        <v>677</v>
      </c>
      <c r="W508" s="71">
        <v>143</v>
      </c>
      <c r="X508" s="71">
        <v>8965</v>
      </c>
      <c r="Y508" s="71">
        <v>14686</v>
      </c>
      <c r="Z508" s="71">
        <v>23658</v>
      </c>
      <c r="AA508" s="71">
        <v>5592</v>
      </c>
      <c r="AB508" s="71">
        <v>32915</v>
      </c>
      <c r="AC508" s="71">
        <v>0</v>
      </c>
      <c r="AD508" s="71">
        <v>5.5423079502848083</v>
      </c>
      <c r="AE508" s="72"/>
      <c r="AF508" s="71">
        <v>229110810.02518451</v>
      </c>
      <c r="AG508" s="71">
        <v>1069312.4958493286</v>
      </c>
      <c r="AH508" s="71">
        <v>1586211.5197956546</v>
      </c>
      <c r="AI508" s="71">
        <v>51765753.364073165</v>
      </c>
      <c r="AJ508" s="71">
        <v>63850594.149333254</v>
      </c>
      <c r="AK508" s="71"/>
      <c r="AL508" s="71"/>
      <c r="AM508" s="71">
        <v>4295773.1932772817</v>
      </c>
      <c r="AN508" s="71"/>
      <c r="AO508" s="71"/>
      <c r="AP508" s="71">
        <v>351678454.74751323</v>
      </c>
      <c r="AQ508" s="72"/>
      <c r="AR508" s="71">
        <v>623</v>
      </c>
      <c r="AS508" s="71">
        <v>343</v>
      </c>
      <c r="AT508" s="71">
        <v>0</v>
      </c>
      <c r="AU508" s="71">
        <v>0</v>
      </c>
      <c r="AV508" s="71">
        <v>0</v>
      </c>
      <c r="AW508" s="71">
        <v>0</v>
      </c>
      <c r="AX508" s="71"/>
      <c r="AY508" s="72"/>
      <c r="AZ508" s="71">
        <v>2903.1000000000031</v>
      </c>
      <c r="BA508" s="71">
        <v>25588.900000000009</v>
      </c>
      <c r="BB508" s="71">
        <v>0</v>
      </c>
      <c r="BC508" s="71">
        <v>0</v>
      </c>
      <c r="BD508" s="71">
        <v>0</v>
      </c>
      <c r="BE508" s="71">
        <v>0</v>
      </c>
      <c r="BF508" s="71"/>
      <c r="BG508" s="72"/>
      <c r="BH508" s="71">
        <v>0</v>
      </c>
      <c r="BI508" s="71">
        <v>0</v>
      </c>
      <c r="BJ508" s="71">
        <v>49.378</v>
      </c>
      <c r="BK508" s="71">
        <v>0</v>
      </c>
      <c r="BL508" s="71">
        <v>163.68199999999999</v>
      </c>
      <c r="BM508" s="71">
        <v>0</v>
      </c>
      <c r="BN508" s="72"/>
      <c r="BO508" s="71">
        <v>0</v>
      </c>
      <c r="BP508" s="71">
        <v>0</v>
      </c>
      <c r="BQ508" s="71">
        <v>4</v>
      </c>
      <c r="BR508" s="71">
        <v>0</v>
      </c>
      <c r="BS508" s="71">
        <v>3</v>
      </c>
      <c r="BT508" s="71">
        <v>0</v>
      </c>
      <c r="BU508"/>
      <c r="BV508" s="70">
        <v>92.412999999999997</v>
      </c>
      <c r="BW508" s="70">
        <v>0</v>
      </c>
      <c r="BX508" s="70">
        <v>115.69199999999999</v>
      </c>
      <c r="BY508" s="70">
        <v>0</v>
      </c>
      <c r="BZ508" s="70">
        <v>4.9550000000000001</v>
      </c>
      <c r="CA508" s="70">
        <v>0</v>
      </c>
      <c r="CB508" s="70">
        <v>0</v>
      </c>
      <c r="CC508" s="70">
        <v>0</v>
      </c>
      <c r="CD508" s="70">
        <v>0</v>
      </c>
    </row>
    <row r="509" spans="1:82">
      <c r="A509" s="70" t="s">
        <v>2214</v>
      </c>
      <c r="B509" s="70">
        <v>425</v>
      </c>
      <c r="C509" s="70">
        <v>18</v>
      </c>
      <c r="D509" s="70">
        <v>25</v>
      </c>
      <c r="E509" s="70">
        <v>2021</v>
      </c>
      <c r="F509" s="70" t="s">
        <v>160</v>
      </c>
      <c r="G509" s="70" t="s">
        <v>2196</v>
      </c>
      <c r="H509" s="70" t="s">
        <v>2197</v>
      </c>
      <c r="I509" s="148"/>
      <c r="J509" s="71">
        <v>189.30982592307831</v>
      </c>
      <c r="K509" s="71">
        <v>1.5610933595372338</v>
      </c>
      <c r="L509" s="71">
        <v>6.1842619944194546</v>
      </c>
      <c r="M509" s="71">
        <v>34.367002021470014</v>
      </c>
      <c r="N509" s="71">
        <v>36.796961653251891</v>
      </c>
      <c r="O509" s="71">
        <v>31.924737687980002</v>
      </c>
      <c r="P509" s="71">
        <v>26.230112894689757</v>
      </c>
      <c r="Q509" s="71">
        <v>1.9026606687602401</v>
      </c>
      <c r="R509" s="71">
        <v>0</v>
      </c>
      <c r="S509" s="71">
        <v>6.4615347240153227</v>
      </c>
      <c r="T509" s="72"/>
      <c r="U509" s="71">
        <v>39154303</v>
      </c>
      <c r="V509" s="71">
        <v>677</v>
      </c>
      <c r="W509" s="71">
        <v>143</v>
      </c>
      <c r="X509" s="71">
        <v>8965</v>
      </c>
      <c r="Y509" s="71">
        <v>14769</v>
      </c>
      <c r="Z509" s="71">
        <v>23489</v>
      </c>
      <c r="AA509" s="71">
        <v>5645</v>
      </c>
      <c r="AB509" s="71">
        <v>32587</v>
      </c>
      <c r="AC509" s="71">
        <v>0</v>
      </c>
      <c r="AD509" s="71">
        <v>6.4615347240153227</v>
      </c>
      <c r="AE509" s="72"/>
      <c r="AF509" s="71">
        <v>239246153.84437764</v>
      </c>
      <c r="AG509" s="71">
        <v>1203630.5340336079</v>
      </c>
      <c r="AH509" s="71">
        <v>1396774.8533923808</v>
      </c>
      <c r="AI509" s="71">
        <v>57965728.212677225</v>
      </c>
      <c r="AJ509" s="71">
        <v>56370293.354286753</v>
      </c>
      <c r="AK509" s="71">
        <v>0</v>
      </c>
      <c r="AL509" s="71">
        <v>0</v>
      </c>
      <c r="AM509" s="71">
        <v>4277496.3119928734</v>
      </c>
      <c r="AN509" s="71">
        <v>0</v>
      </c>
      <c r="AO509" s="71">
        <v>0</v>
      </c>
      <c r="AP509" s="71">
        <v>360460077.11076045</v>
      </c>
      <c r="AQ509" s="72"/>
      <c r="AR509" s="71">
        <v>688</v>
      </c>
      <c r="AS509" s="71">
        <v>359</v>
      </c>
      <c r="AT509" s="71">
        <v>0</v>
      </c>
      <c r="AU509" s="71">
        <v>0</v>
      </c>
      <c r="AV509" s="71">
        <v>0</v>
      </c>
      <c r="AW509" s="71">
        <v>0</v>
      </c>
      <c r="AX509" s="71"/>
      <c r="AY509" s="72"/>
      <c r="AZ509" s="71">
        <v>3323.900000000006</v>
      </c>
      <c r="BA509" s="71">
        <v>27633.000000000011</v>
      </c>
      <c r="BB509" s="71">
        <v>0</v>
      </c>
      <c r="BC509" s="71">
        <v>0</v>
      </c>
      <c r="BD509" s="71">
        <v>0</v>
      </c>
      <c r="BE509" s="71">
        <v>0</v>
      </c>
      <c r="BF509" s="71"/>
      <c r="BG509" s="72"/>
      <c r="BH509" s="71">
        <v>0</v>
      </c>
      <c r="BI509" s="71">
        <v>0</v>
      </c>
      <c r="BJ509" s="71">
        <v>47.447000000000003</v>
      </c>
      <c r="BK509" s="71">
        <v>0</v>
      </c>
      <c r="BL509" s="71">
        <v>181.70500000000001</v>
      </c>
      <c r="BM509" s="71">
        <v>0</v>
      </c>
      <c r="BN509" s="72"/>
      <c r="BO509" s="71">
        <v>0</v>
      </c>
      <c r="BP509" s="71">
        <v>0</v>
      </c>
      <c r="BQ509" s="71">
        <v>4</v>
      </c>
      <c r="BR509" s="71">
        <v>0</v>
      </c>
      <c r="BS509" s="71">
        <v>3</v>
      </c>
      <c r="BT509" s="71">
        <v>0</v>
      </c>
      <c r="BU509"/>
      <c r="BV509" s="70">
        <v>82.971000000000004</v>
      </c>
      <c r="BW509" s="70">
        <v>12.29</v>
      </c>
      <c r="BX509" s="70">
        <v>128.38900000000001</v>
      </c>
      <c r="BY509" s="70">
        <v>0</v>
      </c>
      <c r="BZ509" s="70">
        <v>5.5019999999999998</v>
      </c>
      <c r="CA509" s="70">
        <v>0</v>
      </c>
      <c r="CB509" s="70">
        <v>0</v>
      </c>
      <c r="CC509" s="70">
        <v>0</v>
      </c>
      <c r="CD509" s="70">
        <v>0</v>
      </c>
    </row>
    <row r="510" spans="1:82">
      <c r="A510" s="70" t="s">
        <v>2215</v>
      </c>
      <c r="B510" s="70">
        <v>425</v>
      </c>
      <c r="C510" s="70">
        <v>19</v>
      </c>
      <c r="D510" s="70">
        <v>25</v>
      </c>
      <c r="E510" s="70">
        <v>2022</v>
      </c>
      <c r="F510" s="70" t="s">
        <v>161</v>
      </c>
      <c r="G510" s="70" t="s">
        <v>2196</v>
      </c>
      <c r="H510" s="70" t="s">
        <v>2197</v>
      </c>
      <c r="I510" s="148"/>
      <c r="J510" s="71">
        <v>185.76048332699148</v>
      </c>
      <c r="K510" s="71">
        <v>1.5073070593340769</v>
      </c>
      <c r="L510" s="71">
        <v>5.0875812272405749</v>
      </c>
      <c r="M510" s="71">
        <v>33.101755944525358</v>
      </c>
      <c r="N510" s="71">
        <v>37.542565498760787</v>
      </c>
      <c r="O510" s="71">
        <v>33.160575945617779</v>
      </c>
      <c r="P510" s="71">
        <v>25.987289828507169</v>
      </c>
      <c r="Q510" s="71">
        <v>1.8977871129008754</v>
      </c>
      <c r="R510" s="71">
        <v>0</v>
      </c>
      <c r="S510" s="71">
        <v>5.9892813504048128</v>
      </c>
      <c r="T510" s="72"/>
      <c r="U510" s="71">
        <v>41364180</v>
      </c>
      <c r="V510" s="71">
        <v>677</v>
      </c>
      <c r="W510" s="71">
        <v>143</v>
      </c>
      <c r="X510" s="71">
        <v>8965</v>
      </c>
      <c r="Y510" s="71">
        <v>14886</v>
      </c>
      <c r="Z510" s="71">
        <v>23181</v>
      </c>
      <c r="AA510" s="71">
        <v>5678</v>
      </c>
      <c r="AB510" s="71">
        <v>32237</v>
      </c>
      <c r="AC510" s="71">
        <v>0</v>
      </c>
      <c r="AD510" s="71">
        <v>5.9892813504048128</v>
      </c>
      <c r="AE510" s="72"/>
      <c r="AF510" s="71">
        <v>229923933.9672527</v>
      </c>
      <c r="AG510" s="71">
        <v>1207087.0394412202</v>
      </c>
      <c r="AH510" s="71">
        <v>1382592.9755444734</v>
      </c>
      <c r="AI510" s="71">
        <v>54824358.025869422</v>
      </c>
      <c r="AJ510" s="71">
        <v>62455155.698690534</v>
      </c>
      <c r="AK510" s="71">
        <v>0</v>
      </c>
      <c r="AL510" s="71">
        <v>0</v>
      </c>
      <c r="AM510" s="71">
        <v>4162676.5898021841</v>
      </c>
      <c r="AN510" s="71">
        <v>0</v>
      </c>
      <c r="AO510" s="71">
        <v>0</v>
      </c>
      <c r="AP510" s="71">
        <v>353955804.29660052</v>
      </c>
      <c r="AQ510" s="72"/>
      <c r="AR510" s="71">
        <v>747</v>
      </c>
      <c r="AS510" s="71">
        <v>360</v>
      </c>
      <c r="AT510" s="71">
        <v>0</v>
      </c>
      <c r="AU510" s="71">
        <v>0</v>
      </c>
      <c r="AV510" s="71">
        <v>0</v>
      </c>
      <c r="AW510" s="71">
        <v>1</v>
      </c>
      <c r="AX510" s="71"/>
      <c r="AY510" s="72"/>
      <c r="AZ510" s="71">
        <v>3738.1000000000085</v>
      </c>
      <c r="BA510" s="71">
        <v>27677.000000000015</v>
      </c>
      <c r="BB510" s="71">
        <v>0</v>
      </c>
      <c r="BC510" s="71">
        <v>0</v>
      </c>
      <c r="BD510" s="71">
        <v>0</v>
      </c>
      <c r="BE510" s="71">
        <v>1612</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2216</v>
      </c>
      <c r="B511" s="70">
        <v>425</v>
      </c>
      <c r="C511" s="70">
        <v>20</v>
      </c>
      <c r="D511" s="70">
        <v>25</v>
      </c>
      <c r="E511" s="70">
        <v>2023</v>
      </c>
      <c r="F511" s="70" t="s">
        <v>1539</v>
      </c>
      <c r="G511" s="70" t="s">
        <v>2196</v>
      </c>
      <c r="H511" s="70" t="s">
        <v>2197</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799</v>
      </c>
      <c r="AS511" s="71">
        <v>362</v>
      </c>
      <c r="AT511" s="71">
        <v>0</v>
      </c>
      <c r="AU511" s="71">
        <v>0</v>
      </c>
      <c r="AV511" s="71">
        <v>0</v>
      </c>
      <c r="AW511" s="71">
        <v>1</v>
      </c>
      <c r="AX511" s="71"/>
      <c r="AY511" s="72"/>
      <c r="AZ511" s="71">
        <v>4059.00000000001</v>
      </c>
      <c r="BA511" s="71">
        <v>27938.900000000016</v>
      </c>
      <c r="BB511" s="71">
        <v>0</v>
      </c>
      <c r="BC511" s="71">
        <v>0</v>
      </c>
      <c r="BD511" s="71">
        <v>0</v>
      </c>
      <c r="BE511" s="71">
        <v>1612</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2217</v>
      </c>
      <c r="B512" s="70">
        <v>425</v>
      </c>
      <c r="C512" s="70">
        <v>21</v>
      </c>
      <c r="D512" s="70">
        <v>25</v>
      </c>
      <c r="E512" s="70">
        <v>2024</v>
      </c>
      <c r="F512" s="70" t="s">
        <v>1554</v>
      </c>
      <c r="G512" s="70" t="s">
        <v>2196</v>
      </c>
      <c r="H512" s="70" t="s">
        <v>2197</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2218</v>
      </c>
      <c r="B513" s="70">
        <v>341</v>
      </c>
      <c r="C513" s="70">
        <v>1</v>
      </c>
      <c r="D513" s="70">
        <v>21</v>
      </c>
      <c r="E513" s="70">
        <v>1990</v>
      </c>
      <c r="F513" s="70" t="s">
        <v>787</v>
      </c>
      <c r="G513" s="70" t="s">
        <v>2219</v>
      </c>
      <c r="H513" s="70" t="s">
        <v>2220</v>
      </c>
      <c r="I513" s="148"/>
      <c r="J513" s="71">
        <v>207.77315600106749</v>
      </c>
      <c r="K513" s="71">
        <v>10.76228551842893</v>
      </c>
      <c r="L513" s="71">
        <v>38.776391461310773</v>
      </c>
      <c r="M513" s="71">
        <v>40.912472669396358</v>
      </c>
      <c r="N513" s="71">
        <v>50.316278085364971</v>
      </c>
      <c r="O513" s="71">
        <v>31.873637923422951</v>
      </c>
      <c r="P513" s="71">
        <v>67.402192254695407</v>
      </c>
      <c r="Q513" s="71">
        <v>3.1178926004519298</v>
      </c>
      <c r="R513" s="71">
        <v>0</v>
      </c>
      <c r="S513" s="71">
        <v>2.9688892923725381</v>
      </c>
      <c r="T513" s="72"/>
      <c r="U513" s="71">
        <v>4941461</v>
      </c>
      <c r="V513" s="71">
        <v>3311</v>
      </c>
      <c r="W513" s="71">
        <v>422</v>
      </c>
      <c r="X513" s="71">
        <v>12787</v>
      </c>
      <c r="Y513" s="71">
        <v>15515</v>
      </c>
      <c r="Z513" s="71">
        <v>13110</v>
      </c>
      <c r="AA513" s="71">
        <v>16366</v>
      </c>
      <c r="AB513" s="71">
        <v>50624</v>
      </c>
      <c r="AC513" s="71">
        <v>0</v>
      </c>
      <c r="AD513" s="71">
        <v>2.9688892923725381</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2221</v>
      </c>
      <c r="B514" s="70">
        <v>342</v>
      </c>
      <c r="C514" s="70">
        <v>2</v>
      </c>
      <c r="D514" s="70">
        <v>21</v>
      </c>
      <c r="E514" s="70">
        <v>2005</v>
      </c>
      <c r="F514" s="70" t="s">
        <v>789</v>
      </c>
      <c r="G514" s="70" t="s">
        <v>2219</v>
      </c>
      <c r="H514" s="70" t="s">
        <v>2220</v>
      </c>
      <c r="I514" s="148"/>
      <c r="J514" s="71">
        <v>199.6920545180445</v>
      </c>
      <c r="K514" s="71">
        <v>7.0798171343396552</v>
      </c>
      <c r="L514" s="71">
        <v>44.333089220861083</v>
      </c>
      <c r="M514" s="71">
        <v>71.62540449146735</v>
      </c>
      <c r="N514" s="71">
        <v>67.34215630603542</v>
      </c>
      <c r="O514" s="71">
        <v>47.604235183832593</v>
      </c>
      <c r="P514" s="71">
        <v>67.771298097777191</v>
      </c>
      <c r="Q514" s="71">
        <v>2.5638921589326098</v>
      </c>
      <c r="R514" s="71">
        <v>0</v>
      </c>
      <c r="S514" s="71">
        <v>2.0677006000000002</v>
      </c>
      <c r="T514" s="72"/>
      <c r="U514" s="71">
        <v>4639881</v>
      </c>
      <c r="V514" s="71">
        <v>2374</v>
      </c>
      <c r="W514" s="71">
        <v>410</v>
      </c>
      <c r="X514" s="71">
        <v>10003</v>
      </c>
      <c r="Y514" s="71">
        <v>16214</v>
      </c>
      <c r="Z514" s="71">
        <v>22658</v>
      </c>
      <c r="AA514" s="71">
        <v>13477</v>
      </c>
      <c r="AB514" s="71">
        <v>43519</v>
      </c>
      <c r="AC514" s="71">
        <v>0</v>
      </c>
      <c r="AD514" s="71">
        <v>2.0677006000000002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2222</v>
      </c>
      <c r="B515" s="70">
        <v>343</v>
      </c>
      <c r="C515" s="70">
        <v>3</v>
      </c>
      <c r="D515" s="70">
        <v>21</v>
      </c>
      <c r="E515" s="70">
        <v>2006</v>
      </c>
      <c r="F515" s="70" t="s">
        <v>790</v>
      </c>
      <c r="G515" s="70" t="s">
        <v>2219</v>
      </c>
      <c r="H515" s="70" t="s">
        <v>2220</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2223</v>
      </c>
      <c r="B516" s="70">
        <v>344</v>
      </c>
      <c r="C516" s="70">
        <v>4</v>
      </c>
      <c r="D516" s="70">
        <v>21</v>
      </c>
      <c r="E516" s="70">
        <v>2007</v>
      </c>
      <c r="F516" s="70" t="s">
        <v>791</v>
      </c>
      <c r="G516" s="70" t="s">
        <v>2219</v>
      </c>
      <c r="H516" s="70" t="s">
        <v>2220</v>
      </c>
      <c r="I516" s="148"/>
      <c r="J516" s="71">
        <v>177.35117143620201</v>
      </c>
      <c r="K516" s="71">
        <v>6.0783486149746686</v>
      </c>
      <c r="L516" s="71">
        <v>36.910610874856268</v>
      </c>
      <c r="M516" s="71">
        <v>82.103023934838944</v>
      </c>
      <c r="N516" s="71">
        <v>63.501533125437348</v>
      </c>
      <c r="O516" s="71">
        <v>44.725929695829798</v>
      </c>
      <c r="P516" s="71">
        <v>66.210897287088002</v>
      </c>
      <c r="Q516" s="71">
        <v>2.6228158749658799</v>
      </c>
      <c r="R516" s="71">
        <v>0</v>
      </c>
      <c r="S516" s="71">
        <v>2.00514811068</v>
      </c>
      <c r="T516" s="72"/>
      <c r="U516" s="71">
        <v>5007670</v>
      </c>
      <c r="V516" s="71">
        <v>2052</v>
      </c>
      <c r="W516" s="71">
        <v>641</v>
      </c>
      <c r="X516" s="71">
        <v>13151</v>
      </c>
      <c r="Y516" s="71">
        <v>16096</v>
      </c>
      <c r="Z516" s="71">
        <v>22130</v>
      </c>
      <c r="AA516" s="71">
        <v>12966</v>
      </c>
      <c r="AB516" s="71">
        <v>42165</v>
      </c>
      <c r="AC516" s="71">
        <v>0</v>
      </c>
      <c r="AD516" s="71">
        <v>2.00514811068</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2224</v>
      </c>
      <c r="B517" s="70">
        <v>345</v>
      </c>
      <c r="C517" s="70">
        <v>5</v>
      </c>
      <c r="D517" s="70">
        <v>21</v>
      </c>
      <c r="E517" s="70">
        <v>2008</v>
      </c>
      <c r="F517" s="70" t="s">
        <v>792</v>
      </c>
      <c r="G517" s="70" t="s">
        <v>2219</v>
      </c>
      <c r="H517" s="70" t="s">
        <v>2220</v>
      </c>
      <c r="I517" s="148"/>
      <c r="J517" s="71">
        <v>149.47435862488979</v>
      </c>
      <c r="K517" s="71">
        <v>4.5782360155285842</v>
      </c>
      <c r="L517" s="71">
        <v>32.675625614661413</v>
      </c>
      <c r="M517" s="71">
        <v>82.85888805820926</v>
      </c>
      <c r="N517" s="71">
        <v>68.42721593036832</v>
      </c>
      <c r="O517" s="71">
        <v>43.086347974678453</v>
      </c>
      <c r="P517" s="71">
        <v>64.120670859547403</v>
      </c>
      <c r="Q517" s="71">
        <v>2.5396169768792398</v>
      </c>
      <c r="R517" s="71">
        <v>0</v>
      </c>
      <c r="S517" s="71">
        <v>2.78651196608</v>
      </c>
      <c r="T517" s="72"/>
      <c r="U517" s="71">
        <v>4795955</v>
      </c>
      <c r="V517" s="71">
        <v>2052</v>
      </c>
      <c r="W517" s="71">
        <v>641</v>
      </c>
      <c r="X517" s="71">
        <v>13151</v>
      </c>
      <c r="Y517" s="71">
        <v>16021</v>
      </c>
      <c r="Z517" s="71">
        <v>22067</v>
      </c>
      <c r="AA517" s="71">
        <v>12571</v>
      </c>
      <c r="AB517" s="71">
        <v>41499</v>
      </c>
      <c r="AC517" s="71">
        <v>0</v>
      </c>
      <c r="AD517" s="71">
        <v>2.78651196608</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2225</v>
      </c>
      <c r="B518" s="70">
        <v>346</v>
      </c>
      <c r="C518" s="70">
        <v>6</v>
      </c>
      <c r="D518" s="70">
        <v>21</v>
      </c>
      <c r="E518" s="70">
        <v>2009</v>
      </c>
      <c r="F518" s="70" t="s">
        <v>176</v>
      </c>
      <c r="G518" s="70" t="s">
        <v>2219</v>
      </c>
      <c r="H518" s="70" t="s">
        <v>2220</v>
      </c>
      <c r="I518" s="148"/>
      <c r="J518" s="71">
        <v>143.96440112273689</v>
      </c>
      <c r="K518" s="71">
        <v>4.4816359481607639</v>
      </c>
      <c r="L518" s="71">
        <v>41.760987978983252</v>
      </c>
      <c r="M518" s="71">
        <v>74.334367782174496</v>
      </c>
      <c r="N518" s="71">
        <v>62.571531905493707</v>
      </c>
      <c r="O518" s="71">
        <v>43.809950508243517</v>
      </c>
      <c r="P518" s="71">
        <v>61.032524294007303</v>
      </c>
      <c r="Q518" s="71">
        <v>2.3877432035693902</v>
      </c>
      <c r="R518" s="71">
        <v>0</v>
      </c>
      <c r="S518" s="71">
        <v>2.733552</v>
      </c>
      <c r="T518" s="72"/>
      <c r="U518" s="71">
        <v>3821507</v>
      </c>
      <c r="V518" s="71">
        <v>1635</v>
      </c>
      <c r="W518" s="71">
        <v>1117</v>
      </c>
      <c r="X518" s="71">
        <v>13565</v>
      </c>
      <c r="Y518" s="71">
        <v>16033</v>
      </c>
      <c r="Z518" s="71">
        <v>22147</v>
      </c>
      <c r="AA518" s="71">
        <v>12284</v>
      </c>
      <c r="AB518" s="71">
        <v>40958</v>
      </c>
      <c r="AC518" s="71">
        <v>0</v>
      </c>
      <c r="AD518" s="71">
        <v>2.733552</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5.6970000000000001</v>
      </c>
      <c r="BI518" s="71">
        <v>0</v>
      </c>
      <c r="BJ518" s="71">
        <v>19.821999999999999</v>
      </c>
      <c r="BK518" s="71">
        <v>0</v>
      </c>
      <c r="BL518" s="71">
        <v>0</v>
      </c>
      <c r="BM518" s="71">
        <v>0</v>
      </c>
      <c r="BN518" s="72"/>
      <c r="BO518" s="71">
        <v>1</v>
      </c>
      <c r="BP518" s="71">
        <v>0</v>
      </c>
      <c r="BQ518" s="71">
        <v>4</v>
      </c>
      <c r="BR518" s="71">
        <v>0</v>
      </c>
      <c r="BS518" s="71">
        <v>0</v>
      </c>
      <c r="BT518" s="71">
        <v>0</v>
      </c>
      <c r="BU518"/>
      <c r="BV518" s="70">
        <v>25.518999999999998</v>
      </c>
      <c r="BW518" s="70">
        <v>0</v>
      </c>
      <c r="BX518" s="70">
        <v>0</v>
      </c>
      <c r="BY518" s="70">
        <v>0</v>
      </c>
      <c r="BZ518" s="70">
        <v>0</v>
      </c>
      <c r="CA518" s="70">
        <v>0</v>
      </c>
      <c r="CB518" s="70">
        <v>0</v>
      </c>
      <c r="CC518" s="70">
        <v>0</v>
      </c>
      <c r="CD518" s="70">
        <v>0</v>
      </c>
    </row>
    <row r="519" spans="1:82">
      <c r="A519" s="70" t="s">
        <v>2226</v>
      </c>
      <c r="B519" s="70">
        <v>347</v>
      </c>
      <c r="C519" s="70">
        <v>7</v>
      </c>
      <c r="D519" s="70">
        <v>21</v>
      </c>
      <c r="E519" s="70">
        <v>2010</v>
      </c>
      <c r="F519" s="70" t="s">
        <v>177</v>
      </c>
      <c r="G519" s="70" t="s">
        <v>2219</v>
      </c>
      <c r="H519" s="70" t="s">
        <v>2220</v>
      </c>
      <c r="I519" s="148"/>
      <c r="J519" s="71">
        <v>144.6788304233329</v>
      </c>
      <c r="K519" s="71">
        <v>3.9003864701292641</v>
      </c>
      <c r="L519" s="71">
        <v>41.227423160307048</v>
      </c>
      <c r="M519" s="71">
        <v>84.851515973283796</v>
      </c>
      <c r="N519" s="71">
        <v>79.107126629327439</v>
      </c>
      <c r="O519" s="71">
        <v>43.729393696991103</v>
      </c>
      <c r="P519" s="71">
        <v>61.948615765904897</v>
      </c>
      <c r="Q519" s="71">
        <v>2.4509585923750499</v>
      </c>
      <c r="R519" s="71">
        <v>0</v>
      </c>
      <c r="S519" s="71">
        <v>1.8853160367999999</v>
      </c>
      <c r="T519" s="72"/>
      <c r="U519" s="71">
        <v>3866211</v>
      </c>
      <c r="V519" s="71">
        <v>1635</v>
      </c>
      <c r="W519" s="71">
        <v>1117</v>
      </c>
      <c r="X519" s="71">
        <v>13565</v>
      </c>
      <c r="Y519" s="71">
        <v>15978</v>
      </c>
      <c r="Z519" s="71">
        <v>22209</v>
      </c>
      <c r="AA519" s="71">
        <v>12157</v>
      </c>
      <c r="AB519" s="71">
        <v>40286</v>
      </c>
      <c r="AC519" s="71">
        <v>0</v>
      </c>
      <c r="AD519" s="71">
        <v>1.8853160367999999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10.5</v>
      </c>
      <c r="BI519" s="71">
        <v>0</v>
      </c>
      <c r="BJ519" s="71">
        <v>19.286000000000001</v>
      </c>
      <c r="BK519" s="71">
        <v>0</v>
      </c>
      <c r="BL519" s="71">
        <v>0</v>
      </c>
      <c r="BM519" s="71">
        <v>0</v>
      </c>
      <c r="BN519" s="72"/>
      <c r="BO519" s="71">
        <v>1</v>
      </c>
      <c r="BP519" s="71">
        <v>0</v>
      </c>
      <c r="BQ519" s="71">
        <v>4</v>
      </c>
      <c r="BR519" s="71">
        <v>0</v>
      </c>
      <c r="BS519" s="71">
        <v>0</v>
      </c>
      <c r="BT519" s="71">
        <v>0</v>
      </c>
      <c r="BU519"/>
      <c r="BV519" s="70">
        <v>25.425999999999998</v>
      </c>
      <c r="BW519" s="70">
        <v>0</v>
      </c>
      <c r="BX519" s="70">
        <v>0</v>
      </c>
      <c r="BY519" s="70">
        <v>0</v>
      </c>
      <c r="BZ519" s="70">
        <v>4.3600000000000003</v>
      </c>
      <c r="CA519" s="70">
        <v>0</v>
      </c>
      <c r="CB519" s="70">
        <v>0</v>
      </c>
      <c r="CC519" s="70">
        <v>0</v>
      </c>
      <c r="CD519" s="70">
        <v>0</v>
      </c>
    </row>
    <row r="520" spans="1:82">
      <c r="A520" s="70" t="s">
        <v>2227</v>
      </c>
      <c r="B520" s="70">
        <v>348</v>
      </c>
      <c r="C520" s="70">
        <v>8</v>
      </c>
      <c r="D520" s="70">
        <v>21</v>
      </c>
      <c r="E520" s="70">
        <v>2011</v>
      </c>
      <c r="F520" s="70" t="s">
        <v>178</v>
      </c>
      <c r="G520" s="1064" t="s">
        <v>2219</v>
      </c>
      <c r="H520" s="70" t="s">
        <v>2220</v>
      </c>
      <c r="I520" s="148"/>
      <c r="J520" s="71">
        <v>140.6973248385269</v>
      </c>
      <c r="K520" s="71">
        <v>4.4093484347212986</v>
      </c>
      <c r="L520" s="71">
        <v>44.914163565731222</v>
      </c>
      <c r="M520" s="71">
        <v>79.490901821415008</v>
      </c>
      <c r="N520" s="71">
        <v>71.896785511080424</v>
      </c>
      <c r="O520" s="71">
        <v>42.93254483102799</v>
      </c>
      <c r="P520" s="71">
        <v>59.594276541060573</v>
      </c>
      <c r="Q520" s="71">
        <v>2.78069510442764</v>
      </c>
      <c r="R520" s="71">
        <v>0</v>
      </c>
      <c r="S520" s="71">
        <v>1.980963488</v>
      </c>
      <c r="T520" s="72"/>
      <c r="U520" s="71">
        <v>3879080</v>
      </c>
      <c r="V520" s="71">
        <v>1635</v>
      </c>
      <c r="W520" s="71">
        <v>1117</v>
      </c>
      <c r="X520" s="71">
        <v>13565</v>
      </c>
      <c r="Y520" s="71">
        <v>15854</v>
      </c>
      <c r="Z520" s="71">
        <v>22278</v>
      </c>
      <c r="AA520" s="71">
        <v>12043</v>
      </c>
      <c r="AB520" s="71">
        <v>39624</v>
      </c>
      <c r="AC520" s="71">
        <v>0</v>
      </c>
      <c r="AD520" s="71">
        <v>1.980963488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11.574999999999999</v>
      </c>
      <c r="BI520" s="71">
        <v>0</v>
      </c>
      <c r="BJ520" s="71">
        <v>21.47</v>
      </c>
      <c r="BK520" s="71">
        <v>0</v>
      </c>
      <c r="BL520" s="71">
        <v>0</v>
      </c>
      <c r="BM520" s="71">
        <v>0</v>
      </c>
      <c r="BN520" s="72"/>
      <c r="BO520" s="71">
        <v>1</v>
      </c>
      <c r="BP520" s="71">
        <v>0</v>
      </c>
      <c r="BQ520" s="71">
        <v>4</v>
      </c>
      <c r="BR520" s="71">
        <v>0</v>
      </c>
      <c r="BS520" s="71">
        <v>0</v>
      </c>
      <c r="BT520" s="71">
        <v>0</v>
      </c>
      <c r="BU520"/>
      <c r="BV520" s="70">
        <v>28.504999999999999</v>
      </c>
      <c r="BW520" s="70">
        <v>0</v>
      </c>
      <c r="BX520" s="70">
        <v>0</v>
      </c>
      <c r="BY520" s="70">
        <v>0</v>
      </c>
      <c r="BZ520" s="70">
        <v>4.54</v>
      </c>
      <c r="CA520" s="70">
        <v>0</v>
      </c>
      <c r="CB520" s="70">
        <v>0</v>
      </c>
      <c r="CC520" s="70">
        <v>0</v>
      </c>
      <c r="CD520" s="70">
        <v>0</v>
      </c>
    </row>
    <row r="521" spans="1:82">
      <c r="A521" s="70" t="s">
        <v>2228</v>
      </c>
      <c r="B521" s="70">
        <v>349</v>
      </c>
      <c r="C521" s="70">
        <v>9</v>
      </c>
      <c r="D521" s="70">
        <v>21</v>
      </c>
      <c r="E521" s="70">
        <v>2012</v>
      </c>
      <c r="F521" s="70" t="s">
        <v>179</v>
      </c>
      <c r="G521" s="1064" t="s">
        <v>2219</v>
      </c>
      <c r="H521" s="70" t="s">
        <v>2220</v>
      </c>
      <c r="I521" s="148"/>
      <c r="J521" s="71">
        <v>151.01048997755899</v>
      </c>
      <c r="K521" s="71">
        <v>4.0858277093171473</v>
      </c>
      <c r="L521" s="71">
        <v>46.457432513613583</v>
      </c>
      <c r="M521" s="71">
        <v>87.160997500009259</v>
      </c>
      <c r="N521" s="71">
        <v>69.532834618478986</v>
      </c>
      <c r="O521" s="71">
        <v>42.625293459821989</v>
      </c>
      <c r="P521" s="71">
        <v>58.778764447089635</v>
      </c>
      <c r="Q521" s="71">
        <v>2.99837166336959</v>
      </c>
      <c r="R521" s="71">
        <v>0</v>
      </c>
      <c r="S521" s="71">
        <v>2.1751743779999999</v>
      </c>
      <c r="T521" s="72"/>
      <c r="U521" s="71">
        <v>3931430</v>
      </c>
      <c r="V521" s="71">
        <v>1635</v>
      </c>
      <c r="W521" s="71">
        <v>1117</v>
      </c>
      <c r="X521" s="71">
        <v>13565</v>
      </c>
      <c r="Y521" s="71">
        <v>15946</v>
      </c>
      <c r="Z521" s="71">
        <v>22294</v>
      </c>
      <c r="AA521" s="71">
        <v>11811</v>
      </c>
      <c r="AB521" s="71">
        <v>39325</v>
      </c>
      <c r="AC521" s="71">
        <v>0</v>
      </c>
      <c r="AD521" s="71">
        <v>2.1751743779999999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6.3970000000000002</v>
      </c>
      <c r="BI521" s="71">
        <v>0</v>
      </c>
      <c r="BJ521" s="71">
        <v>11.179</v>
      </c>
      <c r="BK521" s="71">
        <v>0</v>
      </c>
      <c r="BL521" s="71">
        <v>3.0760000000000001</v>
      </c>
      <c r="BM521" s="71">
        <v>0</v>
      </c>
      <c r="BN521" s="72"/>
      <c r="BO521" s="71">
        <v>1</v>
      </c>
      <c r="BP521" s="71">
        <v>0</v>
      </c>
      <c r="BQ521" s="71">
        <v>2</v>
      </c>
      <c r="BR521" s="71">
        <v>0</v>
      </c>
      <c r="BS521" s="71">
        <v>1</v>
      </c>
      <c r="BT521" s="71">
        <v>0</v>
      </c>
      <c r="BU521"/>
      <c r="BV521" s="70">
        <v>17.576000000000001</v>
      </c>
      <c r="BW521" s="70">
        <v>0</v>
      </c>
      <c r="BX521" s="70">
        <v>3.0760000000000001</v>
      </c>
      <c r="BY521" s="70">
        <v>0</v>
      </c>
      <c r="BZ521" s="70">
        <v>0</v>
      </c>
      <c r="CA521" s="70">
        <v>0</v>
      </c>
      <c r="CB521" s="70">
        <v>0</v>
      </c>
      <c r="CC521" s="70">
        <v>0</v>
      </c>
      <c r="CD521" s="70">
        <v>0</v>
      </c>
    </row>
    <row r="522" spans="1:82">
      <c r="A522" s="70" t="s">
        <v>2229</v>
      </c>
      <c r="B522" s="70">
        <v>350</v>
      </c>
      <c r="C522" s="70">
        <v>10</v>
      </c>
      <c r="D522" s="70">
        <v>21</v>
      </c>
      <c r="E522" s="70">
        <v>2013</v>
      </c>
      <c r="F522" s="70" t="s">
        <v>180</v>
      </c>
      <c r="G522" s="70" t="s">
        <v>2219</v>
      </c>
      <c r="H522" s="70" t="s">
        <v>2220</v>
      </c>
      <c r="I522" s="148"/>
      <c r="J522" s="71">
        <v>158.7988584932917</v>
      </c>
      <c r="K522" s="71">
        <v>3.3147724395571809</v>
      </c>
      <c r="L522" s="71">
        <v>41.911005204571993</v>
      </c>
      <c r="M522" s="71">
        <v>85.170477746061735</v>
      </c>
      <c r="N522" s="71">
        <v>67.08132817557852</v>
      </c>
      <c r="O522" s="71">
        <v>40.997498732955222</v>
      </c>
      <c r="P522" s="71">
        <v>58.235952578046501</v>
      </c>
      <c r="Q522" s="71">
        <v>3.0066300121407199</v>
      </c>
      <c r="R522" s="71">
        <v>0</v>
      </c>
      <c r="S522" s="71">
        <v>1.8592689449599999</v>
      </c>
      <c r="T522" s="72"/>
      <c r="U522" s="71">
        <v>4136590</v>
      </c>
      <c r="V522" s="71">
        <v>1635</v>
      </c>
      <c r="W522" s="71">
        <v>1117</v>
      </c>
      <c r="X522" s="71">
        <v>13565</v>
      </c>
      <c r="Y522" s="71">
        <v>15942</v>
      </c>
      <c r="Z522" s="71">
        <v>22400</v>
      </c>
      <c r="AA522" s="71">
        <v>11658</v>
      </c>
      <c r="AB522" s="71">
        <v>38868</v>
      </c>
      <c r="AC522" s="71">
        <v>0</v>
      </c>
      <c r="AD522" s="71">
        <v>1.8592689449599999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6.968</v>
      </c>
      <c r="BI522" s="71">
        <v>0</v>
      </c>
      <c r="BJ522" s="71">
        <v>13.098000000000001</v>
      </c>
      <c r="BK522" s="71">
        <v>0</v>
      </c>
      <c r="BL522" s="71">
        <v>0</v>
      </c>
      <c r="BM522" s="71">
        <v>0</v>
      </c>
      <c r="BN522" s="72"/>
      <c r="BO522" s="71">
        <v>1</v>
      </c>
      <c r="BP522" s="71">
        <v>0</v>
      </c>
      <c r="BQ522" s="71">
        <v>2</v>
      </c>
      <c r="BR522" s="71">
        <v>0</v>
      </c>
      <c r="BS522" s="71">
        <v>0</v>
      </c>
      <c r="BT522" s="71">
        <v>0</v>
      </c>
      <c r="BU522"/>
      <c r="BV522" s="70">
        <v>20.065999999999999</v>
      </c>
      <c r="BW522" s="70">
        <v>0</v>
      </c>
      <c r="BX522" s="70">
        <v>0</v>
      </c>
      <c r="BY522" s="70">
        <v>0</v>
      </c>
      <c r="BZ522" s="70">
        <v>0</v>
      </c>
      <c r="CA522" s="70">
        <v>0</v>
      </c>
      <c r="CB522" s="70">
        <v>0</v>
      </c>
      <c r="CC522" s="70">
        <v>0</v>
      </c>
      <c r="CD522" s="70">
        <v>0</v>
      </c>
    </row>
    <row r="523" spans="1:82">
      <c r="A523" s="70" t="s">
        <v>2230</v>
      </c>
      <c r="B523" s="70">
        <v>351</v>
      </c>
      <c r="C523" s="70">
        <v>11</v>
      </c>
      <c r="D523" s="70">
        <v>21</v>
      </c>
      <c r="E523" s="70">
        <v>2014</v>
      </c>
      <c r="F523" s="70" t="s">
        <v>181</v>
      </c>
      <c r="G523" s="70" t="s">
        <v>2219</v>
      </c>
      <c r="H523" s="70" t="s">
        <v>2220</v>
      </c>
      <c r="I523" s="148"/>
      <c r="J523" s="71">
        <v>161.66439041979109</v>
      </c>
      <c r="K523" s="71">
        <v>3.3604887726338961</v>
      </c>
      <c r="L523" s="71">
        <v>28.317690252915121</v>
      </c>
      <c r="M523" s="71">
        <v>75.104791614290306</v>
      </c>
      <c r="N523" s="71">
        <v>63.91921618343396</v>
      </c>
      <c r="O523" s="71">
        <v>38.826717899444809</v>
      </c>
      <c r="P523" s="71">
        <v>57.875838729489423</v>
      </c>
      <c r="Q523" s="71">
        <v>2.8408199206961999</v>
      </c>
      <c r="R523" s="71">
        <v>0</v>
      </c>
      <c r="S523" s="71">
        <v>1.99052352856</v>
      </c>
      <c r="T523" s="72"/>
      <c r="U523" s="71">
        <v>4728865</v>
      </c>
      <c r="V523" s="71">
        <v>1371</v>
      </c>
      <c r="W523" s="71">
        <v>1087</v>
      </c>
      <c r="X523" s="71">
        <v>12448</v>
      </c>
      <c r="Y523" s="71">
        <v>15948</v>
      </c>
      <c r="Z523" s="71">
        <v>22343</v>
      </c>
      <c r="AA523" s="71">
        <v>11526</v>
      </c>
      <c r="AB523" s="71">
        <v>38277</v>
      </c>
      <c r="AC523" s="71">
        <v>0</v>
      </c>
      <c r="AD523" s="71">
        <v>1.99052352856</v>
      </c>
      <c r="AE523" s="72"/>
      <c r="AF523" s="71"/>
      <c r="AG523" s="71"/>
      <c r="AH523" s="71"/>
      <c r="AI523" s="71"/>
      <c r="AJ523" s="71"/>
      <c r="AK523" s="71"/>
      <c r="AL523" s="71"/>
      <c r="AM523" s="71"/>
      <c r="AN523" s="71"/>
      <c r="AO523" s="71"/>
      <c r="AP523" s="71"/>
      <c r="AQ523" s="72"/>
      <c r="AR523" s="71">
        <v>1194</v>
      </c>
      <c r="AS523" s="71">
        <v>246</v>
      </c>
      <c r="AT523" s="71">
        <v>0</v>
      </c>
      <c r="AU523" s="71">
        <v>0</v>
      </c>
      <c r="AV523" s="71">
        <v>0</v>
      </c>
      <c r="AW523" s="71">
        <v>0</v>
      </c>
      <c r="AX523" s="71"/>
      <c r="AY523" s="72"/>
      <c r="AZ523" s="71">
        <v>5211.38</v>
      </c>
      <c r="BA523" s="71">
        <v>12926.909</v>
      </c>
      <c r="BB523" s="71">
        <v>0</v>
      </c>
      <c r="BC523" s="71">
        <v>0</v>
      </c>
      <c r="BD523" s="71">
        <v>0</v>
      </c>
      <c r="BE523" s="71">
        <v>0</v>
      </c>
      <c r="BF523" s="71"/>
      <c r="BG523" s="72"/>
      <c r="BH523" s="71">
        <v>11.288</v>
      </c>
      <c r="BI523" s="71">
        <v>0</v>
      </c>
      <c r="BJ523" s="71">
        <v>13.33</v>
      </c>
      <c r="BK523" s="71">
        <v>0</v>
      </c>
      <c r="BL523" s="71">
        <v>0</v>
      </c>
      <c r="BM523" s="71">
        <v>0</v>
      </c>
      <c r="BN523" s="72"/>
      <c r="BO523" s="71">
        <v>1</v>
      </c>
      <c r="BP523" s="71">
        <v>0</v>
      </c>
      <c r="BQ523" s="71">
        <v>2</v>
      </c>
      <c r="BR523" s="71">
        <v>0</v>
      </c>
      <c r="BS523" s="71">
        <v>0</v>
      </c>
      <c r="BT523" s="71">
        <v>0</v>
      </c>
      <c r="BU523"/>
      <c r="BV523" s="70">
        <v>20.106000000000002</v>
      </c>
      <c r="BW523" s="70">
        <v>0</v>
      </c>
      <c r="BX523" s="70">
        <v>0</v>
      </c>
      <c r="BY523" s="70">
        <v>0</v>
      </c>
      <c r="BZ523" s="70">
        <v>4.5119999999999996</v>
      </c>
      <c r="CA523" s="70">
        <v>0</v>
      </c>
      <c r="CB523" s="70">
        <v>0</v>
      </c>
      <c r="CC523" s="70">
        <v>0</v>
      </c>
      <c r="CD523" s="70">
        <v>0</v>
      </c>
    </row>
    <row r="524" spans="1:82">
      <c r="A524" s="70" t="s">
        <v>2231</v>
      </c>
      <c r="B524" s="70">
        <v>352</v>
      </c>
      <c r="C524" s="70">
        <v>12</v>
      </c>
      <c r="D524" s="70">
        <v>21</v>
      </c>
      <c r="E524" s="70">
        <v>2015</v>
      </c>
      <c r="F524" s="70" t="s">
        <v>182</v>
      </c>
      <c r="G524" s="70" t="s">
        <v>2219</v>
      </c>
      <c r="H524" s="70" t="s">
        <v>2220</v>
      </c>
      <c r="I524" s="148"/>
      <c r="J524" s="71">
        <v>158.62164896096851</v>
      </c>
      <c r="K524" s="71">
        <v>3.234369057802704</v>
      </c>
      <c r="L524" s="71">
        <v>30.267957233763671</v>
      </c>
      <c r="M524" s="71">
        <v>72.646291165413942</v>
      </c>
      <c r="N524" s="71">
        <v>58.163227479479779</v>
      </c>
      <c r="O524" s="71">
        <v>38.370555004258968</v>
      </c>
      <c r="P524" s="71">
        <v>56.800922971084979</v>
      </c>
      <c r="Q524" s="71">
        <v>2.72866868864058</v>
      </c>
      <c r="R524" s="71">
        <v>0</v>
      </c>
      <c r="S524" s="71">
        <v>1.1507955177</v>
      </c>
      <c r="T524" s="72"/>
      <c r="U524" s="71">
        <v>5073527</v>
      </c>
      <c r="V524" s="71">
        <v>1371</v>
      </c>
      <c r="W524" s="71">
        <v>1087</v>
      </c>
      <c r="X524" s="71">
        <v>12448</v>
      </c>
      <c r="Y524" s="71">
        <v>15819</v>
      </c>
      <c r="Z524" s="71">
        <v>22293</v>
      </c>
      <c r="AA524" s="71">
        <v>11303</v>
      </c>
      <c r="AB524" s="71">
        <v>37557</v>
      </c>
      <c r="AC524" s="71">
        <v>0</v>
      </c>
      <c r="AD524" s="71">
        <v>1.1507955177</v>
      </c>
      <c r="AE524" s="72"/>
      <c r="AF524" s="71">
        <v>44733411.492811643</v>
      </c>
      <c r="AG524" s="71">
        <v>2268584.3713231268</v>
      </c>
      <c r="AH524" s="71">
        <v>6627111.5790309226</v>
      </c>
      <c r="AI524" s="71">
        <v>79959292.952715263</v>
      </c>
      <c r="AJ524" s="71">
        <v>71633261.709800616</v>
      </c>
      <c r="AK524" s="71">
        <v>0</v>
      </c>
      <c r="AL524" s="71">
        <v>0</v>
      </c>
      <c r="AM524" s="71">
        <v>5147029.3043104066</v>
      </c>
      <c r="AN524" s="71">
        <v>0</v>
      </c>
      <c r="AO524" s="71">
        <v>0</v>
      </c>
      <c r="AP524" s="71">
        <v>210368691.40999198</v>
      </c>
      <c r="AQ524" s="72"/>
      <c r="AR524" s="71">
        <v>1269</v>
      </c>
      <c r="AS524" s="71">
        <v>345</v>
      </c>
      <c r="AT524" s="71">
        <v>0</v>
      </c>
      <c r="AU524" s="71">
        <v>0</v>
      </c>
      <c r="AV524" s="71">
        <v>0</v>
      </c>
      <c r="AW524" s="71">
        <v>0</v>
      </c>
      <c r="AX524" s="71"/>
      <c r="AY524" s="72"/>
      <c r="AZ524" s="71">
        <v>5602.6450000000004</v>
      </c>
      <c r="BA524" s="71">
        <v>47394.608999999997</v>
      </c>
      <c r="BB524" s="71">
        <v>0</v>
      </c>
      <c r="BC524" s="71">
        <v>0</v>
      </c>
      <c r="BD524" s="71">
        <v>0</v>
      </c>
      <c r="BE524" s="71">
        <v>0</v>
      </c>
      <c r="BF524" s="71"/>
      <c r="BG524" s="72"/>
      <c r="BH524" s="71">
        <v>11.31</v>
      </c>
      <c r="BI524" s="71">
        <v>0</v>
      </c>
      <c r="BJ524" s="71">
        <v>13.36</v>
      </c>
      <c r="BK524" s="71">
        <v>0</v>
      </c>
      <c r="BL524" s="71">
        <v>0</v>
      </c>
      <c r="BM524" s="71">
        <v>0</v>
      </c>
      <c r="BN524" s="72"/>
      <c r="BO524" s="71">
        <v>1</v>
      </c>
      <c r="BP524" s="71">
        <v>0</v>
      </c>
      <c r="BQ524" s="71">
        <v>2</v>
      </c>
      <c r="BR524" s="71">
        <v>0</v>
      </c>
      <c r="BS524" s="71">
        <v>0</v>
      </c>
      <c r="BT524" s="71">
        <v>0</v>
      </c>
      <c r="BU524"/>
      <c r="BV524" s="70">
        <v>20.158999999999999</v>
      </c>
      <c r="BW524" s="70">
        <v>0</v>
      </c>
      <c r="BX524" s="70">
        <v>0</v>
      </c>
      <c r="BY524" s="70">
        <v>0</v>
      </c>
      <c r="BZ524" s="70">
        <v>4.5110000000000001</v>
      </c>
      <c r="CA524" s="70">
        <v>0</v>
      </c>
      <c r="CB524" s="70">
        <v>0</v>
      </c>
      <c r="CC524" s="70">
        <v>0</v>
      </c>
      <c r="CD524" s="70">
        <v>0</v>
      </c>
    </row>
    <row r="525" spans="1:82">
      <c r="A525" s="70" t="s">
        <v>2232</v>
      </c>
      <c r="B525" s="70">
        <v>353</v>
      </c>
      <c r="C525" s="70">
        <v>13</v>
      </c>
      <c r="D525" s="70">
        <v>21</v>
      </c>
      <c r="E525" s="70">
        <v>2016</v>
      </c>
      <c r="F525" s="70" t="s">
        <v>155</v>
      </c>
      <c r="G525" s="70" t="s">
        <v>2219</v>
      </c>
      <c r="H525" s="70" t="s">
        <v>2220</v>
      </c>
      <c r="I525" s="148"/>
      <c r="J525" s="71">
        <v>168.78348918819302</v>
      </c>
      <c r="K525" s="71">
        <v>3.1657922828694236</v>
      </c>
      <c r="L525" s="71">
        <v>31.254474895414816</v>
      </c>
      <c r="M525" s="71">
        <v>63.848007536661676</v>
      </c>
      <c r="N525" s="71">
        <v>56.12870889939056</v>
      </c>
      <c r="O525" s="71">
        <v>37.782181890545004</v>
      </c>
      <c r="P525" s="71">
        <v>55.953041792643234</v>
      </c>
      <c r="Q525" s="71">
        <v>2.6133850304983248</v>
      </c>
      <c r="R525" s="71">
        <v>0</v>
      </c>
      <c r="S525" s="71">
        <v>0.90856635197999991</v>
      </c>
      <c r="T525" s="72"/>
      <c r="U525" s="71">
        <v>5092228</v>
      </c>
      <c r="V525" s="71">
        <v>1371</v>
      </c>
      <c r="W525" s="71">
        <v>1087</v>
      </c>
      <c r="X525" s="71">
        <v>12448</v>
      </c>
      <c r="Y525" s="71">
        <v>15827</v>
      </c>
      <c r="Z525" s="71">
        <v>22221</v>
      </c>
      <c r="AA525" s="71">
        <v>11516</v>
      </c>
      <c r="AB525" s="71">
        <v>37000</v>
      </c>
      <c r="AC525" s="71">
        <v>0</v>
      </c>
      <c r="AD525" s="71">
        <v>0.90856635197999991</v>
      </c>
      <c r="AE525" s="72"/>
      <c r="AF525" s="71">
        <v>46810498.736342758</v>
      </c>
      <c r="AG525" s="71">
        <v>2114694.869597401</v>
      </c>
      <c r="AH525" s="71">
        <v>6241688.144480506</v>
      </c>
      <c r="AI525" s="71">
        <v>74639405.486583471</v>
      </c>
      <c r="AJ525" s="71">
        <v>67974123.472993225</v>
      </c>
      <c r="AK525" s="71">
        <v>0</v>
      </c>
      <c r="AL525" s="71">
        <v>0</v>
      </c>
      <c r="AM525" s="71">
        <v>5074634.2231578957</v>
      </c>
      <c r="AN525" s="71">
        <v>0</v>
      </c>
      <c r="AO525" s="71">
        <v>0</v>
      </c>
      <c r="AP525" s="71">
        <v>202855044.93315524</v>
      </c>
      <c r="AQ525" s="72"/>
      <c r="AR525" s="71">
        <v>1318</v>
      </c>
      <c r="AS525" s="71">
        <v>384</v>
      </c>
      <c r="AT525" s="71">
        <v>0</v>
      </c>
      <c r="AU525" s="71">
        <v>2</v>
      </c>
      <c r="AV525" s="71">
        <v>0</v>
      </c>
      <c r="AW525" s="71">
        <v>0</v>
      </c>
      <c r="AX525" s="71"/>
      <c r="AY525" s="72"/>
      <c r="AZ525" s="71">
        <v>5875.77</v>
      </c>
      <c r="BA525" s="71">
        <v>49858.108999999997</v>
      </c>
      <c r="BB525" s="71">
        <v>0</v>
      </c>
      <c r="BC525" s="71">
        <v>364</v>
      </c>
      <c r="BD525" s="71">
        <v>0</v>
      </c>
      <c r="BE525" s="71">
        <v>0</v>
      </c>
      <c r="BF525" s="71"/>
      <c r="BG525" s="72"/>
      <c r="BH525" s="71">
        <v>8.5169999999999995</v>
      </c>
      <c r="BI525" s="71">
        <v>0</v>
      </c>
      <c r="BJ525" s="71">
        <v>12.887</v>
      </c>
      <c r="BK525" s="71">
        <v>0</v>
      </c>
      <c r="BL525" s="71">
        <v>0</v>
      </c>
      <c r="BM525" s="71">
        <v>0</v>
      </c>
      <c r="BN525" s="72"/>
      <c r="BO525" s="71">
        <v>1</v>
      </c>
      <c r="BP525" s="71">
        <v>0</v>
      </c>
      <c r="BQ525" s="71">
        <v>2</v>
      </c>
      <c r="BR525" s="71">
        <v>0</v>
      </c>
      <c r="BS525" s="71">
        <v>0</v>
      </c>
      <c r="BT525" s="71">
        <v>0</v>
      </c>
      <c r="BU525"/>
      <c r="BV525" s="70">
        <v>19.678000000000001</v>
      </c>
      <c r="BW525" s="70">
        <v>0</v>
      </c>
      <c r="BX525" s="70">
        <v>0</v>
      </c>
      <c r="BY525" s="70">
        <v>0</v>
      </c>
      <c r="BZ525" s="70">
        <v>1.726</v>
      </c>
      <c r="CA525" s="70">
        <v>0</v>
      </c>
      <c r="CB525" s="70">
        <v>0</v>
      </c>
      <c r="CC525" s="70">
        <v>0</v>
      </c>
      <c r="CD525" s="70">
        <v>0</v>
      </c>
    </row>
    <row r="526" spans="1:82">
      <c r="A526" s="70" t="s">
        <v>2233</v>
      </c>
      <c r="B526" s="70">
        <v>354</v>
      </c>
      <c r="C526" s="70">
        <v>14</v>
      </c>
      <c r="D526" s="70">
        <v>21</v>
      </c>
      <c r="E526" s="70">
        <v>2017</v>
      </c>
      <c r="F526" s="70" t="s">
        <v>156</v>
      </c>
      <c r="G526" s="70" t="s">
        <v>2219</v>
      </c>
      <c r="H526" s="70" t="s">
        <v>2220</v>
      </c>
      <c r="I526" s="148"/>
      <c r="J526" s="71">
        <v>158.4296450055036</v>
      </c>
      <c r="K526" s="71">
        <v>3.2040793960059371</v>
      </c>
      <c r="L526" s="71">
        <v>29.678525486715191</v>
      </c>
      <c r="M526" s="71">
        <v>63.32016067017264</v>
      </c>
      <c r="N526" s="71">
        <v>55.443421345689778</v>
      </c>
      <c r="O526" s="71">
        <v>36.981686538241128</v>
      </c>
      <c r="P526" s="71">
        <v>55.10614899910528</v>
      </c>
      <c r="Q526" s="71">
        <v>2.4776820070488701</v>
      </c>
      <c r="R526" s="71">
        <v>0</v>
      </c>
      <c r="S526" s="71">
        <v>1.7708762618400002</v>
      </c>
      <c r="T526" s="72"/>
      <c r="U526" s="71">
        <v>5002810</v>
      </c>
      <c r="V526" s="71">
        <v>1371</v>
      </c>
      <c r="W526" s="71">
        <v>1087</v>
      </c>
      <c r="X526" s="71">
        <v>12448</v>
      </c>
      <c r="Y526" s="71">
        <v>15742</v>
      </c>
      <c r="Z526" s="71">
        <v>22111</v>
      </c>
      <c r="AA526" s="71">
        <v>11414</v>
      </c>
      <c r="AB526" s="71">
        <v>36275</v>
      </c>
      <c r="AC526" s="71">
        <v>0</v>
      </c>
      <c r="AD526" s="71">
        <v>1.77087626184</v>
      </c>
      <c r="AE526" s="72"/>
      <c r="AF526" s="71">
        <v>44680800.060613178</v>
      </c>
      <c r="AG526" s="71">
        <v>2175399.5945512708</v>
      </c>
      <c r="AH526" s="71">
        <v>7371801.0419908594</v>
      </c>
      <c r="AI526" s="71">
        <v>76308243.078917384</v>
      </c>
      <c r="AJ526" s="71">
        <v>70672714.364994138</v>
      </c>
      <c r="AK526" s="71">
        <v>0</v>
      </c>
      <c r="AL526" s="71">
        <v>0</v>
      </c>
      <c r="AM526" s="71">
        <v>4982983.6509136902</v>
      </c>
      <c r="AN526" s="71">
        <v>0</v>
      </c>
      <c r="AO526" s="71">
        <v>0</v>
      </c>
      <c r="AP526" s="71">
        <v>206191941.79198053</v>
      </c>
      <c r="AQ526" s="72"/>
      <c r="AR526" s="71">
        <v>1369</v>
      </c>
      <c r="AS526" s="71">
        <v>411</v>
      </c>
      <c r="AT526" s="71">
        <v>0</v>
      </c>
      <c r="AU526" s="71">
        <v>3</v>
      </c>
      <c r="AV526" s="71">
        <v>0</v>
      </c>
      <c r="AW526" s="71">
        <v>0</v>
      </c>
      <c r="AX526" s="71"/>
      <c r="AY526" s="72"/>
      <c r="AZ526" s="71">
        <v>6136.32</v>
      </c>
      <c r="BA526" s="71">
        <v>50937.608999999997</v>
      </c>
      <c r="BB526" s="71">
        <v>0</v>
      </c>
      <c r="BC526" s="71">
        <v>563</v>
      </c>
      <c r="BD526" s="71">
        <v>0</v>
      </c>
      <c r="BE526" s="71">
        <v>0</v>
      </c>
      <c r="BF526" s="71"/>
      <c r="BG526" s="72"/>
      <c r="BH526" s="71">
        <v>7.7910000000000004</v>
      </c>
      <c r="BI526" s="71">
        <v>0</v>
      </c>
      <c r="BJ526" s="71">
        <v>12.475</v>
      </c>
      <c r="BK526" s="71">
        <v>0</v>
      </c>
      <c r="BL526" s="71">
        <v>0</v>
      </c>
      <c r="BM526" s="71">
        <v>0</v>
      </c>
      <c r="BN526" s="72"/>
      <c r="BO526" s="71">
        <v>1</v>
      </c>
      <c r="BP526" s="71">
        <v>0</v>
      </c>
      <c r="BQ526" s="71">
        <v>2</v>
      </c>
      <c r="BR526" s="71">
        <v>0</v>
      </c>
      <c r="BS526" s="71">
        <v>0</v>
      </c>
      <c r="BT526" s="71">
        <v>0</v>
      </c>
      <c r="BU526"/>
      <c r="BV526" s="70">
        <v>18.706</v>
      </c>
      <c r="BW526" s="70">
        <v>0</v>
      </c>
      <c r="BX526" s="70">
        <v>0</v>
      </c>
      <c r="BY526" s="70">
        <v>0</v>
      </c>
      <c r="BZ526" s="70">
        <v>1.56</v>
      </c>
      <c r="CA526" s="70">
        <v>0</v>
      </c>
      <c r="CB526" s="70">
        <v>0</v>
      </c>
      <c r="CC526" s="70">
        <v>0</v>
      </c>
      <c r="CD526" s="70">
        <v>0</v>
      </c>
    </row>
    <row r="527" spans="1:82">
      <c r="A527" s="70" t="s">
        <v>2234</v>
      </c>
      <c r="B527" s="70">
        <v>355</v>
      </c>
      <c r="C527" s="70">
        <v>15</v>
      </c>
      <c r="D527" s="70">
        <v>21</v>
      </c>
      <c r="E527" s="70">
        <v>2018</v>
      </c>
      <c r="F527" s="70" t="s">
        <v>183</v>
      </c>
      <c r="G527" s="70" t="s">
        <v>2219</v>
      </c>
      <c r="H527" s="70" t="s">
        <v>2220</v>
      </c>
      <c r="I527" s="148"/>
      <c r="J527" s="71">
        <v>162.31279310178985</v>
      </c>
      <c r="K527" s="71">
        <v>2.9064402364675845</v>
      </c>
      <c r="L527" s="71">
        <v>26.424657792849139</v>
      </c>
      <c r="M527" s="71">
        <v>61.651959216306835</v>
      </c>
      <c r="N527" s="71">
        <v>53.702917059571718</v>
      </c>
      <c r="O527" s="71">
        <v>36.032507218580335</v>
      </c>
      <c r="P527" s="71">
        <v>53.907544929240935</v>
      </c>
      <c r="Q527" s="71">
        <v>2.2535689116663602</v>
      </c>
      <c r="R527" s="71">
        <v>0</v>
      </c>
      <c r="S527" s="71">
        <v>1.3655974933199999</v>
      </c>
      <c r="T527" s="72"/>
      <c r="U527" s="71">
        <v>5219818</v>
      </c>
      <c r="V527" s="71">
        <v>1371</v>
      </c>
      <c r="W527" s="71">
        <v>1087</v>
      </c>
      <c r="X527" s="71">
        <v>12448</v>
      </c>
      <c r="Y527" s="71">
        <v>15605</v>
      </c>
      <c r="Z527" s="71">
        <v>21956</v>
      </c>
      <c r="AA527" s="71">
        <v>11278</v>
      </c>
      <c r="AB527" s="71">
        <v>35556</v>
      </c>
      <c r="AC527" s="71">
        <v>0</v>
      </c>
      <c r="AD527" s="71">
        <v>1.3655974933199999</v>
      </c>
      <c r="AE527" s="72"/>
      <c r="AF527" s="71">
        <v>49553351.930400923</v>
      </c>
      <c r="AG527" s="71">
        <v>1928942.10214946</v>
      </c>
      <c r="AH527" s="71">
        <v>6458111.6452651927</v>
      </c>
      <c r="AI527" s="71">
        <v>73245297.616962552</v>
      </c>
      <c r="AJ527" s="71">
        <v>69514531.310519636</v>
      </c>
      <c r="AK527" s="71">
        <v>0</v>
      </c>
      <c r="AL527" s="71">
        <v>0</v>
      </c>
      <c r="AM527" s="71">
        <v>4894322.892463387</v>
      </c>
      <c r="AN527" s="71">
        <v>0</v>
      </c>
      <c r="AO527" s="71">
        <v>0</v>
      </c>
      <c r="AP527" s="71">
        <v>205594557.49776113</v>
      </c>
      <c r="AQ527" s="72"/>
      <c r="AR527" s="71">
        <v>1406</v>
      </c>
      <c r="AS527" s="71">
        <v>446</v>
      </c>
      <c r="AT527" s="71">
        <v>0</v>
      </c>
      <c r="AU527" s="71">
        <v>4</v>
      </c>
      <c r="AV527" s="71">
        <v>0</v>
      </c>
      <c r="AW527" s="71">
        <v>0</v>
      </c>
      <c r="AX527" s="71"/>
      <c r="AY527" s="72"/>
      <c r="AZ527" s="71">
        <v>6330.0329999999994</v>
      </c>
      <c r="BA527" s="71">
        <v>52385.209000000003</v>
      </c>
      <c r="BB527" s="71">
        <v>0</v>
      </c>
      <c r="BC527" s="71">
        <v>663</v>
      </c>
      <c r="BD527" s="71">
        <v>0</v>
      </c>
      <c r="BE527" s="71">
        <v>0</v>
      </c>
      <c r="BF527" s="71"/>
      <c r="BG527" s="72"/>
      <c r="BH527" s="71">
        <v>7.9080000000000004</v>
      </c>
      <c r="BI527" s="71">
        <v>0</v>
      </c>
      <c r="BJ527" s="71">
        <v>11.497999999999999</v>
      </c>
      <c r="BK527" s="71">
        <v>0</v>
      </c>
      <c r="BL527" s="71">
        <v>0</v>
      </c>
      <c r="BM527" s="71">
        <v>0</v>
      </c>
      <c r="BN527" s="72"/>
      <c r="BO527" s="71">
        <v>1</v>
      </c>
      <c r="BP527" s="71">
        <v>0</v>
      </c>
      <c r="BQ527" s="71">
        <v>2</v>
      </c>
      <c r="BR527" s="71">
        <v>0</v>
      </c>
      <c r="BS527" s="71">
        <v>0</v>
      </c>
      <c r="BT527" s="71">
        <v>0</v>
      </c>
      <c r="BU527"/>
      <c r="BV527" s="70">
        <v>17.709</v>
      </c>
      <c r="BW527" s="70">
        <v>0</v>
      </c>
      <c r="BX527" s="70">
        <v>0</v>
      </c>
      <c r="BY527" s="70">
        <v>0</v>
      </c>
      <c r="BZ527" s="70">
        <v>1.6970000000000001</v>
      </c>
      <c r="CA527" s="70">
        <v>0</v>
      </c>
      <c r="CB527" s="70">
        <v>0</v>
      </c>
      <c r="CC527" s="70">
        <v>0</v>
      </c>
      <c r="CD527" s="70">
        <v>0</v>
      </c>
    </row>
    <row r="528" spans="1:82">
      <c r="A528" s="70" t="s">
        <v>2235</v>
      </c>
      <c r="B528" s="70">
        <v>356</v>
      </c>
      <c r="C528" s="70">
        <v>16</v>
      </c>
      <c r="D528" s="70">
        <v>21</v>
      </c>
      <c r="E528" s="70">
        <v>2019</v>
      </c>
      <c r="F528" s="70" t="s">
        <v>158</v>
      </c>
      <c r="G528" s="70" t="s">
        <v>2219</v>
      </c>
      <c r="H528" s="70" t="s">
        <v>2220</v>
      </c>
      <c r="I528" s="148"/>
      <c r="J528" s="71">
        <v>166.32972334332297</v>
      </c>
      <c r="K528" s="71">
        <v>2.580197298475396</v>
      </c>
      <c r="L528" s="71">
        <v>26.351549425161707</v>
      </c>
      <c r="M528" s="71">
        <v>58.909354801108748</v>
      </c>
      <c r="N528" s="71">
        <v>43.430108803636195</v>
      </c>
      <c r="O528" s="71">
        <v>34.737495346320543</v>
      </c>
      <c r="P528" s="71">
        <v>52.257686407491576</v>
      </c>
      <c r="Q528" s="71">
        <v>2.1517736452788401</v>
      </c>
      <c r="R528" s="71">
        <v>0</v>
      </c>
      <c r="S528" s="71">
        <v>1.9363786711599995</v>
      </c>
      <c r="T528" s="72"/>
      <c r="U528" s="71">
        <v>5440109</v>
      </c>
      <c r="V528" s="71">
        <v>1371</v>
      </c>
      <c r="W528" s="71">
        <v>1087</v>
      </c>
      <c r="X528" s="71">
        <v>12448</v>
      </c>
      <c r="Y528" s="71">
        <v>15494</v>
      </c>
      <c r="Z528" s="71">
        <v>21748</v>
      </c>
      <c r="AA528" s="71">
        <v>10851</v>
      </c>
      <c r="AB528" s="71">
        <v>34869</v>
      </c>
      <c r="AC528" s="71">
        <v>0</v>
      </c>
      <c r="AD528" s="71">
        <v>1.93637867116</v>
      </c>
      <c r="AE528" s="72"/>
      <c r="AF528" s="71">
        <v>53626127.198381633</v>
      </c>
      <c r="AG528" s="71">
        <v>1861811.971455704</v>
      </c>
      <c r="AH528" s="71">
        <v>7521126.3825392555</v>
      </c>
      <c r="AI528" s="71">
        <v>77485586.423080236</v>
      </c>
      <c r="AJ528" s="71">
        <v>65073144.337522253</v>
      </c>
      <c r="AK528" s="71">
        <v>0</v>
      </c>
      <c r="AL528" s="71">
        <v>0</v>
      </c>
      <c r="AM528" s="71">
        <v>4748895.3063085387</v>
      </c>
      <c r="AN528" s="71">
        <v>0</v>
      </c>
      <c r="AO528" s="71">
        <v>0</v>
      </c>
      <c r="AP528" s="71">
        <v>210316691.61928764</v>
      </c>
      <c r="AQ528" s="72"/>
      <c r="AR528" s="71">
        <v>1447</v>
      </c>
      <c r="AS528" s="71">
        <v>488</v>
      </c>
      <c r="AT528" s="71">
        <v>0</v>
      </c>
      <c r="AU528" s="71">
        <v>6</v>
      </c>
      <c r="AV528" s="71">
        <v>0</v>
      </c>
      <c r="AW528" s="71">
        <v>0</v>
      </c>
      <c r="AX528" s="71"/>
      <c r="AY528" s="72"/>
      <c r="AZ528" s="71">
        <v>6555.5040000000026</v>
      </c>
      <c r="BA528" s="71">
        <v>54126.009000000013</v>
      </c>
      <c r="BB528" s="71">
        <v>0</v>
      </c>
      <c r="BC528" s="71">
        <v>1017</v>
      </c>
      <c r="BD528" s="71">
        <v>0</v>
      </c>
      <c r="BE528" s="71">
        <v>0</v>
      </c>
      <c r="BF528" s="71"/>
      <c r="BG528" s="72"/>
      <c r="BH528" s="71">
        <v>6.5209999999999999</v>
      </c>
      <c r="BI528" s="71">
        <v>0</v>
      </c>
      <c r="BJ528" s="71">
        <v>13.843999999999999</v>
      </c>
      <c r="BK528" s="71">
        <v>0</v>
      </c>
      <c r="BL528" s="71">
        <v>0</v>
      </c>
      <c r="BM528" s="71">
        <v>0</v>
      </c>
      <c r="BN528" s="72"/>
      <c r="BO528" s="71">
        <v>1</v>
      </c>
      <c r="BP528" s="71">
        <v>0</v>
      </c>
      <c r="BQ528" s="71">
        <v>3</v>
      </c>
      <c r="BR528" s="71">
        <v>0</v>
      </c>
      <c r="BS528" s="71">
        <v>0</v>
      </c>
      <c r="BT528" s="71">
        <v>0</v>
      </c>
      <c r="BU528"/>
      <c r="BV528" s="70">
        <v>20.364999999999998</v>
      </c>
      <c r="BW528" s="70">
        <v>0</v>
      </c>
      <c r="BX528" s="70">
        <v>0</v>
      </c>
      <c r="BY528" s="70">
        <v>0</v>
      </c>
      <c r="BZ528" s="70">
        <v>0</v>
      </c>
      <c r="CA528" s="70">
        <v>0</v>
      </c>
      <c r="CB528" s="70">
        <v>0</v>
      </c>
      <c r="CC528" s="70">
        <v>0</v>
      </c>
      <c r="CD528" s="70">
        <v>0</v>
      </c>
    </row>
    <row r="529" spans="1:82">
      <c r="A529" s="70" t="s">
        <v>2236</v>
      </c>
      <c r="B529" s="70">
        <v>357</v>
      </c>
      <c r="C529" s="70">
        <v>17</v>
      </c>
      <c r="D529" s="70">
        <v>21</v>
      </c>
      <c r="E529" s="70">
        <v>2020</v>
      </c>
      <c r="F529" s="70" t="s">
        <v>159</v>
      </c>
      <c r="G529" s="70" t="s">
        <v>2219</v>
      </c>
      <c r="H529" s="70" t="s">
        <v>2220</v>
      </c>
      <c r="I529" s="148"/>
      <c r="J529" s="71">
        <v>97.509510484304144</v>
      </c>
      <c r="K529" s="71">
        <v>2.0984784504944956</v>
      </c>
      <c r="L529" s="71">
        <v>28.603136836837205</v>
      </c>
      <c r="M529" s="71">
        <v>50.848087038907082</v>
      </c>
      <c r="N529" s="71">
        <v>44.922925799605473</v>
      </c>
      <c r="O529" s="71">
        <v>30.153670364835712</v>
      </c>
      <c r="P529" s="71">
        <v>48.830151182786771</v>
      </c>
      <c r="Q529" s="71">
        <v>2.0169284260302498</v>
      </c>
      <c r="R529" s="71">
        <v>0</v>
      </c>
      <c r="S529" s="71">
        <v>2.4818424294949999</v>
      </c>
      <c r="T529" s="72"/>
      <c r="U529" s="71">
        <v>3360749</v>
      </c>
      <c r="V529" s="71">
        <v>1095</v>
      </c>
      <c r="W529" s="71">
        <v>1165</v>
      </c>
      <c r="X529" s="71">
        <v>11974</v>
      </c>
      <c r="Y529" s="71">
        <v>15389</v>
      </c>
      <c r="Z529" s="71">
        <v>21547</v>
      </c>
      <c r="AA529" s="71">
        <v>10777</v>
      </c>
      <c r="AB529" s="71">
        <v>34208</v>
      </c>
      <c r="AC529" s="71">
        <v>0</v>
      </c>
      <c r="AD529" s="71">
        <v>2.4818424294949999</v>
      </c>
      <c r="AE529" s="72"/>
      <c r="AF529" s="71">
        <v>35210073.640000649</v>
      </c>
      <c r="AG529" s="71">
        <v>1448601.1842961882</v>
      </c>
      <c r="AH529" s="71">
        <v>10032153.082323456</v>
      </c>
      <c r="AI529" s="71">
        <v>70316237.635966778</v>
      </c>
      <c r="AJ529" s="71">
        <v>71606083.141053095</v>
      </c>
      <c r="AK529" s="71"/>
      <c r="AL529" s="71"/>
      <c r="AM529" s="71">
        <v>4464524.0588069046</v>
      </c>
      <c r="AN529" s="71"/>
      <c r="AO529" s="71"/>
      <c r="AP529" s="71">
        <v>193077672.74244708</v>
      </c>
      <c r="AQ529" s="72"/>
      <c r="AR529" s="71">
        <v>1460</v>
      </c>
      <c r="AS529" s="71">
        <v>540</v>
      </c>
      <c r="AT529" s="71">
        <v>0</v>
      </c>
      <c r="AU529" s="71">
        <v>8</v>
      </c>
      <c r="AV529" s="71">
        <v>0</v>
      </c>
      <c r="AW529" s="71">
        <v>0</v>
      </c>
      <c r="AX529" s="71"/>
      <c r="AY529" s="72"/>
      <c r="AZ529" s="71">
        <v>6634.9040000000032</v>
      </c>
      <c r="BA529" s="71">
        <v>83202.109000000011</v>
      </c>
      <c r="BB529" s="71">
        <v>0</v>
      </c>
      <c r="BC529" s="71">
        <v>1232</v>
      </c>
      <c r="BD529" s="71">
        <v>0</v>
      </c>
      <c r="BE529" s="71">
        <v>0</v>
      </c>
      <c r="BF529" s="71"/>
      <c r="BG529" s="72"/>
      <c r="BH529" s="71">
        <v>6.4660000000000002</v>
      </c>
      <c r="BI529" s="71">
        <v>0</v>
      </c>
      <c r="BJ529" s="71">
        <v>10.903</v>
      </c>
      <c r="BK529" s="71">
        <v>0</v>
      </c>
      <c r="BL529" s="71">
        <v>0</v>
      </c>
      <c r="BM529" s="71">
        <v>0</v>
      </c>
      <c r="BN529" s="72"/>
      <c r="BO529" s="71">
        <v>1</v>
      </c>
      <c r="BP529" s="71">
        <v>0</v>
      </c>
      <c r="BQ529" s="71">
        <v>3</v>
      </c>
      <c r="BR529" s="71">
        <v>0</v>
      </c>
      <c r="BS529" s="71">
        <v>0</v>
      </c>
      <c r="BT529" s="71">
        <v>0</v>
      </c>
      <c r="BU529"/>
      <c r="BV529" s="70">
        <v>17.369</v>
      </c>
      <c r="BW529" s="70">
        <v>0</v>
      </c>
      <c r="BX529" s="70">
        <v>0</v>
      </c>
      <c r="BY529" s="70">
        <v>0</v>
      </c>
      <c r="BZ529" s="70">
        <v>0</v>
      </c>
      <c r="CA529" s="70">
        <v>0</v>
      </c>
      <c r="CB529" s="70">
        <v>0</v>
      </c>
      <c r="CC529" s="70">
        <v>0</v>
      </c>
      <c r="CD529" s="70">
        <v>0</v>
      </c>
    </row>
    <row r="530" spans="1:82">
      <c r="A530" s="70" t="s">
        <v>2237</v>
      </c>
      <c r="B530" s="70">
        <v>357</v>
      </c>
      <c r="C530" s="70">
        <v>18</v>
      </c>
      <c r="D530" s="70">
        <v>21</v>
      </c>
      <c r="E530" s="70">
        <v>2021</v>
      </c>
      <c r="F530" s="70" t="s">
        <v>160</v>
      </c>
      <c r="G530" s="70" t="s">
        <v>2219</v>
      </c>
      <c r="H530" s="70" t="s">
        <v>2220</v>
      </c>
      <c r="I530" s="148"/>
      <c r="J530" s="71">
        <v>130.3312637099626</v>
      </c>
      <c r="K530" s="71">
        <v>2.3014831620721536</v>
      </c>
      <c r="L530" s="71">
        <v>28.386195103820807</v>
      </c>
      <c r="M530" s="71">
        <v>54.762749412573484</v>
      </c>
      <c r="N530" s="71">
        <v>44.349188376781548</v>
      </c>
      <c r="O530" s="71">
        <v>28.873478115009032</v>
      </c>
      <c r="P530" s="71">
        <v>49.514275111747395</v>
      </c>
      <c r="Q530" s="71">
        <v>1.9482609996376401</v>
      </c>
      <c r="R530" s="71">
        <v>0</v>
      </c>
      <c r="S530" s="71">
        <v>2.6356569808799999</v>
      </c>
      <c r="T530" s="72"/>
      <c r="U530" s="71">
        <v>4771620</v>
      </c>
      <c r="V530" s="71">
        <v>1095</v>
      </c>
      <c r="W530" s="71">
        <v>1165</v>
      </c>
      <c r="X530" s="71">
        <v>11974</v>
      </c>
      <c r="Y530" s="71">
        <v>15183</v>
      </c>
      <c r="Z530" s="71">
        <v>21244</v>
      </c>
      <c r="AA530" s="71">
        <v>10656</v>
      </c>
      <c r="AB530" s="71">
        <v>33368</v>
      </c>
      <c r="AC530" s="71">
        <v>0</v>
      </c>
      <c r="AD530" s="71">
        <v>2.6356569808799999</v>
      </c>
      <c r="AE530" s="72"/>
      <c r="AF530" s="71">
        <v>46565094.797052838</v>
      </c>
      <c r="AG530" s="71">
        <v>1639078.2174331702</v>
      </c>
      <c r="AH530" s="71">
        <v>10204695.308844944</v>
      </c>
      <c r="AI530" s="71">
        <v>78086930.97079508</v>
      </c>
      <c r="AJ530" s="71">
        <v>67268349.248702645</v>
      </c>
      <c r="AK530" s="71">
        <v>0</v>
      </c>
      <c r="AL530" s="71">
        <v>0</v>
      </c>
      <c r="AM530" s="71">
        <v>4380013.4083707687</v>
      </c>
      <c r="AN530" s="71">
        <v>0</v>
      </c>
      <c r="AO530" s="71">
        <v>0</v>
      </c>
      <c r="AP530" s="71">
        <v>208144161.95119944</v>
      </c>
      <c r="AQ530" s="72"/>
      <c r="AR530" s="71">
        <v>1481</v>
      </c>
      <c r="AS530" s="71">
        <v>563</v>
      </c>
      <c r="AT530" s="71">
        <v>0</v>
      </c>
      <c r="AU530" s="71">
        <v>8</v>
      </c>
      <c r="AV530" s="71">
        <v>0</v>
      </c>
      <c r="AW530" s="71">
        <v>0</v>
      </c>
      <c r="AX530" s="71"/>
      <c r="AY530" s="72"/>
      <c r="AZ530" s="71">
        <v>6752.2590000000037</v>
      </c>
      <c r="BA530" s="71">
        <v>84440.309000000008</v>
      </c>
      <c r="BB530" s="71">
        <v>0</v>
      </c>
      <c r="BC530" s="71">
        <v>1232</v>
      </c>
      <c r="BD530" s="71">
        <v>0</v>
      </c>
      <c r="BE530" s="71">
        <v>0</v>
      </c>
      <c r="BF530" s="71"/>
      <c r="BG530" s="72"/>
      <c r="BH530" s="71">
        <v>5.9939999999999998</v>
      </c>
      <c r="BI530" s="71">
        <v>0</v>
      </c>
      <c r="BJ530" s="71">
        <v>10.835000000000001</v>
      </c>
      <c r="BK530" s="71">
        <v>0</v>
      </c>
      <c r="BL530" s="71">
        <v>0</v>
      </c>
      <c r="BM530" s="71">
        <v>0</v>
      </c>
      <c r="BN530" s="72"/>
      <c r="BO530" s="71">
        <v>1</v>
      </c>
      <c r="BP530" s="71">
        <v>0</v>
      </c>
      <c r="BQ530" s="71">
        <v>3</v>
      </c>
      <c r="BR530" s="71">
        <v>0</v>
      </c>
      <c r="BS530" s="71">
        <v>0</v>
      </c>
      <c r="BT530" s="71">
        <v>0</v>
      </c>
      <c r="BU530"/>
      <c r="BV530" s="70">
        <v>16.829000000000001</v>
      </c>
      <c r="BW530" s="70">
        <v>0</v>
      </c>
      <c r="BX530" s="70">
        <v>0</v>
      </c>
      <c r="BY530" s="70">
        <v>0</v>
      </c>
      <c r="BZ530" s="70">
        <v>0</v>
      </c>
      <c r="CA530" s="70">
        <v>0</v>
      </c>
      <c r="CB530" s="70">
        <v>0</v>
      </c>
      <c r="CC530" s="70">
        <v>0</v>
      </c>
      <c r="CD530" s="70">
        <v>0</v>
      </c>
    </row>
    <row r="531" spans="1:82">
      <c r="A531" s="70" t="s">
        <v>2238</v>
      </c>
      <c r="B531" s="70">
        <v>357</v>
      </c>
      <c r="C531" s="70">
        <v>19</v>
      </c>
      <c r="D531" s="70">
        <v>21</v>
      </c>
      <c r="E531" s="70">
        <v>2022</v>
      </c>
      <c r="F531" s="70" t="s">
        <v>161</v>
      </c>
      <c r="G531" s="70" t="s">
        <v>2219</v>
      </c>
      <c r="H531" s="70" t="s">
        <v>2220</v>
      </c>
      <c r="I531" s="148"/>
      <c r="J531" s="71">
        <v>115.55782514828697</v>
      </c>
      <c r="K531" s="71">
        <v>2.2313458640083224</v>
      </c>
      <c r="L531" s="71">
        <v>25.215562677603234</v>
      </c>
      <c r="M531" s="71">
        <v>49.836671016216435</v>
      </c>
      <c r="N531" s="71">
        <v>47.099440409226602</v>
      </c>
      <c r="O531" s="71">
        <v>30.095000075230011</v>
      </c>
      <c r="P531" s="71">
        <v>48.876059894087362</v>
      </c>
      <c r="Q531" s="71">
        <v>1.9208640911636525</v>
      </c>
      <c r="R531" s="71">
        <v>0</v>
      </c>
      <c r="S531" s="71">
        <v>1.9709835441600001</v>
      </c>
      <c r="T531" s="72"/>
      <c r="U531" s="71">
        <v>5128693</v>
      </c>
      <c r="V531" s="71">
        <v>1095</v>
      </c>
      <c r="W531" s="71">
        <v>1165</v>
      </c>
      <c r="X531" s="71">
        <v>11974</v>
      </c>
      <c r="Y531" s="71">
        <v>15043</v>
      </c>
      <c r="Z531" s="71">
        <v>21038</v>
      </c>
      <c r="AA531" s="71">
        <v>10679</v>
      </c>
      <c r="AB531" s="71">
        <v>32629</v>
      </c>
      <c r="AC531" s="71">
        <v>0</v>
      </c>
      <c r="AD531" s="71">
        <v>1.9709835441600001</v>
      </c>
      <c r="AE531" s="72"/>
      <c r="AF531" s="71">
        <v>46611344.923826344</v>
      </c>
      <c r="AG531" s="71">
        <v>1664718.8516504318</v>
      </c>
      <c r="AH531" s="71">
        <v>9923370.5241266955</v>
      </c>
      <c r="AI531" s="71">
        <v>70820425.52573359</v>
      </c>
      <c r="AJ531" s="71">
        <v>74461947.181324691</v>
      </c>
      <c r="AK531" s="71">
        <v>0</v>
      </c>
      <c r="AL531" s="71">
        <v>0</v>
      </c>
      <c r="AM531" s="71">
        <v>4213294.489209773</v>
      </c>
      <c r="AN531" s="71">
        <v>0</v>
      </c>
      <c r="AO531" s="71">
        <v>0</v>
      </c>
      <c r="AP531" s="71">
        <v>207695101.49587151</v>
      </c>
      <c r="AQ531" s="72"/>
      <c r="AR531" s="71">
        <v>1509</v>
      </c>
      <c r="AS531" s="71">
        <v>595</v>
      </c>
      <c r="AT531" s="71">
        <v>0</v>
      </c>
      <c r="AU531" s="71">
        <v>8</v>
      </c>
      <c r="AV531" s="71">
        <v>0</v>
      </c>
      <c r="AW531" s="71">
        <v>0</v>
      </c>
      <c r="AX531" s="71"/>
      <c r="AY531" s="72"/>
      <c r="AZ531" s="71">
        <v>6915.9350000000031</v>
      </c>
      <c r="BA531" s="71">
        <v>98377.309000000008</v>
      </c>
      <c r="BB531" s="71">
        <v>0</v>
      </c>
      <c r="BC531" s="71">
        <v>1232</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2239</v>
      </c>
      <c r="B532" s="70">
        <v>357</v>
      </c>
      <c r="C532" s="70">
        <v>20</v>
      </c>
      <c r="D532" s="70">
        <v>21</v>
      </c>
      <c r="E532" s="70">
        <v>2023</v>
      </c>
      <c r="F532" s="70" t="s">
        <v>1539</v>
      </c>
      <c r="G532" s="70" t="s">
        <v>2219</v>
      </c>
      <c r="H532" s="70" t="s">
        <v>2220</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1560</v>
      </c>
      <c r="AS532" s="71">
        <v>598</v>
      </c>
      <c r="AT532" s="71">
        <v>0</v>
      </c>
      <c r="AU532" s="71">
        <v>8</v>
      </c>
      <c r="AV532" s="71">
        <v>0</v>
      </c>
      <c r="AW532" s="71">
        <v>0</v>
      </c>
      <c r="AX532" s="71"/>
      <c r="AY532" s="72"/>
      <c r="AZ532" s="71">
        <v>7211.9490000000051</v>
      </c>
      <c r="BA532" s="71">
        <v>98876.309000000008</v>
      </c>
      <c r="BB532" s="71">
        <v>0</v>
      </c>
      <c r="BC532" s="71">
        <v>1232</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2240</v>
      </c>
      <c r="B533" s="70">
        <v>357</v>
      </c>
      <c r="C533" s="70">
        <v>21</v>
      </c>
      <c r="D533" s="70">
        <v>21</v>
      </c>
      <c r="E533" s="70">
        <v>2024</v>
      </c>
      <c r="F533" s="70" t="s">
        <v>1554</v>
      </c>
      <c r="G533" s="70" t="s">
        <v>2219</v>
      </c>
      <c r="H533" s="70" t="s">
        <v>2220</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2241</v>
      </c>
      <c r="B534" s="70">
        <v>443</v>
      </c>
      <c r="C534" s="70">
        <v>1</v>
      </c>
      <c r="D534" s="70">
        <v>27</v>
      </c>
      <c r="E534" s="70">
        <v>1990</v>
      </c>
      <c r="F534" s="70" t="s">
        <v>787</v>
      </c>
      <c r="G534" s="70" t="s">
        <v>2242</v>
      </c>
      <c r="H534" s="70" t="s">
        <v>2243</v>
      </c>
      <c r="I534" s="148"/>
      <c r="J534" s="71">
        <v>39.583954414661122</v>
      </c>
      <c r="K534" s="71">
        <v>8.6317613560335325</v>
      </c>
      <c r="L534" s="71">
        <v>28.357490782199079</v>
      </c>
      <c r="M534" s="71">
        <v>27.227973235291689</v>
      </c>
      <c r="N534" s="71">
        <v>50.699720518449702</v>
      </c>
      <c r="O534" s="71">
        <v>25.829559824442821</v>
      </c>
      <c r="P534" s="71">
        <v>41.192516615633842</v>
      </c>
      <c r="Q534" s="71">
        <v>2.6334318072480198</v>
      </c>
      <c r="R534" s="71">
        <v>2.0945798497226771</v>
      </c>
      <c r="S534" s="71">
        <v>2.403451837863321</v>
      </c>
      <c r="T534" s="72"/>
      <c r="U534" s="71">
        <v>2946754</v>
      </c>
      <c r="V534" s="71">
        <v>2519</v>
      </c>
      <c r="W534" s="71">
        <v>306</v>
      </c>
      <c r="X534" s="71">
        <v>10241</v>
      </c>
      <c r="Y534" s="71">
        <v>13155</v>
      </c>
      <c r="Z534" s="71">
        <v>10624</v>
      </c>
      <c r="AA534" s="71">
        <v>10002</v>
      </c>
      <c r="AB534" s="71">
        <v>42758</v>
      </c>
      <c r="AC534" s="71">
        <v>362785</v>
      </c>
      <c r="AD534" s="71">
        <v>2.403451837863321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2244</v>
      </c>
      <c r="B535" s="70">
        <v>444</v>
      </c>
      <c r="C535" s="70">
        <v>2</v>
      </c>
      <c r="D535" s="70">
        <v>27</v>
      </c>
      <c r="E535" s="70">
        <v>2005</v>
      </c>
      <c r="F535" s="70" t="s">
        <v>789</v>
      </c>
      <c r="G535" s="70" t="s">
        <v>2242</v>
      </c>
      <c r="H535" s="70" t="s">
        <v>2243</v>
      </c>
      <c r="I535" s="148"/>
      <c r="J535" s="71">
        <v>26.233568210359302</v>
      </c>
      <c r="K535" s="71">
        <v>6.3914165003498917</v>
      </c>
      <c r="L535" s="71">
        <v>29.28610090457175</v>
      </c>
      <c r="M535" s="71">
        <v>54.739471305119302</v>
      </c>
      <c r="N535" s="71">
        <v>86.000055188063641</v>
      </c>
      <c r="O535" s="71">
        <v>39.507019083625558</v>
      </c>
      <c r="P535" s="71">
        <v>42.170372178374983</v>
      </c>
      <c r="Q535" s="71">
        <v>2.3698873132476201</v>
      </c>
      <c r="R535" s="71">
        <v>1.2041500310583451</v>
      </c>
      <c r="S535" s="71">
        <v>4.6468658878233313</v>
      </c>
      <c r="T535" s="72"/>
      <c r="U535" s="71">
        <v>2118507</v>
      </c>
      <c r="V535" s="71">
        <v>1984</v>
      </c>
      <c r="W535" s="71">
        <v>292</v>
      </c>
      <c r="X535" s="71">
        <v>8664</v>
      </c>
      <c r="Y535" s="71">
        <v>14934</v>
      </c>
      <c r="Z535" s="71">
        <v>18804</v>
      </c>
      <c r="AA535" s="71">
        <v>8386</v>
      </c>
      <c r="AB535" s="71">
        <v>40226</v>
      </c>
      <c r="AC535" s="71">
        <v>212929</v>
      </c>
      <c r="AD535" s="71">
        <v>4.6468658878233313</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2245</v>
      </c>
      <c r="B536" s="70">
        <v>445</v>
      </c>
      <c r="C536" s="70">
        <v>3</v>
      </c>
      <c r="D536" s="70">
        <v>27</v>
      </c>
      <c r="E536" s="70">
        <v>2006</v>
      </c>
      <c r="F536" s="70" t="s">
        <v>790</v>
      </c>
      <c r="G536" s="70" t="s">
        <v>2242</v>
      </c>
      <c r="H536" s="70" t="s">
        <v>2243</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2246</v>
      </c>
      <c r="B537" s="70">
        <v>446</v>
      </c>
      <c r="C537" s="70">
        <v>4</v>
      </c>
      <c r="D537" s="70">
        <v>27</v>
      </c>
      <c r="E537" s="70">
        <v>2007</v>
      </c>
      <c r="F537" s="70" t="s">
        <v>791</v>
      </c>
      <c r="G537" s="70" t="s">
        <v>2242</v>
      </c>
      <c r="H537" s="70" t="s">
        <v>2243</v>
      </c>
      <c r="I537" s="148"/>
      <c r="J537" s="71">
        <v>47.690569651924207</v>
      </c>
      <c r="K537" s="71">
        <v>6.65484628967834</v>
      </c>
      <c r="L537" s="71">
        <v>24.301177467094352</v>
      </c>
      <c r="M537" s="71">
        <v>52.94974058427016</v>
      </c>
      <c r="N537" s="71">
        <v>85.929059353775614</v>
      </c>
      <c r="O537" s="71">
        <v>37.957419142222292</v>
      </c>
      <c r="P537" s="71">
        <v>41.95501558774604</v>
      </c>
      <c r="Q537" s="71">
        <v>2.42650123245688</v>
      </c>
      <c r="R537" s="71">
        <v>1.151481951197584</v>
      </c>
      <c r="S537" s="71">
        <v>4.6696501848895551</v>
      </c>
      <c r="T537" s="72"/>
      <c r="U537" s="71">
        <v>4323700</v>
      </c>
      <c r="V537" s="71">
        <v>2199</v>
      </c>
      <c r="W537" s="71">
        <v>318</v>
      </c>
      <c r="X537" s="71">
        <v>11252</v>
      </c>
      <c r="Y537" s="71">
        <v>14971</v>
      </c>
      <c r="Z537" s="71">
        <v>18781</v>
      </c>
      <c r="AA537" s="71">
        <v>8216</v>
      </c>
      <c r="AB537" s="71">
        <v>39009</v>
      </c>
      <c r="AC537" s="71">
        <v>209458</v>
      </c>
      <c r="AD537" s="71">
        <v>4.6696501848895551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2247</v>
      </c>
      <c r="B538" s="70">
        <v>447</v>
      </c>
      <c r="C538" s="70">
        <v>5</v>
      </c>
      <c r="D538" s="70">
        <v>27</v>
      </c>
      <c r="E538" s="70">
        <v>2008</v>
      </c>
      <c r="F538" s="70" t="s">
        <v>792</v>
      </c>
      <c r="G538" s="70" t="s">
        <v>2242</v>
      </c>
      <c r="H538" s="70" t="s">
        <v>2243</v>
      </c>
      <c r="I538" s="148"/>
      <c r="J538" s="71">
        <v>42.74948135099595</v>
      </c>
      <c r="K538" s="71">
        <v>4.8370274518144596</v>
      </c>
      <c r="L538" s="71">
        <v>21.403025018835692</v>
      </c>
      <c r="M538" s="71">
        <v>55.533435879014228</v>
      </c>
      <c r="N538" s="71">
        <v>70.979433827772709</v>
      </c>
      <c r="O538" s="71">
        <v>36.875369005745107</v>
      </c>
      <c r="P538" s="71">
        <v>40.841159141865887</v>
      </c>
      <c r="Q538" s="71">
        <v>2.3603095780923802</v>
      </c>
      <c r="R538" s="71">
        <v>1.1643992643440459</v>
      </c>
      <c r="S538" s="71">
        <v>3.769060995636548</v>
      </c>
      <c r="T538" s="72"/>
      <c r="U538" s="71">
        <v>4184173</v>
      </c>
      <c r="V538" s="71">
        <v>2199</v>
      </c>
      <c r="W538" s="71">
        <v>318</v>
      </c>
      <c r="X538" s="71">
        <v>11252</v>
      </c>
      <c r="Y538" s="71">
        <v>15020</v>
      </c>
      <c r="Z538" s="71">
        <v>18886</v>
      </c>
      <c r="AA538" s="71">
        <v>8007</v>
      </c>
      <c r="AB538" s="71">
        <v>38569</v>
      </c>
      <c r="AC538" s="71">
        <v>219939</v>
      </c>
      <c r="AD538" s="71">
        <v>3.769060995636548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2248</v>
      </c>
      <c r="B539" s="70">
        <v>448</v>
      </c>
      <c r="C539" s="70">
        <v>6</v>
      </c>
      <c r="D539" s="70">
        <v>27</v>
      </c>
      <c r="E539" s="70">
        <v>2009</v>
      </c>
      <c r="F539" s="70" t="s">
        <v>176</v>
      </c>
      <c r="G539" s="1064" t="s">
        <v>2242</v>
      </c>
      <c r="H539" s="70" t="s">
        <v>2243</v>
      </c>
      <c r="I539" s="148"/>
      <c r="J539" s="71">
        <v>55.551394060798202</v>
      </c>
      <c r="K539" s="71">
        <v>5.2633319626400574</v>
      </c>
      <c r="L539" s="71">
        <v>25.312354327391329</v>
      </c>
      <c r="M539" s="71">
        <v>56.116684950192102</v>
      </c>
      <c r="N539" s="71">
        <v>68.006815443145399</v>
      </c>
      <c r="O539" s="71">
        <v>37.473955950158732</v>
      </c>
      <c r="P539" s="71">
        <v>39.141503287869547</v>
      </c>
      <c r="Q539" s="71">
        <v>2.23069012015673</v>
      </c>
      <c r="R539" s="71">
        <v>0.8569319834880309</v>
      </c>
      <c r="S539" s="71">
        <v>4.6014358319697646</v>
      </c>
      <c r="T539" s="72"/>
      <c r="U539" s="71">
        <v>4152987</v>
      </c>
      <c r="V539" s="71">
        <v>1937</v>
      </c>
      <c r="W539" s="71">
        <v>515</v>
      </c>
      <c r="X539" s="71">
        <v>11420</v>
      </c>
      <c r="Y539" s="71">
        <v>15108</v>
      </c>
      <c r="Z539" s="71">
        <v>18944</v>
      </c>
      <c r="AA539" s="71">
        <v>7878</v>
      </c>
      <c r="AB539" s="71">
        <v>38264</v>
      </c>
      <c r="AC539" s="71">
        <v>157910</v>
      </c>
      <c r="AD539" s="71">
        <v>4.6014358319697646</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9.0299999999999994</v>
      </c>
      <c r="BK539" s="71">
        <v>0</v>
      </c>
      <c r="BL539" s="71">
        <v>5.45</v>
      </c>
      <c r="BM539" s="71">
        <v>6.0419999999999998</v>
      </c>
      <c r="BN539" s="72"/>
      <c r="BO539" s="71">
        <v>0</v>
      </c>
      <c r="BP539" s="71">
        <v>0</v>
      </c>
      <c r="BQ539" s="71">
        <v>2</v>
      </c>
      <c r="BR539" s="71">
        <v>0</v>
      </c>
      <c r="BS539" s="71">
        <v>1</v>
      </c>
      <c r="BT539" s="71">
        <v>1</v>
      </c>
      <c r="BU539"/>
      <c r="BV539" s="70">
        <v>20.521999999999998</v>
      </c>
      <c r="BW539" s="70">
        <v>0</v>
      </c>
      <c r="BX539" s="70">
        <v>0</v>
      </c>
      <c r="BY539" s="70">
        <v>0</v>
      </c>
      <c r="BZ539" s="70">
        <v>0</v>
      </c>
      <c r="CA539" s="70">
        <v>0</v>
      </c>
      <c r="CB539" s="70">
        <v>0</v>
      </c>
      <c r="CC539" s="70">
        <v>0</v>
      </c>
      <c r="CD539" s="70">
        <v>0</v>
      </c>
    </row>
    <row r="540" spans="1:82">
      <c r="A540" s="70" t="s">
        <v>2249</v>
      </c>
      <c r="B540" s="70">
        <v>449</v>
      </c>
      <c r="C540" s="70">
        <v>7</v>
      </c>
      <c r="D540" s="70">
        <v>27</v>
      </c>
      <c r="E540" s="70">
        <v>2010</v>
      </c>
      <c r="F540" s="70" t="s">
        <v>177</v>
      </c>
      <c r="G540" s="1064" t="s">
        <v>2242</v>
      </c>
      <c r="H540" s="70" t="s">
        <v>2243</v>
      </c>
      <c r="I540" s="148"/>
      <c r="J540" s="71">
        <v>49.011387667424373</v>
      </c>
      <c r="K540" s="71">
        <v>5.0188129665934991</v>
      </c>
      <c r="L540" s="71">
        <v>23.476843573932889</v>
      </c>
      <c r="M540" s="71">
        <v>53.590480486693458</v>
      </c>
      <c r="N540" s="71">
        <v>71.095612034550825</v>
      </c>
      <c r="O540" s="71">
        <v>37.231712612742797</v>
      </c>
      <c r="P540" s="71">
        <v>39.29815947903748</v>
      </c>
      <c r="Q540" s="71">
        <v>2.31060309734925</v>
      </c>
      <c r="R540" s="71">
        <v>0.89381710948855775</v>
      </c>
      <c r="S540" s="71">
        <v>4.4253559045645812</v>
      </c>
      <c r="T540" s="72"/>
      <c r="U540" s="71">
        <v>4306078</v>
      </c>
      <c r="V540" s="71">
        <v>1937</v>
      </c>
      <c r="W540" s="71">
        <v>515</v>
      </c>
      <c r="X540" s="71">
        <v>11420</v>
      </c>
      <c r="Y540" s="71">
        <v>15198</v>
      </c>
      <c r="Z540" s="71">
        <v>18909</v>
      </c>
      <c r="AA540" s="71">
        <v>7712</v>
      </c>
      <c r="AB540" s="71">
        <v>37979</v>
      </c>
      <c r="AC540" s="71">
        <v>156086</v>
      </c>
      <c r="AD540" s="71">
        <v>4.4253559045645812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9.0139999999999993</v>
      </c>
      <c r="BK540" s="71">
        <v>0</v>
      </c>
      <c r="BL540" s="71">
        <v>5.5030000000000001</v>
      </c>
      <c r="BM540" s="71">
        <v>5.1619999999999999</v>
      </c>
      <c r="BN540" s="72"/>
      <c r="BO540" s="71">
        <v>0</v>
      </c>
      <c r="BP540" s="71">
        <v>0</v>
      </c>
      <c r="BQ540" s="71">
        <v>2</v>
      </c>
      <c r="BR540" s="71">
        <v>0</v>
      </c>
      <c r="BS540" s="71">
        <v>1</v>
      </c>
      <c r="BT540" s="71">
        <v>1</v>
      </c>
      <c r="BU540"/>
      <c r="BV540" s="70">
        <v>19.678999999999998</v>
      </c>
      <c r="BW540" s="70">
        <v>0</v>
      </c>
      <c r="BX540" s="70">
        <v>0</v>
      </c>
      <c r="BY540" s="70">
        <v>0</v>
      </c>
      <c r="BZ540" s="70">
        <v>0</v>
      </c>
      <c r="CA540" s="70">
        <v>0</v>
      </c>
      <c r="CB540" s="70">
        <v>0</v>
      </c>
      <c r="CC540" s="70">
        <v>0</v>
      </c>
      <c r="CD540" s="70">
        <v>0</v>
      </c>
    </row>
    <row r="541" spans="1:82">
      <c r="A541" s="70" t="s">
        <v>2250</v>
      </c>
      <c r="B541" s="70">
        <v>450</v>
      </c>
      <c r="C541" s="70">
        <v>8</v>
      </c>
      <c r="D541" s="70">
        <v>27</v>
      </c>
      <c r="E541" s="70">
        <v>2011</v>
      </c>
      <c r="F541" s="70" t="s">
        <v>178</v>
      </c>
      <c r="G541" s="70" t="s">
        <v>2242</v>
      </c>
      <c r="H541" s="70" t="s">
        <v>2243</v>
      </c>
      <c r="I541" s="148"/>
      <c r="J541" s="71">
        <v>36.060251132237617</v>
      </c>
      <c r="K541" s="71">
        <v>6.1248720758352748</v>
      </c>
      <c r="L541" s="71">
        <v>25.714513327909199</v>
      </c>
      <c r="M541" s="71">
        <v>66.006355105045017</v>
      </c>
      <c r="N541" s="71">
        <v>86.347514974547707</v>
      </c>
      <c r="O541" s="71">
        <v>37.228247645470816</v>
      </c>
      <c r="P541" s="71">
        <v>38.776114836481831</v>
      </c>
      <c r="Q541" s="71">
        <v>2.6307969431350502</v>
      </c>
      <c r="R541" s="71">
        <v>0.84903183788178782</v>
      </c>
      <c r="S541" s="71">
        <v>4.4307777220051943</v>
      </c>
      <c r="T541" s="72"/>
      <c r="U541" s="71">
        <v>3508659</v>
      </c>
      <c r="V541" s="71">
        <v>1937</v>
      </c>
      <c r="W541" s="71">
        <v>515</v>
      </c>
      <c r="X541" s="71">
        <v>11420</v>
      </c>
      <c r="Y541" s="71">
        <v>15183</v>
      </c>
      <c r="Z541" s="71">
        <v>19318</v>
      </c>
      <c r="AA541" s="71">
        <v>7836</v>
      </c>
      <c r="AB541" s="71">
        <v>37488</v>
      </c>
      <c r="AC541" s="71">
        <v>148020</v>
      </c>
      <c r="AD541" s="71">
        <v>4.4307777220051943</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8.0779999999999994</v>
      </c>
      <c r="BK541" s="71">
        <v>0</v>
      </c>
      <c r="BL541" s="71">
        <v>4.9580000000000002</v>
      </c>
      <c r="BM541" s="71">
        <v>3.2170000000000001</v>
      </c>
      <c r="BN541" s="72"/>
      <c r="BO541" s="71">
        <v>0</v>
      </c>
      <c r="BP541" s="71">
        <v>0</v>
      </c>
      <c r="BQ541" s="71">
        <v>2</v>
      </c>
      <c r="BR541" s="71">
        <v>0</v>
      </c>
      <c r="BS541" s="71">
        <v>1</v>
      </c>
      <c r="BT541" s="71">
        <v>1</v>
      </c>
      <c r="BU541"/>
      <c r="BV541" s="70">
        <v>16.253</v>
      </c>
      <c r="BW541" s="70">
        <v>0</v>
      </c>
      <c r="BX541" s="70">
        <v>0</v>
      </c>
      <c r="BY541" s="70">
        <v>0</v>
      </c>
      <c r="BZ541" s="70">
        <v>0</v>
      </c>
      <c r="CA541" s="70">
        <v>0</v>
      </c>
      <c r="CB541" s="70">
        <v>0</v>
      </c>
      <c r="CC541" s="70">
        <v>0</v>
      </c>
      <c r="CD541" s="70">
        <v>0</v>
      </c>
    </row>
    <row r="542" spans="1:82">
      <c r="A542" s="70" t="s">
        <v>2251</v>
      </c>
      <c r="B542" s="70">
        <v>451</v>
      </c>
      <c r="C542" s="70">
        <v>9</v>
      </c>
      <c r="D542" s="70">
        <v>27</v>
      </c>
      <c r="E542" s="70">
        <v>2012</v>
      </c>
      <c r="F542" s="70" t="s">
        <v>179</v>
      </c>
      <c r="G542" s="70" t="s">
        <v>2242</v>
      </c>
      <c r="H542" s="70" t="s">
        <v>2243</v>
      </c>
      <c r="I542" s="148"/>
      <c r="J542" s="71">
        <v>42.547331151707958</v>
      </c>
      <c r="K542" s="71">
        <v>5.857290381042894</v>
      </c>
      <c r="L542" s="71">
        <v>25.145992369028729</v>
      </c>
      <c r="M542" s="71">
        <v>65.810871185941181</v>
      </c>
      <c r="N542" s="71">
        <v>93.777947627874624</v>
      </c>
      <c r="O542" s="71">
        <v>37.577712283993066</v>
      </c>
      <c r="P542" s="71">
        <v>39.330164713009012</v>
      </c>
      <c r="Q542" s="71">
        <v>2.8546480629766702</v>
      </c>
      <c r="R542" s="71">
        <v>0.922718844237576</v>
      </c>
      <c r="S542" s="71">
        <v>4.5708989722624684</v>
      </c>
      <c r="T542" s="72"/>
      <c r="U542" s="71">
        <v>3612130</v>
      </c>
      <c r="V542" s="71">
        <v>1937</v>
      </c>
      <c r="W542" s="71">
        <v>515</v>
      </c>
      <c r="X542" s="71">
        <v>11420</v>
      </c>
      <c r="Y542" s="71">
        <v>15409</v>
      </c>
      <c r="Z542" s="71">
        <v>19654</v>
      </c>
      <c r="AA542" s="71">
        <v>7903</v>
      </c>
      <c r="AB542" s="71">
        <v>37440</v>
      </c>
      <c r="AC542" s="71">
        <v>156700</v>
      </c>
      <c r="AD542" s="71">
        <v>4.5708989722624684</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10.401</v>
      </c>
      <c r="BK542" s="71">
        <v>0</v>
      </c>
      <c r="BL542" s="71">
        <v>5.8949999999999996</v>
      </c>
      <c r="BM542" s="71">
        <v>5.5880000000000001</v>
      </c>
      <c r="BN542" s="72"/>
      <c r="BO542" s="71">
        <v>0</v>
      </c>
      <c r="BP542" s="71">
        <v>0</v>
      </c>
      <c r="BQ542" s="71">
        <v>2</v>
      </c>
      <c r="BR542" s="71">
        <v>0</v>
      </c>
      <c r="BS542" s="71">
        <v>1</v>
      </c>
      <c r="BT542" s="71">
        <v>1</v>
      </c>
      <c r="BU542"/>
      <c r="BV542" s="70">
        <v>21.884</v>
      </c>
      <c r="BW542" s="70">
        <v>0</v>
      </c>
      <c r="BX542" s="70">
        <v>0</v>
      </c>
      <c r="BY542" s="70">
        <v>0</v>
      </c>
      <c r="BZ542" s="70">
        <v>0</v>
      </c>
      <c r="CA542" s="70">
        <v>0</v>
      </c>
      <c r="CB542" s="70">
        <v>0</v>
      </c>
      <c r="CC542" s="70">
        <v>0</v>
      </c>
      <c r="CD542" s="70">
        <v>0</v>
      </c>
    </row>
    <row r="543" spans="1:82">
      <c r="A543" s="70" t="s">
        <v>2252</v>
      </c>
      <c r="B543" s="70">
        <v>452</v>
      </c>
      <c r="C543" s="70">
        <v>10</v>
      </c>
      <c r="D543" s="70">
        <v>27</v>
      </c>
      <c r="E543" s="70">
        <v>2013</v>
      </c>
      <c r="F543" s="70" t="s">
        <v>180</v>
      </c>
      <c r="G543" s="70" t="s">
        <v>2242</v>
      </c>
      <c r="H543" s="70" t="s">
        <v>2243</v>
      </c>
      <c r="I543" s="148"/>
      <c r="J543" s="71">
        <v>50.294147158401103</v>
      </c>
      <c r="K543" s="71">
        <v>5.6927501422502056</v>
      </c>
      <c r="L543" s="71">
        <v>20.440867626035281</v>
      </c>
      <c r="M543" s="71">
        <v>63.140823094793937</v>
      </c>
      <c r="N543" s="71">
        <v>81.578556216043026</v>
      </c>
      <c r="O543" s="71">
        <v>36.802576094743912</v>
      </c>
      <c r="P543" s="71">
        <v>39.138676312317237</v>
      </c>
      <c r="Q543" s="71">
        <v>2.8998802586994801</v>
      </c>
      <c r="R543" s="71">
        <v>0.7489331280393362</v>
      </c>
      <c r="S543" s="71">
        <v>4.7718396737895112</v>
      </c>
      <c r="T543" s="72"/>
      <c r="U543" s="71">
        <v>4003045</v>
      </c>
      <c r="V543" s="71">
        <v>1937</v>
      </c>
      <c r="W543" s="71">
        <v>515</v>
      </c>
      <c r="X543" s="71">
        <v>11420</v>
      </c>
      <c r="Y543" s="71">
        <v>15555</v>
      </c>
      <c r="Z543" s="71">
        <v>20108</v>
      </c>
      <c r="AA543" s="71">
        <v>7835</v>
      </c>
      <c r="AB543" s="71">
        <v>37488</v>
      </c>
      <c r="AC543" s="71">
        <v>124152</v>
      </c>
      <c r="AD543" s="71">
        <v>4.7718396737895112</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16.288</v>
      </c>
      <c r="BK543" s="71">
        <v>0</v>
      </c>
      <c r="BL543" s="71">
        <v>6.1180000000000003</v>
      </c>
      <c r="BM543" s="71">
        <v>6.2850000000000001</v>
      </c>
      <c r="BN543" s="72"/>
      <c r="BO543" s="71">
        <v>0</v>
      </c>
      <c r="BP543" s="71">
        <v>0</v>
      </c>
      <c r="BQ543" s="71">
        <v>3</v>
      </c>
      <c r="BR543" s="71">
        <v>0</v>
      </c>
      <c r="BS543" s="71">
        <v>1</v>
      </c>
      <c r="BT543" s="71">
        <v>1</v>
      </c>
      <c r="BU543"/>
      <c r="BV543" s="70">
        <v>28.690999999999999</v>
      </c>
      <c r="BW543" s="70">
        <v>0</v>
      </c>
      <c r="BX543" s="70">
        <v>0</v>
      </c>
      <c r="BY543" s="70">
        <v>0</v>
      </c>
      <c r="BZ543" s="70">
        <v>0</v>
      </c>
      <c r="CA543" s="70">
        <v>0</v>
      </c>
      <c r="CB543" s="70">
        <v>0</v>
      </c>
      <c r="CC543" s="70">
        <v>0</v>
      </c>
      <c r="CD543" s="70">
        <v>0</v>
      </c>
    </row>
    <row r="544" spans="1:82">
      <c r="A544" s="70" t="s">
        <v>2253</v>
      </c>
      <c r="B544" s="70">
        <v>453</v>
      </c>
      <c r="C544" s="70">
        <v>11</v>
      </c>
      <c r="D544" s="70">
        <v>27</v>
      </c>
      <c r="E544" s="70">
        <v>2014</v>
      </c>
      <c r="F544" s="70" t="s">
        <v>181</v>
      </c>
      <c r="G544" s="70" t="s">
        <v>2242</v>
      </c>
      <c r="H544" s="70" t="s">
        <v>2243</v>
      </c>
      <c r="I544" s="148"/>
      <c r="J544" s="71">
        <v>47.912143776510291</v>
      </c>
      <c r="K544" s="71">
        <v>6.2971549440605594</v>
      </c>
      <c r="L544" s="71">
        <v>25.886438379052091</v>
      </c>
      <c r="M544" s="71">
        <v>63.450165163830214</v>
      </c>
      <c r="N544" s="71">
        <v>71.818541984454171</v>
      </c>
      <c r="O544" s="71">
        <v>35.125294226445774</v>
      </c>
      <c r="P544" s="71">
        <v>39.116153366538491</v>
      </c>
      <c r="Q544" s="71">
        <v>2.7536886777331402</v>
      </c>
      <c r="R544" s="71">
        <v>0.76759668261014669</v>
      </c>
      <c r="S544" s="71">
        <v>3.839080164391556</v>
      </c>
      <c r="T544" s="72"/>
      <c r="U544" s="71">
        <v>3802990</v>
      </c>
      <c r="V544" s="71">
        <v>2178</v>
      </c>
      <c r="W544" s="71">
        <v>560</v>
      </c>
      <c r="X544" s="71">
        <v>11734</v>
      </c>
      <c r="Y544" s="71">
        <v>15594</v>
      </c>
      <c r="Z544" s="71">
        <v>20213</v>
      </c>
      <c r="AA544" s="71">
        <v>7790</v>
      </c>
      <c r="AB544" s="71">
        <v>37103</v>
      </c>
      <c r="AC544" s="71">
        <v>127646</v>
      </c>
      <c r="AD544" s="71">
        <v>3.839080164391556</v>
      </c>
      <c r="AE544" s="72"/>
      <c r="AF544" s="71"/>
      <c r="AG544" s="71"/>
      <c r="AH544" s="71"/>
      <c r="AI544" s="71"/>
      <c r="AJ544" s="71"/>
      <c r="AK544" s="71"/>
      <c r="AL544" s="71"/>
      <c r="AM544" s="71"/>
      <c r="AN544" s="71"/>
      <c r="AO544" s="71"/>
      <c r="AP544" s="71"/>
      <c r="AQ544" s="72"/>
      <c r="AR544" s="71">
        <v>449</v>
      </c>
      <c r="AS544" s="71">
        <v>82</v>
      </c>
      <c r="AT544" s="71">
        <v>0</v>
      </c>
      <c r="AU544" s="71">
        <v>0</v>
      </c>
      <c r="AV544" s="71">
        <v>0</v>
      </c>
      <c r="AW544" s="71">
        <v>0</v>
      </c>
      <c r="AX544" s="71"/>
      <c r="AY544" s="72"/>
      <c r="AZ544" s="71">
        <v>1950</v>
      </c>
      <c r="BA544" s="71">
        <v>6379</v>
      </c>
      <c r="BB544" s="71">
        <v>0</v>
      </c>
      <c r="BC544" s="71">
        <v>0</v>
      </c>
      <c r="BD544" s="71">
        <v>0</v>
      </c>
      <c r="BE544" s="71">
        <v>0</v>
      </c>
      <c r="BF544" s="71"/>
      <c r="BG544" s="72"/>
      <c r="BH544" s="71">
        <v>0</v>
      </c>
      <c r="BI544" s="71">
        <v>0</v>
      </c>
      <c r="BJ544" s="71">
        <v>17.181999999999999</v>
      </c>
      <c r="BK544" s="71">
        <v>0</v>
      </c>
      <c r="BL544" s="71">
        <v>5.9029999999999996</v>
      </c>
      <c r="BM544" s="71">
        <v>7.0010000000000003</v>
      </c>
      <c r="BN544" s="72"/>
      <c r="BO544" s="71">
        <v>0</v>
      </c>
      <c r="BP544" s="71">
        <v>0</v>
      </c>
      <c r="BQ544" s="71">
        <v>3</v>
      </c>
      <c r="BR544" s="71">
        <v>0</v>
      </c>
      <c r="BS544" s="71">
        <v>1</v>
      </c>
      <c r="BT544" s="71">
        <v>1</v>
      </c>
      <c r="BU544"/>
      <c r="BV544" s="70">
        <v>30.085999999999999</v>
      </c>
      <c r="BW544" s="70">
        <v>0</v>
      </c>
      <c r="BX544" s="70">
        <v>0</v>
      </c>
      <c r="BY544" s="70">
        <v>0</v>
      </c>
      <c r="BZ544" s="70">
        <v>0</v>
      </c>
      <c r="CA544" s="70">
        <v>0</v>
      </c>
      <c r="CB544" s="70">
        <v>0</v>
      </c>
      <c r="CC544" s="70">
        <v>0</v>
      </c>
      <c r="CD544" s="70">
        <v>0</v>
      </c>
    </row>
    <row r="545" spans="1:82">
      <c r="A545" s="70" t="s">
        <v>2254</v>
      </c>
      <c r="B545" s="70">
        <v>454</v>
      </c>
      <c r="C545" s="70">
        <v>12</v>
      </c>
      <c r="D545" s="70">
        <v>27</v>
      </c>
      <c r="E545" s="70">
        <v>2015</v>
      </c>
      <c r="F545" s="70" t="s">
        <v>182</v>
      </c>
      <c r="G545" s="70" t="s">
        <v>2242</v>
      </c>
      <c r="H545" s="70" t="s">
        <v>2243</v>
      </c>
      <c r="I545" s="148"/>
      <c r="J545" s="71">
        <v>49.532160808401443</v>
      </c>
      <c r="K545" s="71">
        <v>6.4816314801536858</v>
      </c>
      <c r="L545" s="71">
        <v>22.66442197685496</v>
      </c>
      <c r="M545" s="71">
        <v>66.962093556123833</v>
      </c>
      <c r="N545" s="71">
        <v>81.340777193674526</v>
      </c>
      <c r="O545" s="71">
        <v>35.067585684150728</v>
      </c>
      <c r="P545" s="71">
        <v>39.187259783112509</v>
      </c>
      <c r="Q545" s="71">
        <v>2.6680025450451201</v>
      </c>
      <c r="R545" s="71">
        <v>0.75231515306787011</v>
      </c>
      <c r="S545" s="71">
        <v>4.7039982728367624</v>
      </c>
      <c r="T545" s="72"/>
      <c r="U545" s="71">
        <v>4489381</v>
      </c>
      <c r="V545" s="71">
        <v>2178</v>
      </c>
      <c r="W545" s="71">
        <v>560</v>
      </c>
      <c r="X545" s="71">
        <v>11734</v>
      </c>
      <c r="Y545" s="71">
        <v>15669</v>
      </c>
      <c r="Z545" s="71">
        <v>20374</v>
      </c>
      <c r="AA545" s="71">
        <v>7798</v>
      </c>
      <c r="AB545" s="71">
        <v>36722</v>
      </c>
      <c r="AC545" s="71">
        <v>128596</v>
      </c>
      <c r="AD545" s="71">
        <v>4.7039982728367624</v>
      </c>
      <c r="AE545" s="72"/>
      <c r="AF545" s="71">
        <v>42384225.36607632</v>
      </c>
      <c r="AG545" s="71">
        <v>4296507.3035988295</v>
      </c>
      <c r="AH545" s="71">
        <v>3375575.596814259</v>
      </c>
      <c r="AI545" s="71">
        <v>78861042.624208435</v>
      </c>
      <c r="AJ545" s="71">
        <v>96729781.564318269</v>
      </c>
      <c r="AK545" s="71">
        <v>0</v>
      </c>
      <c r="AL545" s="71">
        <v>0</v>
      </c>
      <c r="AM545" s="71">
        <v>5032596.0570036676</v>
      </c>
      <c r="AN545" s="71">
        <v>0</v>
      </c>
      <c r="AO545" s="71">
        <v>0</v>
      </c>
      <c r="AP545" s="71">
        <v>230679728.51201978</v>
      </c>
      <c r="AQ545" s="72"/>
      <c r="AR545" s="71">
        <v>493</v>
      </c>
      <c r="AS545" s="71">
        <v>113</v>
      </c>
      <c r="AT545" s="71">
        <v>0</v>
      </c>
      <c r="AU545" s="71">
        <v>0</v>
      </c>
      <c r="AV545" s="71">
        <v>0</v>
      </c>
      <c r="AW545" s="71">
        <v>0</v>
      </c>
      <c r="AX545" s="71"/>
      <c r="AY545" s="72"/>
      <c r="AZ545" s="71">
        <v>2202</v>
      </c>
      <c r="BA545" s="71">
        <v>12116.1</v>
      </c>
      <c r="BB545" s="71">
        <v>0</v>
      </c>
      <c r="BC545" s="71">
        <v>0</v>
      </c>
      <c r="BD545" s="71">
        <v>0</v>
      </c>
      <c r="BE545" s="71">
        <v>0</v>
      </c>
      <c r="BF545" s="71"/>
      <c r="BG545" s="72"/>
      <c r="BH545" s="71">
        <v>0</v>
      </c>
      <c r="BI545" s="71">
        <v>0</v>
      </c>
      <c r="BJ545" s="71">
        <v>13.773999999999999</v>
      </c>
      <c r="BK545" s="71">
        <v>0</v>
      </c>
      <c r="BL545" s="71">
        <v>5.6580000000000004</v>
      </c>
      <c r="BM545" s="71">
        <v>6.3979999999999997</v>
      </c>
      <c r="BN545" s="72"/>
      <c r="BO545" s="71">
        <v>0</v>
      </c>
      <c r="BP545" s="71">
        <v>0</v>
      </c>
      <c r="BQ545" s="71">
        <v>2</v>
      </c>
      <c r="BR545" s="71">
        <v>0</v>
      </c>
      <c r="BS545" s="71">
        <v>1</v>
      </c>
      <c r="BT545" s="71">
        <v>1</v>
      </c>
      <c r="BU545"/>
      <c r="BV545" s="70">
        <v>25.83</v>
      </c>
      <c r="BW545" s="70">
        <v>0</v>
      </c>
      <c r="BX545" s="70">
        <v>0</v>
      </c>
      <c r="BY545" s="70">
        <v>0</v>
      </c>
      <c r="BZ545" s="70">
        <v>0</v>
      </c>
      <c r="CA545" s="70">
        <v>0</v>
      </c>
      <c r="CB545" s="70">
        <v>0</v>
      </c>
      <c r="CC545" s="70">
        <v>0</v>
      </c>
      <c r="CD545" s="70">
        <v>0</v>
      </c>
    </row>
    <row r="546" spans="1:82">
      <c r="A546" s="70" t="s">
        <v>2255</v>
      </c>
      <c r="B546" s="70">
        <v>455</v>
      </c>
      <c r="C546" s="70">
        <v>13</v>
      </c>
      <c r="D546" s="70">
        <v>27</v>
      </c>
      <c r="E546" s="70">
        <v>2016</v>
      </c>
      <c r="F546" s="70" t="s">
        <v>155</v>
      </c>
      <c r="G546" s="70" t="s">
        <v>2242</v>
      </c>
      <c r="H546" s="70" t="s">
        <v>2243</v>
      </c>
      <c r="I546" s="148"/>
      <c r="J546" s="71">
        <v>52.883533520422972</v>
      </c>
      <c r="K546" s="71">
        <v>6.3357312773147809</v>
      </c>
      <c r="L546" s="71">
        <v>27.438694850841902</v>
      </c>
      <c r="M546" s="71">
        <v>53.45452515040455</v>
      </c>
      <c r="N546" s="71">
        <v>73.41322675720761</v>
      </c>
      <c r="O546" s="71">
        <v>34.850878997817425</v>
      </c>
      <c r="P546" s="71">
        <v>39.316777890419331</v>
      </c>
      <c r="Q546" s="71">
        <v>2.5527121185740529</v>
      </c>
      <c r="R546" s="71">
        <v>1.4188377471536577</v>
      </c>
      <c r="S546" s="71">
        <v>5.9771003366094524</v>
      </c>
      <c r="T546" s="72"/>
      <c r="U546" s="71">
        <v>4834370</v>
      </c>
      <c r="V546" s="71">
        <v>2178</v>
      </c>
      <c r="W546" s="71">
        <v>560</v>
      </c>
      <c r="X546" s="71">
        <v>11734</v>
      </c>
      <c r="Y546" s="71">
        <v>15600</v>
      </c>
      <c r="Z546" s="71">
        <v>20497</v>
      </c>
      <c r="AA546" s="71">
        <v>8092</v>
      </c>
      <c r="AB546" s="71">
        <v>36141</v>
      </c>
      <c r="AC546" s="71">
        <v>242323.52091279009</v>
      </c>
      <c r="AD546" s="71">
        <v>5.9771003366094524</v>
      </c>
      <c r="AE546" s="72"/>
      <c r="AF546" s="71">
        <v>45169302.813108012</v>
      </c>
      <c r="AG546" s="71">
        <v>4223344.9786079358</v>
      </c>
      <c r="AH546" s="71">
        <v>3253748.6966782329</v>
      </c>
      <c r="AI546" s="71">
        <v>72424188.398844421</v>
      </c>
      <c r="AJ546" s="71">
        <v>76884298.525661141</v>
      </c>
      <c r="AK546" s="71">
        <v>0</v>
      </c>
      <c r="AL546" s="71">
        <v>0</v>
      </c>
      <c r="AM546" s="71">
        <v>4956820.4178148517</v>
      </c>
      <c r="AN546" s="71">
        <v>0</v>
      </c>
      <c r="AO546" s="71">
        <v>0</v>
      </c>
      <c r="AP546" s="71">
        <v>206911703.83071458</v>
      </c>
      <c r="AQ546" s="72"/>
      <c r="AR546" s="71">
        <v>529</v>
      </c>
      <c r="AS546" s="71">
        <v>124</v>
      </c>
      <c r="AT546" s="71">
        <v>0</v>
      </c>
      <c r="AU546" s="71">
        <v>0</v>
      </c>
      <c r="AV546" s="71">
        <v>0</v>
      </c>
      <c r="AW546" s="71">
        <v>0</v>
      </c>
      <c r="AX546" s="71"/>
      <c r="AY546" s="72"/>
      <c r="AZ546" s="71">
        <v>2405.8000000000002</v>
      </c>
      <c r="BA546" s="71">
        <v>12533.5</v>
      </c>
      <c r="BB546" s="71">
        <v>0</v>
      </c>
      <c r="BC546" s="71">
        <v>0</v>
      </c>
      <c r="BD546" s="71">
        <v>0</v>
      </c>
      <c r="BE546" s="71">
        <v>0</v>
      </c>
      <c r="BF546" s="71"/>
      <c r="BG546" s="72"/>
      <c r="BH546" s="71">
        <v>0</v>
      </c>
      <c r="BI546" s="71">
        <v>0</v>
      </c>
      <c r="BJ546" s="71">
        <v>16.760000000000002</v>
      </c>
      <c r="BK546" s="71">
        <v>0</v>
      </c>
      <c r="BL546" s="71">
        <v>5.7240000000000002</v>
      </c>
      <c r="BM546" s="71">
        <v>6.2370000000000001</v>
      </c>
      <c r="BN546" s="72"/>
      <c r="BO546" s="71">
        <v>0</v>
      </c>
      <c r="BP546" s="71">
        <v>0</v>
      </c>
      <c r="BQ546" s="71">
        <v>3</v>
      </c>
      <c r="BR546" s="71">
        <v>0</v>
      </c>
      <c r="BS546" s="71">
        <v>1</v>
      </c>
      <c r="BT546" s="71">
        <v>1</v>
      </c>
      <c r="BU546"/>
      <c r="BV546" s="70">
        <v>28.721</v>
      </c>
      <c r="BW546" s="70">
        <v>0</v>
      </c>
      <c r="BX546" s="70">
        <v>0</v>
      </c>
      <c r="BY546" s="70">
        <v>0</v>
      </c>
      <c r="BZ546" s="70">
        <v>0</v>
      </c>
      <c r="CA546" s="70">
        <v>0</v>
      </c>
      <c r="CB546" s="70">
        <v>0</v>
      </c>
      <c r="CC546" s="70">
        <v>0</v>
      </c>
      <c r="CD546" s="70">
        <v>0</v>
      </c>
    </row>
    <row r="547" spans="1:82">
      <c r="A547" s="70" t="s">
        <v>2256</v>
      </c>
      <c r="B547" s="70">
        <v>456</v>
      </c>
      <c r="C547" s="70">
        <v>14</v>
      </c>
      <c r="D547" s="70">
        <v>27</v>
      </c>
      <c r="E547" s="70">
        <v>2017</v>
      </c>
      <c r="F547" s="70" t="s">
        <v>156</v>
      </c>
      <c r="G547" s="70" t="s">
        <v>2242</v>
      </c>
      <c r="H547" s="70" t="s">
        <v>2243</v>
      </c>
      <c r="I547" s="148"/>
      <c r="J547" s="71">
        <v>48.196340057309143</v>
      </c>
      <c r="K547" s="71">
        <v>6.42472217696944</v>
      </c>
      <c r="L547" s="71">
        <v>24.407594781537714</v>
      </c>
      <c r="M547" s="71">
        <v>47.979922476041025</v>
      </c>
      <c r="N547" s="71">
        <v>72.687261141688126</v>
      </c>
      <c r="O547" s="71">
        <v>34.519697366141685</v>
      </c>
      <c r="P547" s="71">
        <v>39.154623127978255</v>
      </c>
      <c r="Q547" s="71">
        <v>2.4369052694001199</v>
      </c>
      <c r="R547" s="71">
        <v>1.5043261058576725</v>
      </c>
      <c r="S547" s="71">
        <v>3.6976998130695145</v>
      </c>
      <c r="T547" s="72"/>
      <c r="U547" s="71">
        <v>5036175</v>
      </c>
      <c r="V547" s="71">
        <v>2178</v>
      </c>
      <c r="W547" s="71">
        <v>560</v>
      </c>
      <c r="X547" s="71">
        <v>11734</v>
      </c>
      <c r="Y547" s="71">
        <v>15601</v>
      </c>
      <c r="Z547" s="71">
        <v>20639</v>
      </c>
      <c r="AA547" s="71">
        <v>8110</v>
      </c>
      <c r="AB547" s="71">
        <v>35678</v>
      </c>
      <c r="AC547" s="71">
        <v>262021.99999999991</v>
      </c>
      <c r="AD547" s="71">
        <v>3.697699813069514</v>
      </c>
      <c r="AE547" s="72"/>
      <c r="AF547" s="71">
        <v>42217031.646962456</v>
      </c>
      <c r="AG547" s="71">
        <v>4295405.4588886341</v>
      </c>
      <c r="AH547" s="71">
        <v>3869068.1561207259</v>
      </c>
      <c r="AI547" s="71">
        <v>69157900.669030562</v>
      </c>
      <c r="AJ547" s="71">
        <v>88358698.475234777</v>
      </c>
      <c r="AK547" s="71">
        <v>0</v>
      </c>
      <c r="AL547" s="71">
        <v>0</v>
      </c>
      <c r="AM547" s="71">
        <v>4900975.6222549584</v>
      </c>
      <c r="AN547" s="71">
        <v>0</v>
      </c>
      <c r="AO547" s="71">
        <v>0</v>
      </c>
      <c r="AP547" s="71">
        <v>212799080.02849212</v>
      </c>
      <c r="AQ547" s="72"/>
      <c r="AR547" s="71">
        <v>561</v>
      </c>
      <c r="AS547" s="71">
        <v>134</v>
      </c>
      <c r="AT547" s="71">
        <v>0</v>
      </c>
      <c r="AU547" s="71">
        <v>1</v>
      </c>
      <c r="AV547" s="71">
        <v>0</v>
      </c>
      <c r="AW547" s="71">
        <v>0</v>
      </c>
      <c r="AX547" s="71"/>
      <c r="AY547" s="72"/>
      <c r="AZ547" s="71">
        <v>2599.4</v>
      </c>
      <c r="BA547" s="71">
        <v>12805.8</v>
      </c>
      <c r="BB547" s="71">
        <v>0</v>
      </c>
      <c r="BC547" s="71">
        <v>59.2</v>
      </c>
      <c r="BD547" s="71">
        <v>0</v>
      </c>
      <c r="BE547" s="71">
        <v>0</v>
      </c>
      <c r="BF547" s="71"/>
      <c r="BG547" s="72"/>
      <c r="BH547" s="71">
        <v>0</v>
      </c>
      <c r="BI547" s="71">
        <v>0</v>
      </c>
      <c r="BJ547" s="71">
        <v>16.984999999999999</v>
      </c>
      <c r="BK547" s="71">
        <v>0</v>
      </c>
      <c r="BL547" s="71">
        <v>5.4720000000000004</v>
      </c>
      <c r="BM547" s="71">
        <v>5.9880000000000004</v>
      </c>
      <c r="BN547" s="72"/>
      <c r="BO547" s="71">
        <v>0</v>
      </c>
      <c r="BP547" s="71">
        <v>0</v>
      </c>
      <c r="BQ547" s="71">
        <v>3</v>
      </c>
      <c r="BR547" s="71">
        <v>0</v>
      </c>
      <c r="BS547" s="71">
        <v>1</v>
      </c>
      <c r="BT547" s="71">
        <v>1</v>
      </c>
      <c r="BU547"/>
      <c r="BV547" s="70">
        <v>28.445</v>
      </c>
      <c r="BW547" s="70">
        <v>0</v>
      </c>
      <c r="BX547" s="70">
        <v>0</v>
      </c>
      <c r="BY547" s="70">
        <v>0</v>
      </c>
      <c r="BZ547" s="70">
        <v>0</v>
      </c>
      <c r="CA547" s="70">
        <v>0</v>
      </c>
      <c r="CB547" s="70">
        <v>0</v>
      </c>
      <c r="CC547" s="70">
        <v>0</v>
      </c>
      <c r="CD547" s="70">
        <v>0</v>
      </c>
    </row>
    <row r="548" spans="1:82">
      <c r="A548" s="70" t="s">
        <v>2257</v>
      </c>
      <c r="B548" s="70">
        <v>457</v>
      </c>
      <c r="C548" s="70">
        <v>15</v>
      </c>
      <c r="D548" s="70">
        <v>27</v>
      </c>
      <c r="E548" s="70">
        <v>2018</v>
      </c>
      <c r="F548" s="70" t="s">
        <v>183</v>
      </c>
      <c r="G548" s="70" t="s">
        <v>2242</v>
      </c>
      <c r="H548" s="70" t="s">
        <v>2243</v>
      </c>
      <c r="I548" s="148"/>
      <c r="J548" s="71">
        <v>51.172717162060962</v>
      </c>
      <c r="K548" s="71">
        <v>6.1107744956748764</v>
      </c>
      <c r="L548" s="71">
        <v>22.349942258256821</v>
      </c>
      <c r="M548" s="71">
        <v>51.310615115200235</v>
      </c>
      <c r="N548" s="71">
        <v>67.417200527457382</v>
      </c>
      <c r="O548" s="71">
        <v>33.872788713403992</v>
      </c>
      <c r="P548" s="71">
        <v>39.199838266067111</v>
      </c>
      <c r="Q548" s="71">
        <v>2.23094195414963</v>
      </c>
      <c r="R548" s="71">
        <v>1.427574641764803</v>
      </c>
      <c r="S548" s="71">
        <v>5.1773883918466428</v>
      </c>
      <c r="T548" s="72"/>
      <c r="U548" s="71">
        <v>5482790</v>
      </c>
      <c r="V548" s="71">
        <v>2178</v>
      </c>
      <c r="W548" s="71">
        <v>560</v>
      </c>
      <c r="X548" s="71">
        <v>11734</v>
      </c>
      <c r="Y548" s="71">
        <v>15670</v>
      </c>
      <c r="Z548" s="71">
        <v>20640</v>
      </c>
      <c r="AA548" s="71">
        <v>8201</v>
      </c>
      <c r="AB548" s="71">
        <v>35199</v>
      </c>
      <c r="AC548" s="71">
        <v>247679</v>
      </c>
      <c r="AD548" s="71">
        <v>5.1773883918466428</v>
      </c>
      <c r="AE548" s="72"/>
      <c r="AF548" s="71">
        <v>47514504.697599463</v>
      </c>
      <c r="AG548" s="71">
        <v>3897793.4347950541</v>
      </c>
      <c r="AH548" s="71">
        <v>3657110.0147664542</v>
      </c>
      <c r="AI548" s="71">
        <v>70985240.820563465</v>
      </c>
      <c r="AJ548" s="71">
        <v>80037257.812512234</v>
      </c>
      <c r="AK548" s="71">
        <v>0</v>
      </c>
      <c r="AL548" s="71">
        <v>0</v>
      </c>
      <c r="AM548" s="71">
        <v>4845181.4459393295</v>
      </c>
      <c r="AN548" s="71">
        <v>0</v>
      </c>
      <c r="AO548" s="71">
        <v>0</v>
      </c>
      <c r="AP548" s="71">
        <v>210937088.22617599</v>
      </c>
      <c r="AQ548" s="72"/>
      <c r="AR548" s="71">
        <v>598</v>
      </c>
      <c r="AS548" s="71">
        <v>159</v>
      </c>
      <c r="AT548" s="71">
        <v>0</v>
      </c>
      <c r="AU548" s="71">
        <v>1</v>
      </c>
      <c r="AV548" s="71">
        <v>0</v>
      </c>
      <c r="AW548" s="71">
        <v>0</v>
      </c>
      <c r="AX548" s="71"/>
      <c r="AY548" s="72"/>
      <c r="AZ548" s="71">
        <v>2798.7999999999997</v>
      </c>
      <c r="BA548" s="71">
        <v>13878</v>
      </c>
      <c r="BB548" s="71">
        <v>0</v>
      </c>
      <c r="BC548" s="71">
        <v>59</v>
      </c>
      <c r="BD548" s="71">
        <v>0</v>
      </c>
      <c r="BE548" s="71">
        <v>0</v>
      </c>
      <c r="BF548" s="71"/>
      <c r="BG548" s="72"/>
      <c r="BH548" s="71">
        <v>0</v>
      </c>
      <c r="BI548" s="71">
        <v>0</v>
      </c>
      <c r="BJ548" s="71">
        <v>18.12</v>
      </c>
      <c r="BK548" s="71">
        <v>0</v>
      </c>
      <c r="BL548" s="71">
        <v>5.2350000000000003</v>
      </c>
      <c r="BM548" s="71">
        <v>6.0000000000000001E-3</v>
      </c>
      <c r="BN548" s="72"/>
      <c r="BO548" s="71">
        <v>0</v>
      </c>
      <c r="BP548" s="71">
        <v>0</v>
      </c>
      <c r="BQ548" s="71">
        <v>3</v>
      </c>
      <c r="BR548" s="71">
        <v>0</v>
      </c>
      <c r="BS548" s="71">
        <v>1</v>
      </c>
      <c r="BT548" s="71">
        <v>1</v>
      </c>
      <c r="BU548"/>
      <c r="BV548" s="70">
        <v>23.361000000000001</v>
      </c>
      <c r="BW548" s="70">
        <v>0</v>
      </c>
      <c r="BX548" s="70">
        <v>0</v>
      </c>
      <c r="BY548" s="70">
        <v>0</v>
      </c>
      <c r="BZ548" s="70">
        <v>0</v>
      </c>
      <c r="CA548" s="70">
        <v>0</v>
      </c>
      <c r="CB548" s="70">
        <v>0</v>
      </c>
      <c r="CC548" s="70">
        <v>0</v>
      </c>
      <c r="CD548" s="70">
        <v>0</v>
      </c>
    </row>
    <row r="549" spans="1:82">
      <c r="A549" s="70" t="s">
        <v>2258</v>
      </c>
      <c r="B549" s="70">
        <v>458</v>
      </c>
      <c r="C549" s="70">
        <v>16</v>
      </c>
      <c r="D549" s="70">
        <v>27</v>
      </c>
      <c r="E549" s="70">
        <v>2019</v>
      </c>
      <c r="F549" s="70" t="s">
        <v>158</v>
      </c>
      <c r="G549" s="70" t="s">
        <v>2242</v>
      </c>
      <c r="H549" s="70" t="s">
        <v>2243</v>
      </c>
      <c r="I549" s="148"/>
      <c r="J549" s="71">
        <v>53.67395943064691</v>
      </c>
      <c r="K549" s="71">
        <v>5.7458609097678011</v>
      </c>
      <c r="L549" s="71">
        <v>22.564527041347098</v>
      </c>
      <c r="M549" s="71">
        <v>47.808071822883754</v>
      </c>
      <c r="N549" s="71">
        <v>62.970263984994183</v>
      </c>
      <c r="O549" s="71">
        <v>32.991675849652886</v>
      </c>
      <c r="P549" s="71">
        <v>38.517830235657321</v>
      </c>
      <c r="Q549" s="71">
        <v>2.14109777729773</v>
      </c>
      <c r="R549" s="71">
        <v>1.8287207662676011</v>
      </c>
      <c r="S549" s="71">
        <v>7.1710031007742927</v>
      </c>
      <c r="T549" s="72"/>
      <c r="U549" s="71">
        <v>6108064</v>
      </c>
      <c r="V549" s="71">
        <v>2178</v>
      </c>
      <c r="W549" s="71">
        <v>560</v>
      </c>
      <c r="X549" s="71">
        <v>11734</v>
      </c>
      <c r="Y549" s="71">
        <v>15723</v>
      </c>
      <c r="Z549" s="71">
        <v>20655</v>
      </c>
      <c r="AA549" s="71">
        <v>7998</v>
      </c>
      <c r="AB549" s="71">
        <v>34696</v>
      </c>
      <c r="AC549" s="71">
        <v>322473</v>
      </c>
      <c r="AD549" s="71">
        <v>7.1710031007742927</v>
      </c>
      <c r="AE549" s="72"/>
      <c r="AF549" s="71">
        <v>52978847.098298363</v>
      </c>
      <c r="AG549" s="71">
        <v>3777231.6550281439</v>
      </c>
      <c r="AH549" s="71">
        <v>3894640.4284986532</v>
      </c>
      <c r="AI549" s="71">
        <v>68076230.853181303</v>
      </c>
      <c r="AJ549" s="71">
        <v>76021712.186128646</v>
      </c>
      <c r="AK549" s="71">
        <v>0</v>
      </c>
      <c r="AL549" s="71">
        <v>0</v>
      </c>
      <c r="AM549" s="71">
        <v>4725334.0086518414</v>
      </c>
      <c r="AN549" s="71">
        <v>0</v>
      </c>
      <c r="AO549" s="71">
        <v>0</v>
      </c>
      <c r="AP549" s="71">
        <v>209473996.22978696</v>
      </c>
      <c r="AQ549" s="72"/>
      <c r="AR549" s="71">
        <v>625</v>
      </c>
      <c r="AS549" s="71">
        <v>184</v>
      </c>
      <c r="AT549" s="71">
        <v>0</v>
      </c>
      <c r="AU549" s="71">
        <v>1</v>
      </c>
      <c r="AV549" s="71">
        <v>0</v>
      </c>
      <c r="AW549" s="71">
        <v>0</v>
      </c>
      <c r="AX549" s="71"/>
      <c r="AY549" s="72"/>
      <c r="AZ549" s="71">
        <v>2948.400000000001</v>
      </c>
      <c r="BA549" s="71">
        <v>23411.7</v>
      </c>
      <c r="BB549" s="71">
        <v>0</v>
      </c>
      <c r="BC549" s="71">
        <v>59.2</v>
      </c>
      <c r="BD549" s="71">
        <v>0</v>
      </c>
      <c r="BE549" s="71">
        <v>0</v>
      </c>
      <c r="BF549" s="71"/>
      <c r="BG549" s="72"/>
      <c r="BH549" s="71">
        <v>0</v>
      </c>
      <c r="BI549" s="71">
        <v>0</v>
      </c>
      <c r="BJ549" s="71">
        <v>21.542000000000002</v>
      </c>
      <c r="BK549" s="71">
        <v>0</v>
      </c>
      <c r="BL549" s="71">
        <v>5.1779999999999999</v>
      </c>
      <c r="BM549" s="71">
        <v>5.6639999999999997</v>
      </c>
      <c r="BN549" s="72"/>
      <c r="BO549" s="71">
        <v>0</v>
      </c>
      <c r="BP549" s="71">
        <v>0</v>
      </c>
      <c r="BQ549" s="71">
        <v>3</v>
      </c>
      <c r="BR549" s="71">
        <v>0</v>
      </c>
      <c r="BS549" s="71">
        <v>1</v>
      </c>
      <c r="BT549" s="71">
        <v>1</v>
      </c>
      <c r="BU549"/>
      <c r="BV549" s="70">
        <v>32.384</v>
      </c>
      <c r="BW549" s="70">
        <v>0</v>
      </c>
      <c r="BX549" s="70">
        <v>0</v>
      </c>
      <c r="BY549" s="70">
        <v>0</v>
      </c>
      <c r="BZ549" s="70">
        <v>0</v>
      </c>
      <c r="CA549" s="70">
        <v>0</v>
      </c>
      <c r="CB549" s="70">
        <v>0</v>
      </c>
      <c r="CC549" s="70">
        <v>0</v>
      </c>
      <c r="CD549" s="70">
        <v>0</v>
      </c>
    </row>
    <row r="550" spans="1:82">
      <c r="A550" s="70" t="s">
        <v>2259</v>
      </c>
      <c r="B550" s="70">
        <v>459</v>
      </c>
      <c r="C550" s="70">
        <v>17</v>
      </c>
      <c r="D550" s="70">
        <v>27</v>
      </c>
      <c r="E550" s="70">
        <v>2020</v>
      </c>
      <c r="F550" s="70" t="s">
        <v>159</v>
      </c>
      <c r="G550" s="70" t="s">
        <v>2242</v>
      </c>
      <c r="H550" s="70" t="s">
        <v>2243</v>
      </c>
      <c r="I550" s="148"/>
      <c r="J550" s="71">
        <v>62.020110015479581</v>
      </c>
      <c r="K550" s="71">
        <v>6.1712558162434554</v>
      </c>
      <c r="L550" s="71">
        <v>25.676826364788322</v>
      </c>
      <c r="M550" s="71">
        <v>39.674973844188784</v>
      </c>
      <c r="N550" s="71">
        <v>60.209445842682236</v>
      </c>
      <c r="O550" s="71">
        <v>28.859191082918365</v>
      </c>
      <c r="P550" s="71">
        <v>36.542188854892395</v>
      </c>
      <c r="Q550" s="71">
        <v>2.0102069035627701</v>
      </c>
      <c r="R550" s="71">
        <v>1.4055865518867634</v>
      </c>
      <c r="S550" s="71">
        <v>5.236312782984391</v>
      </c>
      <c r="T550" s="72"/>
      <c r="U550" s="71">
        <v>5443514</v>
      </c>
      <c r="V550" s="71">
        <v>2057</v>
      </c>
      <c r="W550" s="71">
        <v>655</v>
      </c>
      <c r="X550" s="71">
        <v>10801</v>
      </c>
      <c r="Y550" s="71">
        <v>15653</v>
      </c>
      <c r="Z550" s="71">
        <v>20622</v>
      </c>
      <c r="AA550" s="71">
        <v>8065</v>
      </c>
      <c r="AB550" s="71">
        <v>34094</v>
      </c>
      <c r="AC550" s="71">
        <v>249168</v>
      </c>
      <c r="AD550" s="71">
        <v>5.236312782984391</v>
      </c>
      <c r="AE550" s="72"/>
      <c r="AF550" s="71">
        <v>45323503.11972215</v>
      </c>
      <c r="AG550" s="71">
        <v>4031852.1587245646</v>
      </c>
      <c r="AH550" s="71">
        <v>4491176.8178452011</v>
      </c>
      <c r="AI550" s="71">
        <v>59873390.265238464</v>
      </c>
      <c r="AJ550" s="71">
        <v>74880038.26872696</v>
      </c>
      <c r="AK550" s="71"/>
      <c r="AL550" s="71"/>
      <c r="AM550" s="71">
        <v>4449645.7922404865</v>
      </c>
      <c r="AN550" s="71"/>
      <c r="AO550" s="71"/>
      <c r="AP550" s="71">
        <v>193049606.42249784</v>
      </c>
      <c r="AQ550" s="72"/>
      <c r="AR550" s="71">
        <v>647</v>
      </c>
      <c r="AS550" s="71">
        <v>203</v>
      </c>
      <c r="AT550" s="71">
        <v>0</v>
      </c>
      <c r="AU550" s="71">
        <v>1</v>
      </c>
      <c r="AV550" s="71">
        <v>0</v>
      </c>
      <c r="AW550" s="71">
        <v>0</v>
      </c>
      <c r="AX550" s="71"/>
      <c r="AY550" s="72"/>
      <c r="AZ550" s="71">
        <v>3100.4000000000028</v>
      </c>
      <c r="BA550" s="71">
        <v>24318.7</v>
      </c>
      <c r="BB550" s="71">
        <v>0</v>
      </c>
      <c r="BC550" s="71">
        <v>59.2</v>
      </c>
      <c r="BD550" s="71">
        <v>0</v>
      </c>
      <c r="BE550" s="71">
        <v>0</v>
      </c>
      <c r="BF550" s="71"/>
      <c r="BG550" s="72"/>
      <c r="BH550" s="71">
        <v>0</v>
      </c>
      <c r="BI550" s="71">
        <v>0</v>
      </c>
      <c r="BJ550" s="71">
        <v>18.111000000000001</v>
      </c>
      <c r="BK550" s="71">
        <v>0</v>
      </c>
      <c r="BL550" s="71">
        <v>5.2009999999999996</v>
      </c>
      <c r="BM550" s="71">
        <v>5.5110000000000001</v>
      </c>
      <c r="BN550" s="72"/>
      <c r="BO550" s="71">
        <v>0</v>
      </c>
      <c r="BP550" s="71">
        <v>0</v>
      </c>
      <c r="BQ550" s="71">
        <v>3</v>
      </c>
      <c r="BR550" s="71">
        <v>0</v>
      </c>
      <c r="BS550" s="71">
        <v>1</v>
      </c>
      <c r="BT550" s="71">
        <v>1</v>
      </c>
      <c r="BU550"/>
      <c r="BV550" s="70">
        <v>28.823</v>
      </c>
      <c r="BW550" s="70">
        <v>0</v>
      </c>
      <c r="BX550" s="70">
        <v>0</v>
      </c>
      <c r="BY550" s="70">
        <v>0</v>
      </c>
      <c r="BZ550" s="70">
        <v>0</v>
      </c>
      <c r="CA550" s="70">
        <v>0</v>
      </c>
      <c r="CB550" s="70">
        <v>0</v>
      </c>
      <c r="CC550" s="70">
        <v>0</v>
      </c>
      <c r="CD550" s="70">
        <v>0</v>
      </c>
    </row>
    <row r="551" spans="1:82">
      <c r="A551" s="70" t="s">
        <v>2260</v>
      </c>
      <c r="B551" s="70">
        <v>459</v>
      </c>
      <c r="C551" s="70">
        <v>18</v>
      </c>
      <c r="D551" s="70">
        <v>27</v>
      </c>
      <c r="E551" s="70">
        <v>2021</v>
      </c>
      <c r="F551" s="70" t="s">
        <v>160</v>
      </c>
      <c r="G551" s="70" t="s">
        <v>2242</v>
      </c>
      <c r="H551" s="70" t="s">
        <v>2243</v>
      </c>
      <c r="I551" s="148"/>
      <c r="J551" s="71">
        <v>56.144216084673033</v>
      </c>
      <c r="K551" s="71">
        <v>6.7313492277432214</v>
      </c>
      <c r="L551" s="71">
        <v>23.38265993842332</v>
      </c>
      <c r="M551" s="71">
        <v>44.656775240475532</v>
      </c>
      <c r="N551" s="71">
        <v>61.711758258429626</v>
      </c>
      <c r="O551" s="71">
        <v>27.767141681869447</v>
      </c>
      <c r="P551" s="71">
        <v>37.038127525876362</v>
      </c>
      <c r="Q551" s="71">
        <v>1.9468597090601001</v>
      </c>
      <c r="R551" s="71">
        <v>1.1006180561750516</v>
      </c>
      <c r="S551" s="71">
        <v>5.2654230695533384</v>
      </c>
      <c r="T551" s="72"/>
      <c r="U551" s="71">
        <v>5317342</v>
      </c>
      <c r="V551" s="71">
        <v>2057</v>
      </c>
      <c r="W551" s="71">
        <v>655</v>
      </c>
      <c r="X551" s="71">
        <v>10801</v>
      </c>
      <c r="Y551" s="71">
        <v>15526</v>
      </c>
      <c r="Z551" s="71">
        <v>20430</v>
      </c>
      <c r="AA551" s="71">
        <v>7971</v>
      </c>
      <c r="AB551" s="71">
        <v>33344</v>
      </c>
      <c r="AC551" s="71">
        <v>189276</v>
      </c>
      <c r="AD551" s="71">
        <v>5.2654230695533384</v>
      </c>
      <c r="AE551" s="72"/>
      <c r="AF551" s="71">
        <v>40506305.856951304</v>
      </c>
      <c r="AG551" s="71">
        <v>4238673.9309779136</v>
      </c>
      <c r="AH551" s="71">
        <v>4108337.6830605911</v>
      </c>
      <c r="AI551" s="71">
        <v>65823778.640815288</v>
      </c>
      <c r="AJ551" s="71">
        <v>73451582.874235079</v>
      </c>
      <c r="AK551" s="71">
        <v>0</v>
      </c>
      <c r="AL551" s="71">
        <v>0</v>
      </c>
      <c r="AM551" s="71">
        <v>4376863.0750633804</v>
      </c>
      <c r="AN551" s="71">
        <v>0</v>
      </c>
      <c r="AO551" s="71">
        <v>0</v>
      </c>
      <c r="AP551" s="71">
        <v>192505542.06110355</v>
      </c>
      <c r="AQ551" s="72"/>
      <c r="AR551" s="71">
        <v>678</v>
      </c>
      <c r="AS551" s="71">
        <v>215</v>
      </c>
      <c r="AT551" s="71">
        <v>0</v>
      </c>
      <c r="AU551" s="71">
        <v>1</v>
      </c>
      <c r="AV551" s="71">
        <v>0</v>
      </c>
      <c r="AW551" s="71">
        <v>0</v>
      </c>
      <c r="AX551" s="71"/>
      <c r="AY551" s="72"/>
      <c r="AZ551" s="71">
        <v>3299.0000000000041</v>
      </c>
      <c r="BA551" s="71">
        <v>24882.2</v>
      </c>
      <c r="BB551" s="71">
        <v>0</v>
      </c>
      <c r="BC551" s="71">
        <v>59.2</v>
      </c>
      <c r="BD551" s="71">
        <v>0</v>
      </c>
      <c r="BE551" s="71">
        <v>0</v>
      </c>
      <c r="BF551" s="71"/>
      <c r="BG551" s="72"/>
      <c r="BH551" s="71">
        <v>0</v>
      </c>
      <c r="BI551" s="71">
        <v>0</v>
      </c>
      <c r="BJ551" s="71">
        <v>11.382999999999999</v>
      </c>
      <c r="BK551" s="71">
        <v>0</v>
      </c>
      <c r="BL551" s="71">
        <v>9.9740000000000002</v>
      </c>
      <c r="BM551" s="71">
        <v>0</v>
      </c>
      <c r="BN551" s="72"/>
      <c r="BO551" s="71">
        <v>0</v>
      </c>
      <c r="BP551" s="71">
        <v>0</v>
      </c>
      <c r="BQ551" s="71">
        <v>1</v>
      </c>
      <c r="BR551" s="71">
        <v>0</v>
      </c>
      <c r="BS551" s="71">
        <v>2</v>
      </c>
      <c r="BT551" s="71">
        <v>0</v>
      </c>
      <c r="BU551"/>
      <c r="BV551" s="70">
        <v>21.356999999999999</v>
      </c>
      <c r="BW551" s="70">
        <v>0</v>
      </c>
      <c r="BX551" s="70">
        <v>0</v>
      </c>
      <c r="BY551" s="70">
        <v>0</v>
      </c>
      <c r="BZ551" s="70">
        <v>0</v>
      </c>
      <c r="CA551" s="70">
        <v>0</v>
      </c>
      <c r="CB551" s="70">
        <v>0</v>
      </c>
      <c r="CC551" s="70">
        <v>0</v>
      </c>
      <c r="CD551" s="70">
        <v>0</v>
      </c>
    </row>
    <row r="552" spans="1:82">
      <c r="A552" s="70" t="s">
        <v>2261</v>
      </c>
      <c r="B552" s="70">
        <v>459</v>
      </c>
      <c r="C552" s="70">
        <v>19</v>
      </c>
      <c r="D552" s="70">
        <v>27</v>
      </c>
      <c r="E552" s="70">
        <v>2022</v>
      </c>
      <c r="F552" s="70" t="s">
        <v>161</v>
      </c>
      <c r="G552" s="70" t="s">
        <v>2242</v>
      </c>
      <c r="H552" s="70" t="s">
        <v>2243</v>
      </c>
      <c r="I552" s="148"/>
      <c r="J552" s="71">
        <v>51.109318159518011</v>
      </c>
      <c r="K552" s="71">
        <v>6.1290051787415782</v>
      </c>
      <c r="L552" s="71">
        <v>20.043659455385356</v>
      </c>
      <c r="M552" s="71">
        <v>42.634123188265072</v>
      </c>
      <c r="N552" s="71">
        <v>62.700178180028011</v>
      </c>
      <c r="O552" s="71">
        <v>28.966330284405952</v>
      </c>
      <c r="P552" s="71">
        <v>36.390444069471727</v>
      </c>
      <c r="Q552" s="71">
        <v>1.9218060086437656</v>
      </c>
      <c r="R552" s="71">
        <v>0.75226116720981528</v>
      </c>
      <c r="S552" s="71">
        <v>4.0838856459331669</v>
      </c>
      <c r="T552" s="72"/>
      <c r="U552" s="71">
        <v>5656171</v>
      </c>
      <c r="V552" s="71">
        <v>2057</v>
      </c>
      <c r="W552" s="71">
        <v>655</v>
      </c>
      <c r="X552" s="71">
        <v>10801</v>
      </c>
      <c r="Y552" s="71">
        <v>15488</v>
      </c>
      <c r="Z552" s="71">
        <v>20249</v>
      </c>
      <c r="AA552" s="71">
        <v>7951</v>
      </c>
      <c r="AB552" s="71">
        <v>32645</v>
      </c>
      <c r="AC552" s="71">
        <v>130992.99999999997</v>
      </c>
      <c r="AD552" s="71">
        <v>4.0838856459331669</v>
      </c>
      <c r="AE552" s="72"/>
      <c r="AF552" s="71">
        <v>39346229.770840876</v>
      </c>
      <c r="AG552" s="71">
        <v>4285959.1247001644</v>
      </c>
      <c r="AH552" s="71">
        <v>4111257.5791872246</v>
      </c>
      <c r="AI552" s="71">
        <v>64800505.027399778</v>
      </c>
      <c r="AJ552" s="71">
        <v>79314727.406732216</v>
      </c>
      <c r="AK552" s="71">
        <v>0</v>
      </c>
      <c r="AL552" s="71">
        <v>0</v>
      </c>
      <c r="AM552" s="71">
        <v>4215360.5259202877</v>
      </c>
      <c r="AN552" s="71">
        <v>0</v>
      </c>
      <c r="AO552" s="71">
        <v>0</v>
      </c>
      <c r="AP552" s="71">
        <v>196074039.43478057</v>
      </c>
      <c r="AQ552" s="72"/>
      <c r="AR552" s="71">
        <v>724</v>
      </c>
      <c r="AS552" s="71">
        <v>228</v>
      </c>
      <c r="AT552" s="71">
        <v>0</v>
      </c>
      <c r="AU552" s="71">
        <v>1</v>
      </c>
      <c r="AV552" s="71">
        <v>0</v>
      </c>
      <c r="AW552" s="71">
        <v>0</v>
      </c>
      <c r="AX552" s="71"/>
      <c r="AY552" s="72"/>
      <c r="AZ552" s="71">
        <v>3611.2000000000053</v>
      </c>
      <c r="BA552" s="71">
        <v>25509.200000000001</v>
      </c>
      <c r="BB552" s="71">
        <v>0</v>
      </c>
      <c r="BC552" s="71">
        <v>59.2</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2262</v>
      </c>
      <c r="B553" s="70">
        <v>459</v>
      </c>
      <c r="C553" s="70">
        <v>20</v>
      </c>
      <c r="D553" s="70">
        <v>27</v>
      </c>
      <c r="E553" s="70">
        <v>2023</v>
      </c>
      <c r="F553" s="70" t="s">
        <v>1539</v>
      </c>
      <c r="G553" s="70" t="s">
        <v>2242</v>
      </c>
      <c r="H553" s="70" t="s">
        <v>2243</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758</v>
      </c>
      <c r="AS553" s="71">
        <v>234</v>
      </c>
      <c r="AT553" s="71">
        <v>0</v>
      </c>
      <c r="AU553" s="71">
        <v>1</v>
      </c>
      <c r="AV553" s="71">
        <v>0</v>
      </c>
      <c r="AW553" s="71">
        <v>0</v>
      </c>
      <c r="AX553" s="71"/>
      <c r="AY553" s="72"/>
      <c r="AZ553" s="71">
        <v>3826.4000000000065</v>
      </c>
      <c r="BA553" s="71">
        <v>25781.600000000002</v>
      </c>
      <c r="BB553" s="71">
        <v>0</v>
      </c>
      <c r="BC553" s="71">
        <v>59.2</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2263</v>
      </c>
      <c r="B554" s="70">
        <v>459</v>
      </c>
      <c r="C554" s="70">
        <v>21</v>
      </c>
      <c r="D554" s="70">
        <v>27</v>
      </c>
      <c r="E554" s="70">
        <v>2024</v>
      </c>
      <c r="F554" s="70" t="s">
        <v>1554</v>
      </c>
      <c r="G554" s="70" t="s">
        <v>2242</v>
      </c>
      <c r="H554" s="70" t="s">
        <v>2243</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2264</v>
      </c>
      <c r="B555" s="70">
        <v>324</v>
      </c>
      <c r="C555" s="70">
        <v>1</v>
      </c>
      <c r="D555" s="70">
        <v>20</v>
      </c>
      <c r="E555" s="70">
        <v>1990</v>
      </c>
      <c r="F555" s="70" t="s">
        <v>787</v>
      </c>
      <c r="G555" s="70" t="s">
        <v>2265</v>
      </c>
      <c r="H555" s="70" t="s">
        <v>2266</v>
      </c>
      <c r="I555" s="148"/>
      <c r="J555" s="71">
        <v>111.5354953797994</v>
      </c>
      <c r="K555" s="71">
        <v>8.1505725382628071</v>
      </c>
      <c r="L555" s="71">
        <v>7.6619702629879276</v>
      </c>
      <c r="M555" s="71">
        <v>33.461027641196956</v>
      </c>
      <c r="N555" s="71">
        <v>31.325266581291089</v>
      </c>
      <c r="O555" s="71">
        <v>26.432508886609789</v>
      </c>
      <c r="P555" s="71">
        <v>53.580747967346163</v>
      </c>
      <c r="Q555" s="71">
        <v>2.4676336308807501</v>
      </c>
      <c r="R555" s="71">
        <v>0.54375300981857577</v>
      </c>
      <c r="S555" s="71">
        <v>2.519397772600886</v>
      </c>
      <c r="T555" s="72"/>
      <c r="U555" s="71">
        <v>1641207</v>
      </c>
      <c r="V555" s="71">
        <v>2133</v>
      </c>
      <c r="W555" s="71">
        <v>102</v>
      </c>
      <c r="X555" s="71">
        <v>13456</v>
      </c>
      <c r="Y555" s="71">
        <v>13934</v>
      </c>
      <c r="Z555" s="71">
        <v>10872</v>
      </c>
      <c r="AA555" s="71">
        <v>13010</v>
      </c>
      <c r="AB555" s="71">
        <v>40066</v>
      </c>
      <c r="AC555" s="71">
        <v>94179</v>
      </c>
      <c r="AD555" s="71">
        <v>2.519397772600886</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2267</v>
      </c>
      <c r="B556" s="70">
        <v>325</v>
      </c>
      <c r="C556" s="70">
        <v>2</v>
      </c>
      <c r="D556" s="70">
        <v>20</v>
      </c>
      <c r="E556" s="70">
        <v>2005</v>
      </c>
      <c r="F556" s="70" t="s">
        <v>789</v>
      </c>
      <c r="G556" s="70" t="s">
        <v>2265</v>
      </c>
      <c r="H556" s="70" t="s">
        <v>2266</v>
      </c>
      <c r="I556" s="148"/>
      <c r="J556" s="71">
        <v>51.292008157289217</v>
      </c>
      <c r="K556" s="71">
        <v>5.7565887147194417</v>
      </c>
      <c r="L556" s="71">
        <v>2.520203179362325</v>
      </c>
      <c r="M556" s="71">
        <v>53.157246684033659</v>
      </c>
      <c r="N556" s="71">
        <v>39.9680703777601</v>
      </c>
      <c r="O556" s="71">
        <v>41.114276560703487</v>
      </c>
      <c r="P556" s="71">
        <v>57.180932749857128</v>
      </c>
      <c r="Q556" s="71">
        <v>2.2352091847216902</v>
      </c>
      <c r="R556" s="71">
        <v>0.136691152453218</v>
      </c>
      <c r="S556" s="71">
        <v>4.5564287397205856</v>
      </c>
      <c r="T556" s="72"/>
      <c r="U556" s="71">
        <v>1123547</v>
      </c>
      <c r="V556" s="71">
        <v>1814</v>
      </c>
      <c r="W556" s="71">
        <v>22</v>
      </c>
      <c r="X556" s="71">
        <v>11369</v>
      </c>
      <c r="Y556" s="71">
        <v>16074</v>
      </c>
      <c r="Z556" s="71">
        <v>19569</v>
      </c>
      <c r="AA556" s="71">
        <v>11371</v>
      </c>
      <c r="AB556" s="71">
        <v>37940</v>
      </c>
      <c r="AC556" s="71">
        <v>24171</v>
      </c>
      <c r="AD556" s="71">
        <v>4.5564287397205856</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2268</v>
      </c>
      <c r="B557" s="70">
        <v>326</v>
      </c>
      <c r="C557" s="70">
        <v>3</v>
      </c>
      <c r="D557" s="70">
        <v>20</v>
      </c>
      <c r="E557" s="70">
        <v>2006</v>
      </c>
      <c r="F557" s="70" t="s">
        <v>790</v>
      </c>
      <c r="G557" s="70" t="s">
        <v>2265</v>
      </c>
      <c r="H557" s="70" t="s">
        <v>2266</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2269</v>
      </c>
      <c r="B558" s="70">
        <v>327</v>
      </c>
      <c r="C558" s="70">
        <v>4</v>
      </c>
      <c r="D558" s="70">
        <v>20</v>
      </c>
      <c r="E558" s="70">
        <v>2007</v>
      </c>
      <c r="F558" s="70" t="s">
        <v>791</v>
      </c>
      <c r="G558" s="1064" t="s">
        <v>2265</v>
      </c>
      <c r="H558" s="70" t="s">
        <v>2266</v>
      </c>
      <c r="I558" s="148"/>
      <c r="J558" s="71">
        <v>40.588388983184728</v>
      </c>
      <c r="K558" s="71">
        <v>5.2216003571912211</v>
      </c>
      <c r="L558" s="71">
        <v>12.624636474405531</v>
      </c>
      <c r="M558" s="71">
        <v>57.408815168044022</v>
      </c>
      <c r="N558" s="71">
        <v>45.87585818651538</v>
      </c>
      <c r="O558" s="71">
        <v>39.006346277881377</v>
      </c>
      <c r="P558" s="71">
        <v>55.431072809759399</v>
      </c>
      <c r="Q558" s="71">
        <v>2.29450513885608</v>
      </c>
      <c r="R558" s="71">
        <v>0.1098882483480627</v>
      </c>
      <c r="S558" s="71">
        <v>6.8535158418173756</v>
      </c>
      <c r="T558" s="72"/>
      <c r="U558" s="71">
        <v>1010801</v>
      </c>
      <c r="V558" s="71">
        <v>1673</v>
      </c>
      <c r="W558" s="71">
        <v>115</v>
      </c>
      <c r="X558" s="71">
        <v>14568</v>
      </c>
      <c r="Y558" s="71">
        <v>16020</v>
      </c>
      <c r="Z558" s="71">
        <v>19300</v>
      </c>
      <c r="AA558" s="71">
        <v>10855</v>
      </c>
      <c r="AB558" s="71">
        <v>36887</v>
      </c>
      <c r="AC558" s="71">
        <v>19989</v>
      </c>
      <c r="AD558" s="71">
        <v>6.8535158418173756</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2270</v>
      </c>
      <c r="B559" s="70">
        <v>328</v>
      </c>
      <c r="C559" s="70">
        <v>5</v>
      </c>
      <c r="D559" s="70">
        <v>20</v>
      </c>
      <c r="E559" s="70">
        <v>2008</v>
      </c>
      <c r="F559" s="70" t="s">
        <v>792</v>
      </c>
      <c r="G559" s="1064" t="s">
        <v>2265</v>
      </c>
      <c r="H559" s="70" t="s">
        <v>2266</v>
      </c>
      <c r="I559" s="148"/>
      <c r="J559" s="71">
        <v>37.240782234465591</v>
      </c>
      <c r="K559" s="71">
        <v>3.7183627022208969</v>
      </c>
      <c r="L559" s="71">
        <v>10.079814381470269</v>
      </c>
      <c r="M559" s="71">
        <v>60.651924536053869</v>
      </c>
      <c r="N559" s="71">
        <v>40.902394448784968</v>
      </c>
      <c r="O559" s="71">
        <v>37.695429102240553</v>
      </c>
      <c r="P559" s="71">
        <v>54.255952265770887</v>
      </c>
      <c r="Q559" s="71">
        <v>2.2393841787739999</v>
      </c>
      <c r="R559" s="71">
        <v>0.1012514193961957</v>
      </c>
      <c r="S559" s="71">
        <v>5.0862982310477882</v>
      </c>
      <c r="T559" s="72"/>
      <c r="U559" s="71">
        <v>992209</v>
      </c>
      <c r="V559" s="71">
        <v>1673</v>
      </c>
      <c r="W559" s="71">
        <v>115</v>
      </c>
      <c r="X559" s="71">
        <v>14568</v>
      </c>
      <c r="Y559" s="71">
        <v>16050</v>
      </c>
      <c r="Z559" s="71">
        <v>19306</v>
      </c>
      <c r="AA559" s="71">
        <v>10637</v>
      </c>
      <c r="AB559" s="71">
        <v>36593</v>
      </c>
      <c r="AC559" s="71">
        <v>19125</v>
      </c>
      <c r="AD559" s="71">
        <v>5.0862982310477882</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2271</v>
      </c>
      <c r="B560" s="70">
        <v>329</v>
      </c>
      <c r="C560" s="70">
        <v>6</v>
      </c>
      <c r="D560" s="70">
        <v>20</v>
      </c>
      <c r="E560" s="70">
        <v>2009</v>
      </c>
      <c r="F560" s="70" t="s">
        <v>176</v>
      </c>
      <c r="G560" s="70" t="s">
        <v>2265</v>
      </c>
      <c r="H560" s="70" t="s">
        <v>2266</v>
      </c>
      <c r="I560" s="148"/>
      <c r="J560" s="71">
        <v>40.22246482036185</v>
      </c>
      <c r="K560" s="71">
        <v>4.3617594078975728</v>
      </c>
      <c r="L560" s="71">
        <v>14.463042329305621</v>
      </c>
      <c r="M560" s="71">
        <v>63.235099194768658</v>
      </c>
      <c r="N560" s="71">
        <v>40.165013297525547</v>
      </c>
      <c r="O560" s="71">
        <v>38.490721858012478</v>
      </c>
      <c r="P560" s="71">
        <v>51.79616295710079</v>
      </c>
      <c r="Q560" s="71">
        <v>2.11916727362056</v>
      </c>
      <c r="R560" s="71">
        <v>8.2154982572511553E-2</v>
      </c>
      <c r="S560" s="71">
        <v>5.280176228016825</v>
      </c>
      <c r="T560" s="72"/>
      <c r="U560" s="71">
        <v>989497</v>
      </c>
      <c r="V560" s="71">
        <v>1404</v>
      </c>
      <c r="W560" s="71">
        <v>254</v>
      </c>
      <c r="X560" s="71">
        <v>14610</v>
      </c>
      <c r="Y560" s="71">
        <v>16152</v>
      </c>
      <c r="Z560" s="71">
        <v>19458</v>
      </c>
      <c r="AA560" s="71">
        <v>10425</v>
      </c>
      <c r="AB560" s="71">
        <v>36351</v>
      </c>
      <c r="AC560" s="71">
        <v>15139</v>
      </c>
      <c r="AD560" s="71">
        <v>5.280176228016825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5.5670000000000002</v>
      </c>
      <c r="BM560" s="71">
        <v>0</v>
      </c>
      <c r="BN560" s="72"/>
      <c r="BO560" s="71">
        <v>0</v>
      </c>
      <c r="BP560" s="71">
        <v>0</v>
      </c>
      <c r="BQ560" s="71">
        <v>0</v>
      </c>
      <c r="BR560" s="71">
        <v>0</v>
      </c>
      <c r="BS560" s="71">
        <v>1</v>
      </c>
      <c r="BT560" s="71">
        <v>0</v>
      </c>
      <c r="BU560"/>
      <c r="BV560" s="70">
        <v>5.5670000000000002</v>
      </c>
      <c r="BW560" s="70">
        <v>0</v>
      </c>
      <c r="BX560" s="70">
        <v>0</v>
      </c>
      <c r="BY560" s="70">
        <v>0</v>
      </c>
      <c r="BZ560" s="70">
        <v>0</v>
      </c>
      <c r="CA560" s="70">
        <v>0</v>
      </c>
      <c r="CB560" s="70">
        <v>0</v>
      </c>
      <c r="CC560" s="70">
        <v>0</v>
      </c>
      <c r="CD560" s="70">
        <v>0</v>
      </c>
    </row>
    <row r="561" spans="1:82">
      <c r="A561" s="70" t="s">
        <v>2272</v>
      </c>
      <c r="B561" s="70">
        <v>330</v>
      </c>
      <c r="C561" s="70">
        <v>7</v>
      </c>
      <c r="D561" s="70">
        <v>20</v>
      </c>
      <c r="E561" s="70">
        <v>2010</v>
      </c>
      <c r="F561" s="70" t="s">
        <v>177</v>
      </c>
      <c r="G561" s="70" t="s">
        <v>2265</v>
      </c>
      <c r="H561" s="70" t="s">
        <v>2266</v>
      </c>
      <c r="I561" s="148"/>
      <c r="J561" s="71">
        <v>29.27337284129198</v>
      </c>
      <c r="K561" s="71">
        <v>3.5732304606942962</v>
      </c>
      <c r="L561" s="71">
        <v>12.86305063625676</v>
      </c>
      <c r="M561" s="71">
        <v>58.84496845524378</v>
      </c>
      <c r="N561" s="71">
        <v>38.718792581156663</v>
      </c>
      <c r="O561" s="71">
        <v>38.718303285048087</v>
      </c>
      <c r="P561" s="71">
        <v>51.96610870944297</v>
      </c>
      <c r="Q561" s="71">
        <v>2.1897160715077901</v>
      </c>
      <c r="R561" s="71">
        <v>6.5596369880651872E-2</v>
      </c>
      <c r="S561" s="71">
        <v>5.4588004613092629</v>
      </c>
      <c r="T561" s="72"/>
      <c r="U561" s="71">
        <v>782871</v>
      </c>
      <c r="V561" s="71">
        <v>1404</v>
      </c>
      <c r="W561" s="71">
        <v>254</v>
      </c>
      <c r="X561" s="71">
        <v>14610</v>
      </c>
      <c r="Y561" s="71">
        <v>16161</v>
      </c>
      <c r="Z561" s="71">
        <v>19664</v>
      </c>
      <c r="AA561" s="71">
        <v>10198</v>
      </c>
      <c r="AB561" s="71">
        <v>35992</v>
      </c>
      <c r="AC561" s="71">
        <v>11455</v>
      </c>
      <c r="AD561" s="71">
        <v>5.4588004613092629</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5.1100000000000003</v>
      </c>
      <c r="BM561" s="71">
        <v>0</v>
      </c>
      <c r="BN561" s="72"/>
      <c r="BO561" s="71">
        <v>0</v>
      </c>
      <c r="BP561" s="71">
        <v>0</v>
      </c>
      <c r="BQ561" s="71">
        <v>0</v>
      </c>
      <c r="BR561" s="71">
        <v>0</v>
      </c>
      <c r="BS561" s="71">
        <v>1</v>
      </c>
      <c r="BT561" s="71">
        <v>0</v>
      </c>
      <c r="BU561"/>
      <c r="BV561" s="70">
        <v>5.1100000000000003</v>
      </c>
      <c r="BW561" s="70">
        <v>0</v>
      </c>
      <c r="BX561" s="70">
        <v>0</v>
      </c>
      <c r="BY561" s="70">
        <v>0</v>
      </c>
      <c r="BZ561" s="70">
        <v>0</v>
      </c>
      <c r="CA561" s="70">
        <v>0</v>
      </c>
      <c r="CB561" s="70">
        <v>0</v>
      </c>
      <c r="CC561" s="70">
        <v>0</v>
      </c>
      <c r="CD561" s="70">
        <v>0</v>
      </c>
    </row>
    <row r="562" spans="1:82">
      <c r="A562" s="70" t="s">
        <v>2273</v>
      </c>
      <c r="B562" s="70">
        <v>331</v>
      </c>
      <c r="C562" s="70">
        <v>8</v>
      </c>
      <c r="D562" s="70">
        <v>20</v>
      </c>
      <c r="E562" s="70">
        <v>2011</v>
      </c>
      <c r="F562" s="70" t="s">
        <v>178</v>
      </c>
      <c r="G562" s="70" t="s">
        <v>2265</v>
      </c>
      <c r="H562" s="70" t="s">
        <v>2266</v>
      </c>
      <c r="I562" s="148"/>
      <c r="J562" s="71">
        <v>33.283691333332428</v>
      </c>
      <c r="K562" s="71">
        <v>5.2036744114356557</v>
      </c>
      <c r="L562" s="71">
        <v>12.38544764107314</v>
      </c>
      <c r="M562" s="71">
        <v>82.519501664887102</v>
      </c>
      <c r="N562" s="71">
        <v>52.969160132888121</v>
      </c>
      <c r="O562" s="71">
        <v>38.313220387183208</v>
      </c>
      <c r="P562" s="71">
        <v>49.642928029554064</v>
      </c>
      <c r="Q562" s="71">
        <v>2.51605747978609</v>
      </c>
      <c r="R562" s="71">
        <v>4.9701802967475277E-2</v>
      </c>
      <c r="S562" s="71">
        <v>4.4255577307109109</v>
      </c>
      <c r="T562" s="72"/>
      <c r="U562" s="71">
        <v>839823</v>
      </c>
      <c r="V562" s="71">
        <v>1404</v>
      </c>
      <c r="W562" s="71">
        <v>254</v>
      </c>
      <c r="X562" s="71">
        <v>14610</v>
      </c>
      <c r="Y562" s="71">
        <v>16273</v>
      </c>
      <c r="Z562" s="71">
        <v>19881</v>
      </c>
      <c r="AA562" s="71">
        <v>10032</v>
      </c>
      <c r="AB562" s="71">
        <v>35853</v>
      </c>
      <c r="AC562" s="71">
        <v>8665</v>
      </c>
      <c r="AD562" s="71">
        <v>4.4255577307109109</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5.5919999999999996</v>
      </c>
      <c r="BM562" s="71">
        <v>0</v>
      </c>
      <c r="BN562" s="72"/>
      <c r="BO562" s="71">
        <v>0</v>
      </c>
      <c r="BP562" s="71">
        <v>0</v>
      </c>
      <c r="BQ562" s="71">
        <v>0</v>
      </c>
      <c r="BR562" s="71">
        <v>0</v>
      </c>
      <c r="BS562" s="71">
        <v>1</v>
      </c>
      <c r="BT562" s="71">
        <v>0</v>
      </c>
      <c r="BU562"/>
      <c r="BV562" s="70">
        <v>5.5919999999999996</v>
      </c>
      <c r="BW562" s="70">
        <v>0</v>
      </c>
      <c r="BX562" s="70">
        <v>0</v>
      </c>
      <c r="BY562" s="70">
        <v>0</v>
      </c>
      <c r="BZ562" s="70">
        <v>0</v>
      </c>
      <c r="CA562" s="70">
        <v>0</v>
      </c>
      <c r="CB562" s="70">
        <v>0</v>
      </c>
      <c r="CC562" s="70">
        <v>0</v>
      </c>
      <c r="CD562" s="70">
        <v>0</v>
      </c>
    </row>
    <row r="563" spans="1:82">
      <c r="A563" s="70" t="s">
        <v>2274</v>
      </c>
      <c r="B563" s="70">
        <v>332</v>
      </c>
      <c r="C563" s="70">
        <v>9</v>
      </c>
      <c r="D563" s="70">
        <v>20</v>
      </c>
      <c r="E563" s="70">
        <v>2012</v>
      </c>
      <c r="F563" s="70" t="s">
        <v>179</v>
      </c>
      <c r="G563" s="70" t="s">
        <v>2265</v>
      </c>
      <c r="H563" s="70" t="s">
        <v>2266</v>
      </c>
      <c r="I563" s="148"/>
      <c r="J563" s="71">
        <v>37.946764780990748</v>
      </c>
      <c r="K563" s="71">
        <v>6.2835925596701347</v>
      </c>
      <c r="L563" s="71">
        <v>12.10954004233205</v>
      </c>
      <c r="M563" s="71">
        <v>84.267281606199376</v>
      </c>
      <c r="N563" s="71">
        <v>65.883730769214097</v>
      </c>
      <c r="O563" s="71">
        <v>38.407504037898278</v>
      </c>
      <c r="P563" s="71">
        <v>49.198786328331899</v>
      </c>
      <c r="Q563" s="71">
        <v>2.71931151618758</v>
      </c>
      <c r="R563" s="71">
        <v>2.169890836640375E-2</v>
      </c>
      <c r="S563" s="71">
        <v>5.2240133260093211</v>
      </c>
      <c r="T563" s="72"/>
      <c r="U563" s="71">
        <v>928110</v>
      </c>
      <c r="V563" s="71">
        <v>1404</v>
      </c>
      <c r="W563" s="71">
        <v>254</v>
      </c>
      <c r="X563" s="71">
        <v>14610</v>
      </c>
      <c r="Y563" s="71">
        <v>16381</v>
      </c>
      <c r="Z563" s="71">
        <v>20088</v>
      </c>
      <c r="AA563" s="71">
        <v>9886</v>
      </c>
      <c r="AB563" s="71">
        <v>35665</v>
      </c>
      <c r="AC563" s="71">
        <v>3685</v>
      </c>
      <c r="AD563" s="71">
        <v>5.2240133260093211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2275</v>
      </c>
      <c r="B564" s="70">
        <v>333</v>
      </c>
      <c r="C564" s="70">
        <v>10</v>
      </c>
      <c r="D564" s="70">
        <v>20</v>
      </c>
      <c r="E564" s="70">
        <v>2013</v>
      </c>
      <c r="F564" s="70" t="s">
        <v>180</v>
      </c>
      <c r="G564" s="70" t="s">
        <v>2265</v>
      </c>
      <c r="H564" s="70" t="s">
        <v>2266</v>
      </c>
      <c r="I564" s="148"/>
      <c r="J564" s="71">
        <v>36.890878117194262</v>
      </c>
      <c r="K564" s="71">
        <v>6.3294688044133496</v>
      </c>
      <c r="L564" s="71">
        <v>12.47396478045559</v>
      </c>
      <c r="M564" s="71">
        <v>87.340937165562224</v>
      </c>
      <c r="N564" s="71">
        <v>67.65691288589862</v>
      </c>
      <c r="O564" s="71">
        <v>37.294912128635204</v>
      </c>
      <c r="P564" s="71">
        <v>48.330145924909921</v>
      </c>
      <c r="Q564" s="71">
        <v>2.7580887383677402</v>
      </c>
      <c r="R564" s="71">
        <v>2.8237611736839779E-2</v>
      </c>
      <c r="S564" s="71">
        <v>5.8312991469215518</v>
      </c>
      <c r="T564" s="72"/>
      <c r="U564" s="71">
        <v>957153</v>
      </c>
      <c r="V564" s="71">
        <v>1404</v>
      </c>
      <c r="W564" s="71">
        <v>254</v>
      </c>
      <c r="X564" s="71">
        <v>14610</v>
      </c>
      <c r="Y564" s="71">
        <v>16457</v>
      </c>
      <c r="Z564" s="71">
        <v>20377</v>
      </c>
      <c r="AA564" s="71">
        <v>9675</v>
      </c>
      <c r="AB564" s="71">
        <v>35655</v>
      </c>
      <c r="AC564" s="71">
        <v>4681</v>
      </c>
      <c r="AD564" s="71">
        <v>5.8312991469215518</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5.6470000000000002</v>
      </c>
      <c r="BM564" s="71">
        <v>0</v>
      </c>
      <c r="BN564" s="72"/>
      <c r="BO564" s="71">
        <v>0</v>
      </c>
      <c r="BP564" s="71">
        <v>0</v>
      </c>
      <c r="BQ564" s="71">
        <v>0</v>
      </c>
      <c r="BR564" s="71">
        <v>0</v>
      </c>
      <c r="BS564" s="71">
        <v>1</v>
      </c>
      <c r="BT564" s="71">
        <v>0</v>
      </c>
      <c r="BU564"/>
      <c r="BV564" s="70">
        <v>5.6470000000000002</v>
      </c>
      <c r="BW564" s="70">
        <v>0</v>
      </c>
      <c r="BX564" s="70">
        <v>0</v>
      </c>
      <c r="BY564" s="70">
        <v>0</v>
      </c>
      <c r="BZ564" s="70">
        <v>0</v>
      </c>
      <c r="CA564" s="70">
        <v>0</v>
      </c>
      <c r="CB564" s="70">
        <v>0</v>
      </c>
      <c r="CC564" s="70">
        <v>0</v>
      </c>
      <c r="CD564" s="70">
        <v>0</v>
      </c>
    </row>
    <row r="565" spans="1:82">
      <c r="A565" s="70" t="s">
        <v>2276</v>
      </c>
      <c r="B565" s="70">
        <v>334</v>
      </c>
      <c r="C565" s="70">
        <v>11</v>
      </c>
      <c r="D565" s="70">
        <v>20</v>
      </c>
      <c r="E565" s="70">
        <v>2014</v>
      </c>
      <c r="F565" s="70" t="s">
        <v>181</v>
      </c>
      <c r="G565" s="70" t="s">
        <v>2265</v>
      </c>
      <c r="H565" s="70" t="s">
        <v>2266</v>
      </c>
      <c r="I565" s="148"/>
      <c r="J565" s="71">
        <v>38.360201880193713</v>
      </c>
      <c r="K565" s="71">
        <v>5.2958544362887361</v>
      </c>
      <c r="L565" s="71">
        <v>12.76379778026547</v>
      </c>
      <c r="M565" s="71">
        <v>84.030456041609227</v>
      </c>
      <c r="N565" s="71">
        <v>67.587152099155233</v>
      </c>
      <c r="O565" s="71">
        <v>35.837774839558271</v>
      </c>
      <c r="P565" s="71">
        <v>47.923564535332908</v>
      </c>
      <c r="Q565" s="71">
        <v>2.6273706406606099</v>
      </c>
      <c r="R565" s="71">
        <v>1.5508765213571659E-2</v>
      </c>
      <c r="S565" s="71">
        <v>6.581906978231971</v>
      </c>
      <c r="T565" s="72"/>
      <c r="U565" s="71">
        <v>1073078</v>
      </c>
      <c r="V565" s="71">
        <v>1335</v>
      </c>
      <c r="W565" s="71">
        <v>238</v>
      </c>
      <c r="X565" s="71">
        <v>14352</v>
      </c>
      <c r="Y565" s="71">
        <v>16483</v>
      </c>
      <c r="Z565" s="71">
        <v>20623</v>
      </c>
      <c r="AA565" s="71">
        <v>9544</v>
      </c>
      <c r="AB565" s="71">
        <v>35401</v>
      </c>
      <c r="AC565" s="71">
        <v>2579</v>
      </c>
      <c r="AD565" s="71">
        <v>6.581906978231971</v>
      </c>
      <c r="AE565" s="72"/>
      <c r="AF565" s="71"/>
      <c r="AG565" s="71"/>
      <c r="AH565" s="71"/>
      <c r="AI565" s="71"/>
      <c r="AJ565" s="71"/>
      <c r="AK565" s="71"/>
      <c r="AL565" s="71"/>
      <c r="AM565" s="71"/>
      <c r="AN565" s="71"/>
      <c r="AO565" s="71"/>
      <c r="AP565" s="71"/>
      <c r="AQ565" s="72"/>
      <c r="AR565" s="71">
        <v>626</v>
      </c>
      <c r="AS565" s="71">
        <v>123</v>
      </c>
      <c r="AT565" s="71">
        <v>0</v>
      </c>
      <c r="AU565" s="71">
        <v>0</v>
      </c>
      <c r="AV565" s="71">
        <v>0</v>
      </c>
      <c r="AW565" s="71">
        <v>1</v>
      </c>
      <c r="AX565" s="71"/>
      <c r="AY565" s="72"/>
      <c r="AZ565" s="71">
        <v>2753.74</v>
      </c>
      <c r="BA565" s="71">
        <v>10518.34</v>
      </c>
      <c r="BB565" s="71">
        <v>0</v>
      </c>
      <c r="BC565" s="71">
        <v>0</v>
      </c>
      <c r="BD565" s="71">
        <v>0</v>
      </c>
      <c r="BE565" s="71">
        <v>793.8</v>
      </c>
      <c r="BF565" s="71"/>
      <c r="BG565" s="72"/>
      <c r="BH565" s="71">
        <v>0</v>
      </c>
      <c r="BI565" s="71">
        <v>0</v>
      </c>
      <c r="BJ565" s="71">
        <v>0</v>
      </c>
      <c r="BK565" s="71">
        <v>0</v>
      </c>
      <c r="BL565" s="71">
        <v>20.838999999999999</v>
      </c>
      <c r="BM565" s="71">
        <v>0</v>
      </c>
      <c r="BN565" s="72"/>
      <c r="BO565" s="71">
        <v>0</v>
      </c>
      <c r="BP565" s="71">
        <v>0</v>
      </c>
      <c r="BQ565" s="71">
        <v>0</v>
      </c>
      <c r="BR565" s="71">
        <v>0</v>
      </c>
      <c r="BS565" s="71">
        <v>1</v>
      </c>
      <c r="BT565" s="71">
        <v>0</v>
      </c>
      <c r="BU565"/>
      <c r="BV565" s="70">
        <v>5.17</v>
      </c>
      <c r="BW565" s="70">
        <v>0</v>
      </c>
      <c r="BX565" s="70">
        <v>15.669</v>
      </c>
      <c r="BY565" s="70">
        <v>0</v>
      </c>
      <c r="BZ565" s="70">
        <v>0</v>
      </c>
      <c r="CA565" s="70">
        <v>0</v>
      </c>
      <c r="CB565" s="70">
        <v>0</v>
      </c>
      <c r="CC565" s="70">
        <v>0</v>
      </c>
      <c r="CD565" s="70">
        <v>0</v>
      </c>
    </row>
    <row r="566" spans="1:82">
      <c r="A566" s="70" t="s">
        <v>2277</v>
      </c>
      <c r="B566" s="70">
        <v>335</v>
      </c>
      <c r="C566" s="70">
        <v>12</v>
      </c>
      <c r="D566" s="70">
        <v>20</v>
      </c>
      <c r="E566" s="70">
        <v>2015</v>
      </c>
      <c r="F566" s="70" t="s">
        <v>182</v>
      </c>
      <c r="G566" s="70" t="s">
        <v>2265</v>
      </c>
      <c r="H566" s="70" t="s">
        <v>2266</v>
      </c>
      <c r="I566" s="148"/>
      <c r="J566" s="71">
        <v>39.987447041570213</v>
      </c>
      <c r="K566" s="71">
        <v>5.8791145132470826</v>
      </c>
      <c r="L566" s="71">
        <v>15.20982407863707</v>
      </c>
      <c r="M566" s="71">
        <v>80.349408390969273</v>
      </c>
      <c r="N566" s="71">
        <v>57.107506710869757</v>
      </c>
      <c r="O566" s="71">
        <v>35.70270589213402</v>
      </c>
      <c r="P566" s="71">
        <v>47.398593777163008</v>
      </c>
      <c r="Q566" s="71">
        <v>2.5433281709016198</v>
      </c>
      <c r="R566" s="71">
        <v>1.6608780362994832E-2</v>
      </c>
      <c r="S566" s="71">
        <v>5.5659087836860373</v>
      </c>
      <c r="T566" s="72"/>
      <c r="U566" s="71">
        <v>1154829</v>
      </c>
      <c r="V566" s="71">
        <v>1335</v>
      </c>
      <c r="W566" s="71">
        <v>238</v>
      </c>
      <c r="X566" s="71">
        <v>14352</v>
      </c>
      <c r="Y566" s="71">
        <v>16476</v>
      </c>
      <c r="Z566" s="71">
        <v>20743</v>
      </c>
      <c r="AA566" s="71">
        <v>9432</v>
      </c>
      <c r="AB566" s="71">
        <v>35006</v>
      </c>
      <c r="AC566" s="71">
        <v>2839</v>
      </c>
      <c r="AD566" s="71">
        <v>5.5659087836860373</v>
      </c>
      <c r="AE566" s="72"/>
      <c r="AF566" s="71">
        <v>13113545.477252239</v>
      </c>
      <c r="AG566" s="71">
        <v>4667465.2141007744</v>
      </c>
      <c r="AH566" s="71">
        <v>1864266.9543669161</v>
      </c>
      <c r="AI566" s="71">
        <v>89135524.637883425</v>
      </c>
      <c r="AJ566" s="71">
        <v>81109014.117660627</v>
      </c>
      <c r="AK566" s="71">
        <v>0</v>
      </c>
      <c r="AL566" s="71">
        <v>0</v>
      </c>
      <c r="AM566" s="71">
        <v>4797425.4553529322</v>
      </c>
      <c r="AN566" s="71">
        <v>0</v>
      </c>
      <c r="AO566" s="71">
        <v>0</v>
      </c>
      <c r="AP566" s="71">
        <v>194687241.85661691</v>
      </c>
      <c r="AQ566" s="72"/>
      <c r="AR566" s="71">
        <v>673</v>
      </c>
      <c r="AS566" s="71">
        <v>150</v>
      </c>
      <c r="AT566" s="71">
        <v>0</v>
      </c>
      <c r="AU566" s="71">
        <v>0</v>
      </c>
      <c r="AV566" s="71">
        <v>0</v>
      </c>
      <c r="AW566" s="71">
        <v>1</v>
      </c>
      <c r="AX566" s="71"/>
      <c r="AY566" s="72"/>
      <c r="AZ566" s="71">
        <v>3016.1680000000001</v>
      </c>
      <c r="BA566" s="71">
        <v>15095.64</v>
      </c>
      <c r="BB566" s="71">
        <v>0</v>
      </c>
      <c r="BC566" s="71">
        <v>0</v>
      </c>
      <c r="BD566" s="71">
        <v>0</v>
      </c>
      <c r="BE566" s="71">
        <v>793.8</v>
      </c>
      <c r="BF566" s="71"/>
      <c r="BG566" s="72"/>
      <c r="BH566" s="71">
        <v>0</v>
      </c>
      <c r="BI566" s="71">
        <v>0</v>
      </c>
      <c r="BJ566" s="71">
        <v>0</v>
      </c>
      <c r="BK566" s="71">
        <v>0</v>
      </c>
      <c r="BL566" s="71">
        <v>20.414999999999999</v>
      </c>
      <c r="BM566" s="71">
        <v>0</v>
      </c>
      <c r="BN566" s="72"/>
      <c r="BO566" s="71">
        <v>0</v>
      </c>
      <c r="BP566" s="71">
        <v>0</v>
      </c>
      <c r="BQ566" s="71">
        <v>0</v>
      </c>
      <c r="BR566" s="71">
        <v>0</v>
      </c>
      <c r="BS566" s="71">
        <v>1</v>
      </c>
      <c r="BT566" s="71">
        <v>0</v>
      </c>
      <c r="BU566"/>
      <c r="BV566" s="70">
        <v>5.63</v>
      </c>
      <c r="BW566" s="70">
        <v>0</v>
      </c>
      <c r="BX566" s="70">
        <v>14.785</v>
      </c>
      <c r="BY566" s="70">
        <v>0</v>
      </c>
      <c r="BZ566" s="70">
        <v>0</v>
      </c>
      <c r="CA566" s="70">
        <v>0</v>
      </c>
      <c r="CB566" s="70">
        <v>0</v>
      </c>
      <c r="CC566" s="70">
        <v>0</v>
      </c>
      <c r="CD566" s="70">
        <v>0</v>
      </c>
    </row>
    <row r="567" spans="1:82">
      <c r="A567" s="70" t="s">
        <v>2278</v>
      </c>
      <c r="B567" s="70">
        <v>336</v>
      </c>
      <c r="C567" s="70">
        <v>13</v>
      </c>
      <c r="D567" s="70">
        <v>20</v>
      </c>
      <c r="E567" s="70">
        <v>2016</v>
      </c>
      <c r="F567" s="70" t="s">
        <v>155</v>
      </c>
      <c r="G567" s="70" t="s">
        <v>2265</v>
      </c>
      <c r="H567" s="70" t="s">
        <v>2266</v>
      </c>
      <c r="I567" s="148"/>
      <c r="J567" s="71">
        <v>42.469435074289976</v>
      </c>
      <c r="K567" s="71">
        <v>5.0551645640017426</v>
      </c>
      <c r="L567" s="71">
        <v>14.596449514144059</v>
      </c>
      <c r="M567" s="71">
        <v>58.474115062541948</v>
      </c>
      <c r="N567" s="71">
        <v>42.318098798213462</v>
      </c>
      <c r="O567" s="71">
        <v>36.306328693974507</v>
      </c>
      <c r="P567" s="71">
        <v>47.168472535861454</v>
      </c>
      <c r="Q567" s="71">
        <v>2.4549573920278451</v>
      </c>
      <c r="R567" s="71">
        <v>1.6218701241377791E-3</v>
      </c>
      <c r="S567" s="71">
        <v>6.5060807839150607</v>
      </c>
      <c r="T567" s="72"/>
      <c r="U567" s="71">
        <v>1297471</v>
      </c>
      <c r="V567" s="71">
        <v>1335</v>
      </c>
      <c r="W567" s="71">
        <v>238</v>
      </c>
      <c r="X567" s="71">
        <v>14352</v>
      </c>
      <c r="Y567" s="71">
        <v>16523</v>
      </c>
      <c r="Z567" s="71">
        <v>21353</v>
      </c>
      <c r="AA567" s="71">
        <v>9708</v>
      </c>
      <c r="AB567" s="71">
        <v>34757</v>
      </c>
      <c r="AC567" s="71">
        <v>276.99945235652621</v>
      </c>
      <c r="AD567" s="71">
        <v>6.5060807839150607</v>
      </c>
      <c r="AE567" s="72"/>
      <c r="AF567" s="71">
        <v>15464373.52779096</v>
      </c>
      <c r="AG567" s="71">
        <v>4591455.213732874</v>
      </c>
      <c r="AH567" s="71">
        <v>1607724.416788355</v>
      </c>
      <c r="AI567" s="71">
        <v>84109283.475167915</v>
      </c>
      <c r="AJ567" s="71">
        <v>75320096.605718493</v>
      </c>
      <c r="AK567" s="71">
        <v>0</v>
      </c>
      <c r="AL567" s="71">
        <v>0</v>
      </c>
      <c r="AM567" s="71">
        <v>4767001.6674134862</v>
      </c>
      <c r="AN567" s="71">
        <v>0</v>
      </c>
      <c r="AO567" s="71">
        <v>0</v>
      </c>
      <c r="AP567" s="71">
        <v>185859934.90661207</v>
      </c>
      <c r="AQ567" s="72"/>
      <c r="AR567" s="71">
        <v>704</v>
      </c>
      <c r="AS567" s="71">
        <v>183</v>
      </c>
      <c r="AT567" s="71">
        <v>0</v>
      </c>
      <c r="AU567" s="71">
        <v>0</v>
      </c>
      <c r="AV567" s="71">
        <v>0</v>
      </c>
      <c r="AW567" s="71">
        <v>1</v>
      </c>
      <c r="AX567" s="71"/>
      <c r="AY567" s="72"/>
      <c r="AZ567" s="71">
        <v>3162.0680000000002</v>
      </c>
      <c r="BA567" s="71">
        <v>16265.84</v>
      </c>
      <c r="BB567" s="71">
        <v>0</v>
      </c>
      <c r="BC567" s="71">
        <v>0</v>
      </c>
      <c r="BD567" s="71">
        <v>0</v>
      </c>
      <c r="BE567" s="71">
        <v>793.8</v>
      </c>
      <c r="BF567" s="71"/>
      <c r="BG567" s="72"/>
      <c r="BH567" s="71">
        <v>0</v>
      </c>
      <c r="BI567" s="71">
        <v>0</v>
      </c>
      <c r="BJ567" s="71">
        <v>0</v>
      </c>
      <c r="BK567" s="71">
        <v>0</v>
      </c>
      <c r="BL567" s="71">
        <v>20.259</v>
      </c>
      <c r="BM567" s="71">
        <v>0</v>
      </c>
      <c r="BN567" s="72"/>
      <c r="BO567" s="71">
        <v>0</v>
      </c>
      <c r="BP567" s="71">
        <v>0</v>
      </c>
      <c r="BQ567" s="71">
        <v>0</v>
      </c>
      <c r="BR567" s="71">
        <v>0</v>
      </c>
      <c r="BS567" s="71">
        <v>1</v>
      </c>
      <c r="BT567" s="71">
        <v>0</v>
      </c>
      <c r="BU567"/>
      <c r="BV567" s="70">
        <v>5.0960000000000001</v>
      </c>
      <c r="BW567" s="70">
        <v>0</v>
      </c>
      <c r="BX567" s="70">
        <v>15.163</v>
      </c>
      <c r="BY567" s="70">
        <v>0</v>
      </c>
      <c r="BZ567" s="70">
        <v>0</v>
      </c>
      <c r="CA567" s="70">
        <v>0</v>
      </c>
      <c r="CB567" s="70">
        <v>0</v>
      </c>
      <c r="CC567" s="70">
        <v>0</v>
      </c>
      <c r="CD567" s="70">
        <v>0</v>
      </c>
    </row>
    <row r="568" spans="1:82">
      <c r="A568" s="70" t="s">
        <v>2279</v>
      </c>
      <c r="B568" s="70">
        <v>337</v>
      </c>
      <c r="C568" s="70">
        <v>14</v>
      </c>
      <c r="D568" s="70">
        <v>20</v>
      </c>
      <c r="E568" s="70">
        <v>2017</v>
      </c>
      <c r="F568" s="70" t="s">
        <v>156</v>
      </c>
      <c r="G568" s="70" t="s">
        <v>2265</v>
      </c>
      <c r="H568" s="70" t="s">
        <v>2266</v>
      </c>
      <c r="I568" s="148"/>
      <c r="J568" s="71">
        <v>44.508250022743894</v>
      </c>
      <c r="K568" s="71">
        <v>5.2772467398641165</v>
      </c>
      <c r="L568" s="71">
        <v>13.855563370622722</v>
      </c>
      <c r="M568" s="71">
        <v>55.7175239419104</v>
      </c>
      <c r="N568" s="71">
        <v>51.835649048945548</v>
      </c>
      <c r="O568" s="71">
        <v>35.683790072514796</v>
      </c>
      <c r="P568" s="71">
        <v>46.468957781355208</v>
      </c>
      <c r="Q568" s="71">
        <v>2.3516634459736001</v>
      </c>
      <c r="R568" s="71">
        <v>0</v>
      </c>
      <c r="S568" s="71">
        <v>6.6594623789408551</v>
      </c>
      <c r="T568" s="72"/>
      <c r="U568" s="71">
        <v>1400758</v>
      </c>
      <c r="V568" s="71">
        <v>1335</v>
      </c>
      <c r="W568" s="71">
        <v>238</v>
      </c>
      <c r="X568" s="71">
        <v>14352</v>
      </c>
      <c r="Y568" s="71">
        <v>16569</v>
      </c>
      <c r="Z568" s="71">
        <v>21335</v>
      </c>
      <c r="AA568" s="71">
        <v>9625</v>
      </c>
      <c r="AB568" s="71">
        <v>34430</v>
      </c>
      <c r="AC568" s="71">
        <v>0</v>
      </c>
      <c r="AD568" s="71">
        <v>6.6594623789408551</v>
      </c>
      <c r="AE568" s="72"/>
      <c r="AF568" s="71">
        <v>16659303.38085652</v>
      </c>
      <c r="AG568" s="71">
        <v>4686272.1152572269</v>
      </c>
      <c r="AH568" s="71">
        <v>1979546.8732590759</v>
      </c>
      <c r="AI568" s="71">
        <v>82262739.907277212</v>
      </c>
      <c r="AJ568" s="71">
        <v>81234835.802567899</v>
      </c>
      <c r="AK568" s="71">
        <v>0</v>
      </c>
      <c r="AL568" s="71">
        <v>0</v>
      </c>
      <c r="AM568" s="71">
        <v>4729541.7533000242</v>
      </c>
      <c r="AN568" s="71">
        <v>0</v>
      </c>
      <c r="AO568" s="71">
        <v>0</v>
      </c>
      <c r="AP568" s="71">
        <v>191552239.83251795</v>
      </c>
      <c r="AQ568" s="72"/>
      <c r="AR568" s="71">
        <v>738</v>
      </c>
      <c r="AS568" s="71">
        <v>196</v>
      </c>
      <c r="AT568" s="71">
        <v>0</v>
      </c>
      <c r="AU568" s="71">
        <v>0</v>
      </c>
      <c r="AV568" s="71">
        <v>0</v>
      </c>
      <c r="AW568" s="71">
        <v>1</v>
      </c>
      <c r="AX568" s="71"/>
      <c r="AY568" s="72"/>
      <c r="AZ568" s="71">
        <v>3326.268</v>
      </c>
      <c r="BA568" s="71">
        <v>16634.04</v>
      </c>
      <c r="BB568" s="71">
        <v>0</v>
      </c>
      <c r="BC568" s="71">
        <v>0</v>
      </c>
      <c r="BD568" s="71">
        <v>0</v>
      </c>
      <c r="BE568" s="71">
        <v>793.8</v>
      </c>
      <c r="BF568" s="71"/>
      <c r="BG568" s="72"/>
      <c r="BH568" s="71">
        <v>0</v>
      </c>
      <c r="BI568" s="71">
        <v>0</v>
      </c>
      <c r="BJ568" s="71">
        <v>0</v>
      </c>
      <c r="BK568" s="71">
        <v>0</v>
      </c>
      <c r="BL568" s="71">
        <v>20.093</v>
      </c>
      <c r="BM568" s="71">
        <v>0</v>
      </c>
      <c r="BN568" s="72"/>
      <c r="BO568" s="71">
        <v>0</v>
      </c>
      <c r="BP568" s="71">
        <v>0</v>
      </c>
      <c r="BQ568" s="71">
        <v>0</v>
      </c>
      <c r="BR568" s="71">
        <v>0</v>
      </c>
      <c r="BS568" s="71">
        <v>1</v>
      </c>
      <c r="BT568" s="71">
        <v>0</v>
      </c>
      <c r="BU568"/>
      <c r="BV568" s="70">
        <v>5.1070000000000002</v>
      </c>
      <c r="BW568" s="70">
        <v>0</v>
      </c>
      <c r="BX568" s="70">
        <v>14.986000000000001</v>
      </c>
      <c r="BY568" s="70">
        <v>0</v>
      </c>
      <c r="BZ568" s="70">
        <v>0</v>
      </c>
      <c r="CA568" s="70">
        <v>0</v>
      </c>
      <c r="CB568" s="70">
        <v>0</v>
      </c>
      <c r="CC568" s="70">
        <v>0</v>
      </c>
      <c r="CD568" s="70">
        <v>0</v>
      </c>
    </row>
    <row r="569" spans="1:82">
      <c r="A569" s="70" t="s">
        <v>2280</v>
      </c>
      <c r="B569" s="70">
        <v>338</v>
      </c>
      <c r="C569" s="70">
        <v>15</v>
      </c>
      <c r="D569" s="70">
        <v>20</v>
      </c>
      <c r="E569" s="70">
        <v>2018</v>
      </c>
      <c r="F569" s="70" t="s">
        <v>183</v>
      </c>
      <c r="G569" s="70" t="s">
        <v>2265</v>
      </c>
      <c r="H569" s="70" t="s">
        <v>2266</v>
      </c>
      <c r="I569" s="148"/>
      <c r="J569" s="71">
        <v>48.607365288145964</v>
      </c>
      <c r="K569" s="71">
        <v>5.2964120764460993</v>
      </c>
      <c r="L569" s="71">
        <v>12.361763009183008</v>
      </c>
      <c r="M569" s="71">
        <v>53.638894121169677</v>
      </c>
      <c r="N569" s="71">
        <v>39.610739541042967</v>
      </c>
      <c r="O569" s="71">
        <v>35.01008728793834</v>
      </c>
      <c r="P569" s="71">
        <v>45.504506803189713</v>
      </c>
      <c r="Q569" s="71">
        <v>2.1550117157601498</v>
      </c>
      <c r="R569" s="71">
        <v>2.0859227583068497E-2</v>
      </c>
      <c r="S569" s="71">
        <v>5.6853593376883174</v>
      </c>
      <c r="T569" s="72"/>
      <c r="U569" s="71">
        <v>1551178</v>
      </c>
      <c r="V569" s="71">
        <v>1335</v>
      </c>
      <c r="W569" s="71">
        <v>238</v>
      </c>
      <c r="X569" s="71">
        <v>14352</v>
      </c>
      <c r="Y569" s="71">
        <v>16572</v>
      </c>
      <c r="Z569" s="71">
        <v>21333</v>
      </c>
      <c r="AA569" s="71">
        <v>9520</v>
      </c>
      <c r="AB569" s="71">
        <v>34001</v>
      </c>
      <c r="AC569" s="71">
        <v>3619</v>
      </c>
      <c r="AD569" s="71">
        <v>5.6853593376883174</v>
      </c>
      <c r="AE569" s="72"/>
      <c r="AF569" s="71">
        <v>18299266.80124161</v>
      </c>
      <c r="AG569" s="71">
        <v>4746262.863393506</v>
      </c>
      <c r="AH569" s="71">
        <v>1791369.0245545621</v>
      </c>
      <c r="AI569" s="71">
        <v>77622944.870948598</v>
      </c>
      <c r="AJ569" s="71">
        <v>66577642.880004302</v>
      </c>
      <c r="AK569" s="71">
        <v>0</v>
      </c>
      <c r="AL569" s="71">
        <v>0</v>
      </c>
      <c r="AM569" s="71">
        <v>4680275.415306773</v>
      </c>
      <c r="AN569" s="71">
        <v>0</v>
      </c>
      <c r="AO569" s="71">
        <v>0</v>
      </c>
      <c r="AP569" s="71">
        <v>173717761.85544935</v>
      </c>
      <c r="AQ569" s="72"/>
      <c r="AR569" s="71">
        <v>766</v>
      </c>
      <c r="AS569" s="71">
        <v>201</v>
      </c>
      <c r="AT569" s="71">
        <v>0</v>
      </c>
      <c r="AU569" s="71">
        <v>0</v>
      </c>
      <c r="AV569" s="71">
        <v>0</v>
      </c>
      <c r="AW569" s="71">
        <v>1</v>
      </c>
      <c r="AX569" s="71"/>
      <c r="AY569" s="72"/>
      <c r="AZ569" s="71">
        <v>3472.5520000000006</v>
      </c>
      <c r="BA569" s="71">
        <v>16820.14</v>
      </c>
      <c r="BB569" s="71">
        <v>0</v>
      </c>
      <c r="BC569" s="71">
        <v>0</v>
      </c>
      <c r="BD569" s="71">
        <v>0</v>
      </c>
      <c r="BE569" s="71">
        <v>793.8</v>
      </c>
      <c r="BF569" s="71"/>
      <c r="BG569" s="72"/>
      <c r="BH569" s="71">
        <v>0</v>
      </c>
      <c r="BI569" s="71">
        <v>0</v>
      </c>
      <c r="BJ569" s="71">
        <v>0</v>
      </c>
      <c r="BK569" s="71">
        <v>0</v>
      </c>
      <c r="BL569" s="71">
        <v>19.876000000000001</v>
      </c>
      <c r="BM569" s="71">
        <v>0</v>
      </c>
      <c r="BN569" s="72"/>
      <c r="BO569" s="71">
        <v>0</v>
      </c>
      <c r="BP569" s="71">
        <v>0</v>
      </c>
      <c r="BQ569" s="71">
        <v>0</v>
      </c>
      <c r="BR569" s="71">
        <v>0</v>
      </c>
      <c r="BS569" s="71">
        <v>1</v>
      </c>
      <c r="BT569" s="71">
        <v>0</v>
      </c>
      <c r="BU569"/>
      <c r="BV569" s="70">
        <v>4.625</v>
      </c>
      <c r="BW569" s="70">
        <v>0</v>
      </c>
      <c r="BX569" s="70">
        <v>15.250999999999999</v>
      </c>
      <c r="BY569" s="70">
        <v>0</v>
      </c>
      <c r="BZ569" s="70">
        <v>0</v>
      </c>
      <c r="CA569" s="70">
        <v>0</v>
      </c>
      <c r="CB569" s="70">
        <v>0</v>
      </c>
      <c r="CC569" s="70">
        <v>0</v>
      </c>
      <c r="CD569" s="70">
        <v>0</v>
      </c>
    </row>
    <row r="570" spans="1:82">
      <c r="A570" s="70" t="s">
        <v>2281</v>
      </c>
      <c r="B570" s="70">
        <v>339</v>
      </c>
      <c r="C570" s="70">
        <v>16</v>
      </c>
      <c r="D570" s="70">
        <v>20</v>
      </c>
      <c r="E570" s="70">
        <v>2019</v>
      </c>
      <c r="F570" s="70" t="s">
        <v>158</v>
      </c>
      <c r="G570" s="70" t="s">
        <v>2265</v>
      </c>
      <c r="H570" s="70" t="s">
        <v>2266</v>
      </c>
      <c r="I570" s="148"/>
      <c r="J570" s="71">
        <v>41.025666042240239</v>
      </c>
      <c r="K570" s="71">
        <v>4.023834640531307</v>
      </c>
      <c r="L570" s="71">
        <v>12.272048307876663</v>
      </c>
      <c r="M570" s="71">
        <v>44.682187533783136</v>
      </c>
      <c r="N570" s="71">
        <v>28.484996398501934</v>
      </c>
      <c r="O570" s="71">
        <v>33.675308735813687</v>
      </c>
      <c r="P570" s="71">
        <v>43.62271896406402</v>
      </c>
      <c r="Q570" s="71">
        <v>2.0784001942410502</v>
      </c>
      <c r="R570" s="71">
        <v>1.0774760851012155E-3</v>
      </c>
      <c r="S570" s="71">
        <v>6.5772156878128927</v>
      </c>
      <c r="T570" s="72"/>
      <c r="U570" s="71">
        <v>1400246</v>
      </c>
      <c r="V570" s="71">
        <v>1335</v>
      </c>
      <c r="W570" s="71">
        <v>238</v>
      </c>
      <c r="X570" s="71">
        <v>14352</v>
      </c>
      <c r="Y570" s="71">
        <v>16630</v>
      </c>
      <c r="Z570" s="71">
        <v>21083</v>
      </c>
      <c r="AA570" s="71">
        <v>9058</v>
      </c>
      <c r="AB570" s="71">
        <v>33680</v>
      </c>
      <c r="AC570" s="71">
        <v>190</v>
      </c>
      <c r="AD570" s="71">
        <v>6.5772156878128927</v>
      </c>
      <c r="AE570" s="72"/>
      <c r="AF570" s="71">
        <v>15281702.310969209</v>
      </c>
      <c r="AG570" s="71">
        <v>3268658.3880126518</v>
      </c>
      <c r="AH570" s="71">
        <v>1986515.5242639419</v>
      </c>
      <c r="AI570" s="71">
        <v>80726267.936641976</v>
      </c>
      <c r="AJ570" s="71">
        <v>57084978.626423888</v>
      </c>
      <c r="AK570" s="71">
        <v>0</v>
      </c>
      <c r="AL570" s="71">
        <v>0</v>
      </c>
      <c r="AM570" s="71">
        <v>4586962.457095746</v>
      </c>
      <c r="AN570" s="71">
        <v>0</v>
      </c>
      <c r="AO570" s="71">
        <v>0</v>
      </c>
      <c r="AP570" s="71">
        <v>162935085.2434074</v>
      </c>
      <c r="AQ570" s="72"/>
      <c r="AR570" s="71">
        <v>811</v>
      </c>
      <c r="AS570" s="71">
        <v>212</v>
      </c>
      <c r="AT570" s="71">
        <v>0</v>
      </c>
      <c r="AU570" s="71">
        <v>0</v>
      </c>
      <c r="AV570" s="71">
        <v>0</v>
      </c>
      <c r="AW570" s="71">
        <v>1</v>
      </c>
      <c r="AX570" s="71"/>
      <c r="AY570" s="72"/>
      <c r="AZ570" s="71">
        <v>3718.1360000000018</v>
      </c>
      <c r="BA570" s="71">
        <v>17177.240000000002</v>
      </c>
      <c r="BB570" s="71">
        <v>0</v>
      </c>
      <c r="BC570" s="71">
        <v>0</v>
      </c>
      <c r="BD570" s="71">
        <v>0</v>
      </c>
      <c r="BE570" s="71">
        <v>763.25800000000004</v>
      </c>
      <c r="BF570" s="71"/>
      <c r="BG570" s="72"/>
      <c r="BH570" s="71">
        <v>0</v>
      </c>
      <c r="BI570" s="71">
        <v>0</v>
      </c>
      <c r="BJ570" s="71">
        <v>0</v>
      </c>
      <c r="BK570" s="71">
        <v>0</v>
      </c>
      <c r="BL570" s="71">
        <v>19.696999999999999</v>
      </c>
      <c r="BM570" s="71">
        <v>0</v>
      </c>
      <c r="BN570" s="72"/>
      <c r="BO570" s="71">
        <v>0</v>
      </c>
      <c r="BP570" s="71">
        <v>0</v>
      </c>
      <c r="BQ570" s="71">
        <v>0</v>
      </c>
      <c r="BR570" s="71">
        <v>0</v>
      </c>
      <c r="BS570" s="71">
        <v>1</v>
      </c>
      <c r="BT570" s="71">
        <v>0</v>
      </c>
      <c r="BU570"/>
      <c r="BV570" s="70">
        <v>4.6420000000000003</v>
      </c>
      <c r="BW570" s="70">
        <v>0</v>
      </c>
      <c r="BX570" s="70">
        <v>15.055</v>
      </c>
      <c r="BY570" s="70">
        <v>0</v>
      </c>
      <c r="BZ570" s="70">
        <v>0</v>
      </c>
      <c r="CA570" s="70">
        <v>0</v>
      </c>
      <c r="CB570" s="70">
        <v>0</v>
      </c>
      <c r="CC570" s="70">
        <v>0</v>
      </c>
      <c r="CD570" s="70">
        <v>0</v>
      </c>
    </row>
    <row r="571" spans="1:82">
      <c r="A571" s="70" t="s">
        <v>2282</v>
      </c>
      <c r="B571" s="70">
        <v>340</v>
      </c>
      <c r="C571" s="70">
        <v>17</v>
      </c>
      <c r="D571" s="70">
        <v>20</v>
      </c>
      <c r="E571" s="70">
        <v>2020</v>
      </c>
      <c r="F571" s="70" t="s">
        <v>159</v>
      </c>
      <c r="G571" s="70" t="s">
        <v>2265</v>
      </c>
      <c r="H571" s="70" t="s">
        <v>2266</v>
      </c>
      <c r="I571" s="148"/>
      <c r="J571" s="71">
        <v>40.735895223077208</v>
      </c>
      <c r="K571" s="71">
        <v>5.2363220421938586</v>
      </c>
      <c r="L571" s="71">
        <v>16.47011487224453</v>
      </c>
      <c r="M571" s="71">
        <v>61.011288508740243</v>
      </c>
      <c r="N571" s="71">
        <v>51.033713779547526</v>
      </c>
      <c r="O571" s="71">
        <v>30.020723843990147</v>
      </c>
      <c r="P571" s="71">
        <v>41.616863562577386</v>
      </c>
      <c r="Q571" s="71">
        <v>1.9653377930561899</v>
      </c>
      <c r="R571" s="71">
        <v>6.7693438253070863E-4</v>
      </c>
      <c r="S571" s="71">
        <v>3.5790567390486481</v>
      </c>
      <c r="T571" s="72"/>
      <c r="U571" s="71">
        <v>1306259</v>
      </c>
      <c r="V571" s="71">
        <v>1282</v>
      </c>
      <c r="W571" s="71">
        <v>279</v>
      </c>
      <c r="X571" s="71">
        <v>14350</v>
      </c>
      <c r="Y571" s="71">
        <v>16668</v>
      </c>
      <c r="Z571" s="71">
        <v>21452</v>
      </c>
      <c r="AA571" s="71">
        <v>9185</v>
      </c>
      <c r="AB571" s="71">
        <v>33333</v>
      </c>
      <c r="AC571" s="71">
        <v>119.99999999999999</v>
      </c>
      <c r="AD571" s="71">
        <v>3.5790567390486481</v>
      </c>
      <c r="AE571" s="72"/>
      <c r="AF571" s="71">
        <v>13653102.47503905</v>
      </c>
      <c r="AG571" s="71">
        <v>4401348.9381468482</v>
      </c>
      <c r="AH571" s="71">
        <v>2830315.4617758896</v>
      </c>
      <c r="AI571" s="71">
        <v>85506744.988696203</v>
      </c>
      <c r="AJ571" s="71">
        <v>79135926.214925766</v>
      </c>
      <c r="AK571" s="71"/>
      <c r="AL571" s="71"/>
      <c r="AM571" s="71">
        <v>4350326.8373541432</v>
      </c>
      <c r="AN571" s="71"/>
      <c r="AO571" s="71"/>
      <c r="AP571" s="71">
        <v>189877764.9159379</v>
      </c>
      <c r="AQ571" s="72"/>
      <c r="AR571" s="71">
        <v>851</v>
      </c>
      <c r="AS571" s="71">
        <v>221</v>
      </c>
      <c r="AT571" s="71">
        <v>0</v>
      </c>
      <c r="AU571" s="71">
        <v>0</v>
      </c>
      <c r="AV571" s="71">
        <v>0</v>
      </c>
      <c r="AW571" s="71">
        <v>1</v>
      </c>
      <c r="AX571" s="71"/>
      <c r="AY571" s="72"/>
      <c r="AZ571" s="71">
        <v>3963.4910000000009</v>
      </c>
      <c r="BA571" s="71">
        <v>17584.239999999991</v>
      </c>
      <c r="BB571" s="71">
        <v>0</v>
      </c>
      <c r="BC571" s="71">
        <v>0</v>
      </c>
      <c r="BD571" s="71">
        <v>0</v>
      </c>
      <c r="BE571" s="71">
        <v>763.25800000000004</v>
      </c>
      <c r="BF571" s="71"/>
      <c r="BG571" s="72"/>
      <c r="BH571" s="71">
        <v>0</v>
      </c>
      <c r="BI571" s="71">
        <v>0</v>
      </c>
      <c r="BJ571" s="71">
        <v>0</v>
      </c>
      <c r="BK571" s="71">
        <v>0</v>
      </c>
      <c r="BL571" s="71">
        <v>19.37</v>
      </c>
      <c r="BM571" s="71">
        <v>0</v>
      </c>
      <c r="BN571" s="72"/>
      <c r="BO571" s="71">
        <v>0</v>
      </c>
      <c r="BP571" s="71">
        <v>0</v>
      </c>
      <c r="BQ571" s="71">
        <v>0</v>
      </c>
      <c r="BR571" s="71">
        <v>0</v>
      </c>
      <c r="BS571" s="71">
        <v>1</v>
      </c>
      <c r="BT571" s="71">
        <v>0</v>
      </c>
      <c r="BU571"/>
      <c r="BV571" s="70">
        <v>4.7779999999999996</v>
      </c>
      <c r="BW571" s="70">
        <v>0</v>
      </c>
      <c r="BX571" s="70">
        <v>14.592000000000001</v>
      </c>
      <c r="BY571" s="70">
        <v>0</v>
      </c>
      <c r="BZ571" s="70">
        <v>0</v>
      </c>
      <c r="CA571" s="70">
        <v>0</v>
      </c>
      <c r="CB571" s="70">
        <v>0</v>
      </c>
      <c r="CC571" s="70">
        <v>0</v>
      </c>
      <c r="CD571" s="70">
        <v>0</v>
      </c>
    </row>
    <row r="572" spans="1:82">
      <c r="A572" s="70" t="s">
        <v>2283</v>
      </c>
      <c r="B572" s="70">
        <v>340</v>
      </c>
      <c r="C572" s="70">
        <v>18</v>
      </c>
      <c r="D572" s="70">
        <v>20</v>
      </c>
      <c r="E572" s="70">
        <v>2021</v>
      </c>
      <c r="F572" s="70" t="s">
        <v>160</v>
      </c>
      <c r="G572" s="70" t="s">
        <v>2265</v>
      </c>
      <c r="H572" s="70" t="s">
        <v>2266</v>
      </c>
      <c r="I572" s="148"/>
      <c r="J572" s="71">
        <v>36.301654680215606</v>
      </c>
      <c r="K572" s="71">
        <v>5.3480934418052133</v>
      </c>
      <c r="L572" s="71">
        <v>16.025152864607787</v>
      </c>
      <c r="M572" s="71">
        <v>59.016311246452247</v>
      </c>
      <c r="N572" s="71">
        <v>40.801597368207169</v>
      </c>
      <c r="O572" s="71">
        <v>29.099094635772143</v>
      </c>
      <c r="P572" s="71">
        <v>42.525773819698962</v>
      </c>
      <c r="Q572" s="71">
        <v>1.92116938180523</v>
      </c>
      <c r="R572" s="71">
        <v>9.2456661664359571E-4</v>
      </c>
      <c r="S572" s="71">
        <v>4.7143437673137134</v>
      </c>
      <c r="T572" s="72"/>
      <c r="U572" s="71">
        <v>1289602</v>
      </c>
      <c r="V572" s="71">
        <v>1282</v>
      </c>
      <c r="W572" s="71">
        <v>279</v>
      </c>
      <c r="X572" s="71">
        <v>14350</v>
      </c>
      <c r="Y572" s="71">
        <v>16687</v>
      </c>
      <c r="Z572" s="71">
        <v>21410</v>
      </c>
      <c r="AA572" s="71">
        <v>9152</v>
      </c>
      <c r="AB572" s="71">
        <v>32904</v>
      </c>
      <c r="AC572" s="71">
        <v>159</v>
      </c>
      <c r="AD572" s="71">
        <v>4.7143437673137134</v>
      </c>
      <c r="AE572" s="72"/>
      <c r="AF572" s="71">
        <v>11921896.294745497</v>
      </c>
      <c r="AG572" s="71">
        <v>4703839.5329389162</v>
      </c>
      <c r="AH572" s="71">
        <v>2724590.099752876</v>
      </c>
      <c r="AI572" s="71">
        <v>91342749.60061492</v>
      </c>
      <c r="AJ572" s="71">
        <v>64796163.532017916</v>
      </c>
      <c r="AK572" s="71">
        <v>0</v>
      </c>
      <c r="AL572" s="71">
        <v>0</v>
      </c>
      <c r="AM572" s="71">
        <v>4319106.9644279471</v>
      </c>
      <c r="AN572" s="71">
        <v>0</v>
      </c>
      <c r="AO572" s="71">
        <v>0</v>
      </c>
      <c r="AP572" s="71">
        <v>179808346.02449808</v>
      </c>
      <c r="AQ572" s="72"/>
      <c r="AR572" s="71">
        <v>897</v>
      </c>
      <c r="AS572" s="71">
        <v>226</v>
      </c>
      <c r="AT572" s="71">
        <v>0</v>
      </c>
      <c r="AU572" s="71">
        <v>0</v>
      </c>
      <c r="AV572" s="71">
        <v>0</v>
      </c>
      <c r="AW572" s="71">
        <v>1</v>
      </c>
      <c r="AX572" s="71"/>
      <c r="AY572" s="72"/>
      <c r="AZ572" s="71">
        <v>4247.9760000000024</v>
      </c>
      <c r="BA572" s="71">
        <v>17815.239999999991</v>
      </c>
      <c r="BB572" s="71">
        <v>0</v>
      </c>
      <c r="BC572" s="71">
        <v>0</v>
      </c>
      <c r="BD572" s="71">
        <v>0</v>
      </c>
      <c r="BE572" s="71">
        <v>763.25800000000004</v>
      </c>
      <c r="BF572" s="71"/>
      <c r="BG572" s="72"/>
      <c r="BH572" s="71">
        <v>0</v>
      </c>
      <c r="BI572" s="71">
        <v>0</v>
      </c>
      <c r="BJ572" s="71">
        <v>0</v>
      </c>
      <c r="BK572" s="71">
        <v>0</v>
      </c>
      <c r="BL572" s="71">
        <v>19.338000000000001</v>
      </c>
      <c r="BM572" s="71">
        <v>0</v>
      </c>
      <c r="BN572" s="72"/>
      <c r="BO572" s="71">
        <v>0</v>
      </c>
      <c r="BP572" s="71">
        <v>0</v>
      </c>
      <c r="BQ572" s="71">
        <v>0</v>
      </c>
      <c r="BR572" s="71">
        <v>0</v>
      </c>
      <c r="BS572" s="71">
        <v>1</v>
      </c>
      <c r="BT572" s="71">
        <v>0</v>
      </c>
      <c r="BU572"/>
      <c r="BV572" s="70">
        <v>4.891</v>
      </c>
      <c r="BW572" s="70">
        <v>0</v>
      </c>
      <c r="BX572" s="70">
        <v>14.446999999999999</v>
      </c>
      <c r="BY572" s="70">
        <v>0</v>
      </c>
      <c r="BZ572" s="70">
        <v>0</v>
      </c>
      <c r="CA572" s="70">
        <v>0</v>
      </c>
      <c r="CB572" s="70">
        <v>0</v>
      </c>
      <c r="CC572" s="70">
        <v>0</v>
      </c>
      <c r="CD572" s="70">
        <v>0</v>
      </c>
    </row>
    <row r="573" spans="1:82">
      <c r="A573" s="70" t="s">
        <v>2284</v>
      </c>
      <c r="B573" s="70">
        <v>340</v>
      </c>
      <c r="C573" s="70">
        <v>19</v>
      </c>
      <c r="D573" s="70">
        <v>20</v>
      </c>
      <c r="E573" s="70">
        <v>2022</v>
      </c>
      <c r="F573" s="70" t="s">
        <v>161</v>
      </c>
      <c r="G573" s="70" t="s">
        <v>2265</v>
      </c>
      <c r="H573" s="70" t="s">
        <v>2266</v>
      </c>
      <c r="I573" s="148"/>
      <c r="J573" s="71">
        <v>31.392789711673679</v>
      </c>
      <c r="K573" s="71">
        <v>3.9070029058793696</v>
      </c>
      <c r="L573" s="71">
        <v>12.632227402259563</v>
      </c>
      <c r="M573" s="71">
        <v>45.052494785684658</v>
      </c>
      <c r="N573" s="71">
        <v>37.272115543881768</v>
      </c>
      <c r="O573" s="71">
        <v>30.505555499775642</v>
      </c>
      <c r="P573" s="71">
        <v>41.864343089354534</v>
      </c>
      <c r="Q573" s="71">
        <v>1.9109150877799554</v>
      </c>
      <c r="R573" s="71">
        <v>3.1355461535849945E-3</v>
      </c>
      <c r="S573" s="71">
        <v>4.3993151464295419</v>
      </c>
      <c r="T573" s="72"/>
      <c r="U573" s="71">
        <v>1296176</v>
      </c>
      <c r="V573" s="71">
        <v>1282</v>
      </c>
      <c r="W573" s="71">
        <v>279</v>
      </c>
      <c r="X573" s="71">
        <v>14350</v>
      </c>
      <c r="Y573" s="71">
        <v>16583</v>
      </c>
      <c r="Z573" s="71">
        <v>21325</v>
      </c>
      <c r="AA573" s="71">
        <v>9147</v>
      </c>
      <c r="AB573" s="71">
        <v>32460</v>
      </c>
      <c r="AC573" s="71">
        <v>545.99999999999989</v>
      </c>
      <c r="AD573" s="71">
        <v>4.3993151464295419</v>
      </c>
      <c r="AE573" s="72"/>
      <c r="AF573" s="71">
        <v>12053762.560206702</v>
      </c>
      <c r="AG573" s="71">
        <v>2732102.6079204734</v>
      </c>
      <c r="AH573" s="71">
        <v>2418099.3907705792</v>
      </c>
      <c r="AI573" s="71">
        <v>79795728.37568602</v>
      </c>
      <c r="AJ573" s="71">
        <v>78180939.421485737</v>
      </c>
      <c r="AK573" s="71">
        <v>0</v>
      </c>
      <c r="AL573" s="71">
        <v>0</v>
      </c>
      <c r="AM573" s="71">
        <v>4191471.9764549709</v>
      </c>
      <c r="AN573" s="71">
        <v>0</v>
      </c>
      <c r="AO573" s="71">
        <v>0</v>
      </c>
      <c r="AP573" s="71">
        <v>179372104.33252448</v>
      </c>
      <c r="AQ573" s="72"/>
      <c r="AR573" s="71">
        <v>938</v>
      </c>
      <c r="AS573" s="71">
        <v>229</v>
      </c>
      <c r="AT573" s="71">
        <v>0</v>
      </c>
      <c r="AU573" s="71">
        <v>0</v>
      </c>
      <c r="AV573" s="71">
        <v>0</v>
      </c>
      <c r="AW573" s="71">
        <v>1</v>
      </c>
      <c r="AX573" s="71"/>
      <c r="AY573" s="72"/>
      <c r="AZ573" s="71">
        <v>4500.8210000000036</v>
      </c>
      <c r="BA573" s="71">
        <v>48364.74</v>
      </c>
      <c r="BB573" s="71">
        <v>0</v>
      </c>
      <c r="BC573" s="71">
        <v>0</v>
      </c>
      <c r="BD573" s="71">
        <v>0</v>
      </c>
      <c r="BE573" s="71">
        <v>763.25800000000004</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2285</v>
      </c>
      <c r="B574" s="70">
        <v>340</v>
      </c>
      <c r="C574" s="70">
        <v>20</v>
      </c>
      <c r="D574" s="70">
        <v>20</v>
      </c>
      <c r="E574" s="70">
        <v>2023</v>
      </c>
      <c r="F574" s="70" t="s">
        <v>1539</v>
      </c>
      <c r="G574" s="70" t="s">
        <v>2265</v>
      </c>
      <c r="H574" s="70" t="s">
        <v>2266</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983</v>
      </c>
      <c r="AS574" s="71">
        <v>231</v>
      </c>
      <c r="AT574" s="71">
        <v>0</v>
      </c>
      <c r="AU574" s="71">
        <v>0</v>
      </c>
      <c r="AV574" s="71">
        <v>0</v>
      </c>
      <c r="AW574" s="71">
        <v>1</v>
      </c>
      <c r="AX574" s="71"/>
      <c r="AY574" s="72"/>
      <c r="AZ574" s="71">
        <v>4748.7800000000061</v>
      </c>
      <c r="BA574" s="71">
        <v>48458.54</v>
      </c>
      <c r="BB574" s="71">
        <v>0</v>
      </c>
      <c r="BC574" s="71">
        <v>0</v>
      </c>
      <c r="BD574" s="71">
        <v>0</v>
      </c>
      <c r="BE574" s="71">
        <v>763.25800000000004</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2286</v>
      </c>
      <c r="B575" s="70">
        <v>340</v>
      </c>
      <c r="C575" s="70">
        <v>21</v>
      </c>
      <c r="D575" s="70">
        <v>20</v>
      </c>
      <c r="E575" s="70">
        <v>2024</v>
      </c>
      <c r="F575" s="70" t="s">
        <v>1554</v>
      </c>
      <c r="G575" s="70" t="s">
        <v>2265</v>
      </c>
      <c r="H575" s="70" t="s">
        <v>2266</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2287</v>
      </c>
      <c r="B576" s="70">
        <v>273</v>
      </c>
      <c r="C576" s="70">
        <v>1</v>
      </c>
      <c r="D576" s="70">
        <v>17</v>
      </c>
      <c r="E576" s="70">
        <v>1990</v>
      </c>
      <c r="F576" s="70" t="s">
        <v>787</v>
      </c>
      <c r="G576" s="70" t="s">
        <v>2288</v>
      </c>
      <c r="H576" s="70" t="s">
        <v>1656</v>
      </c>
      <c r="I576" s="148"/>
      <c r="J576" s="71">
        <v>81.881525464794407</v>
      </c>
      <c r="K576" s="71">
        <v>3.2536851876279411</v>
      </c>
      <c r="L576" s="71">
        <v>3.752892403939029</v>
      </c>
      <c r="M576" s="71">
        <v>27.22295776583336</v>
      </c>
      <c r="N576" s="71">
        <v>28.286640738190581</v>
      </c>
      <c r="O576" s="71">
        <v>27.054907918524069</v>
      </c>
      <c r="P576" s="71">
        <v>25.707227425993441</v>
      </c>
      <c r="Q576" s="71">
        <v>1.7094087611714399</v>
      </c>
      <c r="R576" s="71">
        <v>0</v>
      </c>
      <c r="S576" s="71">
        <v>1.948343627589326</v>
      </c>
      <c r="T576" s="72"/>
      <c r="U576" s="71">
        <v>9747349</v>
      </c>
      <c r="V576" s="71">
        <v>1161</v>
      </c>
      <c r="W576" s="71">
        <v>37</v>
      </c>
      <c r="X576" s="71">
        <v>9487</v>
      </c>
      <c r="Y576" s="71">
        <v>9002</v>
      </c>
      <c r="Z576" s="71">
        <v>11128</v>
      </c>
      <c r="AA576" s="71">
        <v>6242</v>
      </c>
      <c r="AB576" s="71">
        <v>27755</v>
      </c>
      <c r="AC576" s="71">
        <v>0</v>
      </c>
      <c r="AD576" s="71">
        <v>1.948343627589326</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2289</v>
      </c>
      <c r="B577" s="70">
        <v>274</v>
      </c>
      <c r="C577" s="70">
        <v>2</v>
      </c>
      <c r="D577" s="70">
        <v>17</v>
      </c>
      <c r="E577" s="70">
        <v>2005</v>
      </c>
      <c r="F577" s="70" t="s">
        <v>789</v>
      </c>
      <c r="G577" s="1064" t="s">
        <v>2288</v>
      </c>
      <c r="H577" s="70" t="s">
        <v>1656</v>
      </c>
      <c r="I577" s="148"/>
      <c r="J577" s="71">
        <v>65.356848584499417</v>
      </c>
      <c r="K577" s="71">
        <v>2.56272641805755</v>
      </c>
      <c r="L577" s="71">
        <v>2.9787480526913401</v>
      </c>
      <c r="M577" s="71">
        <v>52.873503968631333</v>
      </c>
      <c r="N577" s="71">
        <v>42.223480632784778</v>
      </c>
      <c r="O577" s="71">
        <v>37.826226950733599</v>
      </c>
      <c r="P577" s="71">
        <v>25.95293236496461</v>
      </c>
      <c r="Q577" s="71">
        <v>1.85762732745017</v>
      </c>
      <c r="R577" s="71">
        <v>0</v>
      </c>
      <c r="S577" s="71">
        <v>0</v>
      </c>
      <c r="T577" s="72"/>
      <c r="U577" s="71">
        <v>8748862</v>
      </c>
      <c r="V577" s="71">
        <v>1097</v>
      </c>
      <c r="W577" s="71">
        <v>26</v>
      </c>
      <c r="X577" s="71">
        <v>9875</v>
      </c>
      <c r="Y577" s="71">
        <v>12044</v>
      </c>
      <c r="Z577" s="71">
        <v>18004</v>
      </c>
      <c r="AA577" s="71">
        <v>5161</v>
      </c>
      <c r="AB577" s="71">
        <v>31531</v>
      </c>
      <c r="AC577" s="71">
        <v>0</v>
      </c>
      <c r="AD577" s="71">
        <v>0</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2290</v>
      </c>
      <c r="B578" s="70">
        <v>275</v>
      </c>
      <c r="C578" s="70">
        <v>3</v>
      </c>
      <c r="D578" s="70">
        <v>17</v>
      </c>
      <c r="E578" s="70">
        <v>2006</v>
      </c>
      <c r="F578" s="70" t="s">
        <v>790</v>
      </c>
      <c r="G578" s="1064" t="s">
        <v>2288</v>
      </c>
      <c r="H578" s="70" t="s">
        <v>1656</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2291</v>
      </c>
      <c r="B579" s="70">
        <v>276</v>
      </c>
      <c r="C579" s="70">
        <v>4</v>
      </c>
      <c r="D579" s="70">
        <v>17</v>
      </c>
      <c r="E579" s="70">
        <v>2007</v>
      </c>
      <c r="F579" s="70" t="s">
        <v>791</v>
      </c>
      <c r="G579" s="70" t="s">
        <v>2288</v>
      </c>
      <c r="H579" s="70" t="s">
        <v>1656</v>
      </c>
      <c r="I579" s="148"/>
      <c r="J579" s="71">
        <v>61.409425412746991</v>
      </c>
      <c r="K579" s="71">
        <v>2.3544896331576322</v>
      </c>
      <c r="L579" s="71">
        <v>2.354790735524674</v>
      </c>
      <c r="M579" s="71">
        <v>52.635679557604462</v>
      </c>
      <c r="N579" s="71">
        <v>44.143070071733689</v>
      </c>
      <c r="O579" s="71">
        <v>36.847860380224517</v>
      </c>
      <c r="P579" s="71">
        <v>25.97677267464266</v>
      </c>
      <c r="Q579" s="71">
        <v>1.9643904976028099</v>
      </c>
      <c r="R579" s="71">
        <v>0</v>
      </c>
      <c r="S579" s="71">
        <v>0</v>
      </c>
      <c r="T579" s="72"/>
      <c r="U579" s="71">
        <v>9682242</v>
      </c>
      <c r="V579" s="71">
        <v>994</v>
      </c>
      <c r="W579" s="71">
        <v>23</v>
      </c>
      <c r="X579" s="71">
        <v>11813</v>
      </c>
      <c r="Y579" s="71">
        <v>12260</v>
      </c>
      <c r="Z579" s="71">
        <v>18232</v>
      </c>
      <c r="AA579" s="71">
        <v>5087</v>
      </c>
      <c r="AB579" s="71">
        <v>31580</v>
      </c>
      <c r="AC579" s="71">
        <v>0</v>
      </c>
      <c r="AD579" s="71">
        <v>0</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2292</v>
      </c>
      <c r="B580" s="70">
        <v>277</v>
      </c>
      <c r="C580" s="70">
        <v>5</v>
      </c>
      <c r="D580" s="70">
        <v>17</v>
      </c>
      <c r="E580" s="70">
        <v>2008</v>
      </c>
      <c r="F580" s="70" t="s">
        <v>792</v>
      </c>
      <c r="G580" s="70" t="s">
        <v>2288</v>
      </c>
      <c r="H580" s="70" t="s">
        <v>1656</v>
      </c>
      <c r="I580" s="148"/>
      <c r="J580" s="71">
        <v>57.592600238457862</v>
      </c>
      <c r="K580" s="71">
        <v>1.752251854764092</v>
      </c>
      <c r="L580" s="71">
        <v>1.920852265064495</v>
      </c>
      <c r="M580" s="71">
        <v>57.719756575433131</v>
      </c>
      <c r="N580" s="71">
        <v>46.261638723456741</v>
      </c>
      <c r="O580" s="71">
        <v>35.584750615784422</v>
      </c>
      <c r="P580" s="71">
        <v>25.16166330046515</v>
      </c>
      <c r="Q580" s="71">
        <v>1.9446591164676701</v>
      </c>
      <c r="R580" s="71">
        <v>0</v>
      </c>
      <c r="S580" s="71">
        <v>0</v>
      </c>
      <c r="T580" s="72"/>
      <c r="U580" s="71">
        <v>9410873</v>
      </c>
      <c r="V580" s="71">
        <v>994</v>
      </c>
      <c r="W580" s="71">
        <v>23</v>
      </c>
      <c r="X580" s="71">
        <v>11813</v>
      </c>
      <c r="Y580" s="71">
        <v>12445</v>
      </c>
      <c r="Z580" s="71">
        <v>18225</v>
      </c>
      <c r="AA580" s="71">
        <v>4933</v>
      </c>
      <c r="AB580" s="71">
        <v>31777</v>
      </c>
      <c r="AC580" s="71">
        <v>0</v>
      </c>
      <c r="AD580" s="71">
        <v>0</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2293</v>
      </c>
      <c r="B581" s="70">
        <v>278</v>
      </c>
      <c r="C581" s="70">
        <v>6</v>
      </c>
      <c r="D581" s="70">
        <v>17</v>
      </c>
      <c r="E581" s="70">
        <v>2009</v>
      </c>
      <c r="F581" s="70" t="s">
        <v>176</v>
      </c>
      <c r="G581" s="70" t="s">
        <v>2288</v>
      </c>
      <c r="H581" s="70" t="s">
        <v>1656</v>
      </c>
      <c r="I581" s="148"/>
      <c r="J581" s="71">
        <v>43.690511919433881</v>
      </c>
      <c r="K581" s="71">
        <v>1.5978946215133689</v>
      </c>
      <c r="L581" s="71">
        <v>1.6133042990358299</v>
      </c>
      <c r="M581" s="71">
        <v>55.250507246230228</v>
      </c>
      <c r="N581" s="71">
        <v>41.437399888444098</v>
      </c>
      <c r="O581" s="71">
        <v>36.215856499973917</v>
      </c>
      <c r="P581" s="71">
        <v>24.121858144529909</v>
      </c>
      <c r="Q581" s="71">
        <v>1.8544389693232699</v>
      </c>
      <c r="R581" s="71">
        <v>0</v>
      </c>
      <c r="S581" s="71">
        <v>0</v>
      </c>
      <c r="T581" s="72"/>
      <c r="U581" s="71">
        <v>6134923</v>
      </c>
      <c r="V581" s="71">
        <v>963</v>
      </c>
      <c r="W581" s="71">
        <v>26</v>
      </c>
      <c r="X581" s="71">
        <v>12126</v>
      </c>
      <c r="Y581" s="71">
        <v>12497</v>
      </c>
      <c r="Z581" s="71">
        <v>18308</v>
      </c>
      <c r="AA581" s="71">
        <v>4855</v>
      </c>
      <c r="AB581" s="71">
        <v>31810</v>
      </c>
      <c r="AC581" s="71">
        <v>0</v>
      </c>
      <c r="AD581" s="71">
        <v>0</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29.07</v>
      </c>
      <c r="BK581" s="71">
        <v>0</v>
      </c>
      <c r="BL581" s="71">
        <v>7.0600000000000005</v>
      </c>
      <c r="BM581" s="71">
        <v>0</v>
      </c>
      <c r="BN581" s="72"/>
      <c r="BO581" s="71">
        <v>0</v>
      </c>
      <c r="BP581" s="71">
        <v>0</v>
      </c>
      <c r="BQ581" s="71">
        <v>7</v>
      </c>
      <c r="BR581" s="71">
        <v>0</v>
      </c>
      <c r="BS581" s="71">
        <v>2</v>
      </c>
      <c r="BT581" s="71">
        <v>0</v>
      </c>
      <c r="BU581"/>
      <c r="BV581" s="70">
        <v>36.130000000000003</v>
      </c>
      <c r="BW581" s="70">
        <v>0</v>
      </c>
      <c r="BX581" s="70">
        <v>0</v>
      </c>
      <c r="BY581" s="70">
        <v>0</v>
      </c>
      <c r="BZ581" s="70">
        <v>0</v>
      </c>
      <c r="CA581" s="70">
        <v>0</v>
      </c>
      <c r="CB581" s="70">
        <v>0</v>
      </c>
      <c r="CC581" s="70">
        <v>0</v>
      </c>
      <c r="CD581" s="70">
        <v>0</v>
      </c>
    </row>
    <row r="582" spans="1:82">
      <c r="A582" s="70" t="s">
        <v>2294</v>
      </c>
      <c r="B582" s="70">
        <v>279</v>
      </c>
      <c r="C582" s="70">
        <v>7</v>
      </c>
      <c r="D582" s="70">
        <v>17</v>
      </c>
      <c r="E582" s="70">
        <v>2010</v>
      </c>
      <c r="F582" s="70" t="s">
        <v>177</v>
      </c>
      <c r="G582" s="70" t="s">
        <v>2288</v>
      </c>
      <c r="H582" s="70" t="s">
        <v>1656</v>
      </c>
      <c r="I582" s="148"/>
      <c r="J582" s="71">
        <v>50.920360346531773</v>
      </c>
      <c r="K582" s="71">
        <v>1.712952284639589</v>
      </c>
      <c r="L582" s="71">
        <v>1.5082600397547841</v>
      </c>
      <c r="M582" s="71">
        <v>55.486993791736012</v>
      </c>
      <c r="N582" s="71">
        <v>45.551725742057798</v>
      </c>
      <c r="O582" s="71">
        <v>36.249184473033743</v>
      </c>
      <c r="P582" s="71">
        <v>24.515488233097681</v>
      </c>
      <c r="Q582" s="71">
        <v>1.93060291445756</v>
      </c>
      <c r="R582" s="71">
        <v>0</v>
      </c>
      <c r="S582" s="71">
        <v>0</v>
      </c>
      <c r="T582" s="72"/>
      <c r="U582" s="71">
        <v>7772124</v>
      </c>
      <c r="V582" s="71">
        <v>963</v>
      </c>
      <c r="W582" s="71">
        <v>26</v>
      </c>
      <c r="X582" s="71">
        <v>12126</v>
      </c>
      <c r="Y582" s="71">
        <v>12568</v>
      </c>
      <c r="Z582" s="71">
        <v>18410</v>
      </c>
      <c r="AA582" s="71">
        <v>4811</v>
      </c>
      <c r="AB582" s="71">
        <v>31733</v>
      </c>
      <c r="AC582" s="71">
        <v>0</v>
      </c>
      <c r="AD582" s="71">
        <v>0</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35.347000000000001</v>
      </c>
      <c r="BK582" s="71">
        <v>0</v>
      </c>
      <c r="BL582" s="71">
        <v>6.6440000000000001</v>
      </c>
      <c r="BM582" s="71">
        <v>0</v>
      </c>
      <c r="BN582" s="72"/>
      <c r="BO582" s="71">
        <v>0</v>
      </c>
      <c r="BP582" s="71">
        <v>0</v>
      </c>
      <c r="BQ582" s="71">
        <v>7</v>
      </c>
      <c r="BR582" s="71">
        <v>0</v>
      </c>
      <c r="BS582" s="71">
        <v>2</v>
      </c>
      <c r="BT582" s="71">
        <v>0</v>
      </c>
      <c r="BU582"/>
      <c r="BV582" s="70">
        <v>41.991</v>
      </c>
      <c r="BW582" s="70">
        <v>0</v>
      </c>
      <c r="BX582" s="70">
        <v>0</v>
      </c>
      <c r="BY582" s="70">
        <v>0</v>
      </c>
      <c r="BZ582" s="70">
        <v>0</v>
      </c>
      <c r="CA582" s="70">
        <v>0</v>
      </c>
      <c r="CB582" s="70">
        <v>0</v>
      </c>
      <c r="CC582" s="70">
        <v>0</v>
      </c>
      <c r="CD582" s="70">
        <v>0</v>
      </c>
    </row>
    <row r="583" spans="1:82">
      <c r="A583" s="70" t="s">
        <v>2295</v>
      </c>
      <c r="B583" s="70">
        <v>280</v>
      </c>
      <c r="C583" s="70">
        <v>8</v>
      </c>
      <c r="D583" s="70">
        <v>17</v>
      </c>
      <c r="E583" s="70">
        <v>2011</v>
      </c>
      <c r="F583" s="70" t="s">
        <v>178</v>
      </c>
      <c r="G583" s="70" t="s">
        <v>2288</v>
      </c>
      <c r="H583" s="70" t="s">
        <v>1656</v>
      </c>
      <c r="I583" s="148"/>
      <c r="J583" s="71">
        <v>60.431319613506531</v>
      </c>
      <c r="K583" s="71">
        <v>2.4103377315515302</v>
      </c>
      <c r="L583" s="71">
        <v>1.5125811638889921</v>
      </c>
      <c r="M583" s="71">
        <v>63.000564506903117</v>
      </c>
      <c r="N583" s="71">
        <v>51.180877305057379</v>
      </c>
      <c r="O583" s="71">
        <v>35.929363759300031</v>
      </c>
      <c r="P583" s="71">
        <v>23.331978235580884</v>
      </c>
      <c r="Q583" s="71">
        <v>2.2286824936001599</v>
      </c>
      <c r="R583" s="71">
        <v>0</v>
      </c>
      <c r="S583" s="71">
        <v>0</v>
      </c>
      <c r="T583" s="72"/>
      <c r="U583" s="71">
        <v>8511731</v>
      </c>
      <c r="V583" s="71">
        <v>963</v>
      </c>
      <c r="W583" s="71">
        <v>26</v>
      </c>
      <c r="X583" s="71">
        <v>12126</v>
      </c>
      <c r="Y583" s="71">
        <v>12669</v>
      </c>
      <c r="Z583" s="71">
        <v>18644</v>
      </c>
      <c r="AA583" s="71">
        <v>4715</v>
      </c>
      <c r="AB583" s="71">
        <v>31758</v>
      </c>
      <c r="AC583" s="71">
        <v>0</v>
      </c>
      <c r="AD583" s="71">
        <v>0</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34.741999999999997</v>
      </c>
      <c r="BK583" s="71">
        <v>0</v>
      </c>
      <c r="BL583" s="71">
        <v>6.2210000000000001</v>
      </c>
      <c r="BM583" s="71">
        <v>0</v>
      </c>
      <c r="BN583" s="72"/>
      <c r="BO583" s="71">
        <v>0</v>
      </c>
      <c r="BP583" s="71">
        <v>0</v>
      </c>
      <c r="BQ583" s="71">
        <v>7</v>
      </c>
      <c r="BR583" s="71">
        <v>0</v>
      </c>
      <c r="BS583" s="71">
        <v>2</v>
      </c>
      <c r="BT583" s="71">
        <v>0</v>
      </c>
      <c r="BU583"/>
      <c r="BV583" s="70">
        <v>40.963000000000001</v>
      </c>
      <c r="BW583" s="70">
        <v>0</v>
      </c>
      <c r="BX583" s="70">
        <v>0</v>
      </c>
      <c r="BY583" s="70">
        <v>0</v>
      </c>
      <c r="BZ583" s="70">
        <v>0</v>
      </c>
      <c r="CA583" s="70">
        <v>0</v>
      </c>
      <c r="CB583" s="70">
        <v>0</v>
      </c>
      <c r="CC583" s="70">
        <v>0</v>
      </c>
      <c r="CD583" s="70">
        <v>0</v>
      </c>
    </row>
    <row r="584" spans="1:82">
      <c r="A584" s="70" t="s">
        <v>2296</v>
      </c>
      <c r="B584" s="70">
        <v>281</v>
      </c>
      <c r="C584" s="70">
        <v>9</v>
      </c>
      <c r="D584" s="70">
        <v>17</v>
      </c>
      <c r="E584" s="70">
        <v>2012</v>
      </c>
      <c r="F584" s="70" t="s">
        <v>179</v>
      </c>
      <c r="G584" s="70" t="s">
        <v>2288</v>
      </c>
      <c r="H584" s="70" t="s">
        <v>1656</v>
      </c>
      <c r="I584" s="148"/>
      <c r="J584" s="71">
        <v>57.099933873172667</v>
      </c>
      <c r="K584" s="71">
        <v>2.2222655084999028</v>
      </c>
      <c r="L584" s="71">
        <v>1.508999883334031</v>
      </c>
      <c r="M584" s="71">
        <v>64.765122544158459</v>
      </c>
      <c r="N584" s="71">
        <v>53.184793981901073</v>
      </c>
      <c r="O584" s="71">
        <v>36.224042786838943</v>
      </c>
      <c r="P584" s="71">
        <v>22.668467704385172</v>
      </c>
      <c r="Q584" s="71">
        <v>2.4912599041052301</v>
      </c>
      <c r="R584" s="71">
        <v>0</v>
      </c>
      <c r="S584" s="71">
        <v>0</v>
      </c>
      <c r="T584" s="72"/>
      <c r="U584" s="71">
        <v>8231123</v>
      </c>
      <c r="V584" s="71">
        <v>963</v>
      </c>
      <c r="W584" s="71">
        <v>26</v>
      </c>
      <c r="X584" s="71">
        <v>12126</v>
      </c>
      <c r="Y584" s="71">
        <v>13219</v>
      </c>
      <c r="Z584" s="71">
        <v>18946</v>
      </c>
      <c r="AA584" s="71">
        <v>4555</v>
      </c>
      <c r="AB584" s="71">
        <v>32674</v>
      </c>
      <c r="AC584" s="71">
        <v>0</v>
      </c>
      <c r="AD584" s="71">
        <v>0</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41.914000000000001</v>
      </c>
      <c r="BK584" s="71">
        <v>0</v>
      </c>
      <c r="BL584" s="71">
        <v>7.3479999999999999</v>
      </c>
      <c r="BM584" s="71">
        <v>0</v>
      </c>
      <c r="BN584" s="72"/>
      <c r="BO584" s="71">
        <v>0</v>
      </c>
      <c r="BP584" s="71">
        <v>0</v>
      </c>
      <c r="BQ584" s="71">
        <v>8</v>
      </c>
      <c r="BR584" s="71">
        <v>0</v>
      </c>
      <c r="BS584" s="71">
        <v>2</v>
      </c>
      <c r="BT584" s="71">
        <v>0</v>
      </c>
      <c r="BU584"/>
      <c r="BV584" s="70">
        <v>49.262</v>
      </c>
      <c r="BW584" s="70">
        <v>0</v>
      </c>
      <c r="BX584" s="70">
        <v>0</v>
      </c>
      <c r="BY584" s="70">
        <v>0</v>
      </c>
      <c r="BZ584" s="70">
        <v>0</v>
      </c>
      <c r="CA584" s="70">
        <v>0</v>
      </c>
      <c r="CB584" s="70">
        <v>0</v>
      </c>
      <c r="CC584" s="70">
        <v>0</v>
      </c>
      <c r="CD584" s="70">
        <v>0</v>
      </c>
    </row>
    <row r="585" spans="1:82">
      <c r="A585" s="70" t="s">
        <v>2297</v>
      </c>
      <c r="B585" s="70">
        <v>282</v>
      </c>
      <c r="C585" s="70">
        <v>10</v>
      </c>
      <c r="D585" s="70">
        <v>17</v>
      </c>
      <c r="E585" s="70">
        <v>2013</v>
      </c>
      <c r="F585" s="70" t="s">
        <v>180</v>
      </c>
      <c r="G585" s="70" t="s">
        <v>2288</v>
      </c>
      <c r="H585" s="70" t="s">
        <v>1656</v>
      </c>
      <c r="I585" s="148"/>
      <c r="J585" s="71">
        <v>58.025421189245982</v>
      </c>
      <c r="K585" s="71">
        <v>1.9203287475472519</v>
      </c>
      <c r="L585" s="71">
        <v>1.486648512071965</v>
      </c>
      <c r="M585" s="71">
        <v>62.23287342340673</v>
      </c>
      <c r="N585" s="71">
        <v>51.467303239341078</v>
      </c>
      <c r="O585" s="71">
        <v>35.005275034218826</v>
      </c>
      <c r="P585" s="71">
        <v>21.92964760830538</v>
      </c>
      <c r="Q585" s="71">
        <v>2.5302785761326199</v>
      </c>
      <c r="R585" s="71">
        <v>0</v>
      </c>
      <c r="S585" s="71">
        <v>0</v>
      </c>
      <c r="T585" s="72"/>
      <c r="U585" s="71">
        <v>8567494</v>
      </c>
      <c r="V585" s="71">
        <v>963</v>
      </c>
      <c r="W585" s="71">
        <v>26</v>
      </c>
      <c r="X585" s="71">
        <v>12126</v>
      </c>
      <c r="Y585" s="71">
        <v>13293</v>
      </c>
      <c r="Z585" s="71">
        <v>19126</v>
      </c>
      <c r="AA585" s="71">
        <v>4390</v>
      </c>
      <c r="AB585" s="71">
        <v>32710</v>
      </c>
      <c r="AC585" s="71">
        <v>0</v>
      </c>
      <c r="AD585" s="71">
        <v>0</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47.652000000000001</v>
      </c>
      <c r="BK585" s="71">
        <v>0</v>
      </c>
      <c r="BL585" s="71">
        <v>8.31</v>
      </c>
      <c r="BM585" s="71">
        <v>0</v>
      </c>
      <c r="BN585" s="72"/>
      <c r="BO585" s="71">
        <v>0</v>
      </c>
      <c r="BP585" s="71">
        <v>0</v>
      </c>
      <c r="BQ585" s="71">
        <v>8</v>
      </c>
      <c r="BR585" s="71">
        <v>0</v>
      </c>
      <c r="BS585" s="71">
        <v>2</v>
      </c>
      <c r="BT585" s="71">
        <v>0</v>
      </c>
      <c r="BU585"/>
      <c r="BV585" s="70">
        <v>55.962000000000003</v>
      </c>
      <c r="BW585" s="70">
        <v>0</v>
      </c>
      <c r="BX585" s="70">
        <v>0</v>
      </c>
      <c r="BY585" s="70">
        <v>0</v>
      </c>
      <c r="BZ585" s="70">
        <v>0</v>
      </c>
      <c r="CA585" s="70">
        <v>0</v>
      </c>
      <c r="CB585" s="70">
        <v>0</v>
      </c>
      <c r="CC585" s="70">
        <v>0</v>
      </c>
      <c r="CD585" s="70">
        <v>0</v>
      </c>
    </row>
    <row r="586" spans="1:82">
      <c r="A586" s="70" t="s">
        <v>2298</v>
      </c>
      <c r="B586" s="70">
        <v>283</v>
      </c>
      <c r="C586" s="70">
        <v>11</v>
      </c>
      <c r="D586" s="70">
        <v>17</v>
      </c>
      <c r="E586" s="70">
        <v>2014</v>
      </c>
      <c r="F586" s="70" t="s">
        <v>181</v>
      </c>
      <c r="G586" s="70" t="s">
        <v>2288</v>
      </c>
      <c r="H586" s="70" t="s">
        <v>1656</v>
      </c>
      <c r="I586" s="148"/>
      <c r="J586" s="71">
        <v>61.719212645971027</v>
      </c>
      <c r="K586" s="71">
        <v>2.6893783462282062</v>
      </c>
      <c r="L586" s="71">
        <v>2.0294688045144178</v>
      </c>
      <c r="M586" s="71">
        <v>59.608477907237919</v>
      </c>
      <c r="N586" s="71">
        <v>47.567787808649733</v>
      </c>
      <c r="O586" s="71">
        <v>33.21723638937867</v>
      </c>
      <c r="P586" s="71">
        <v>21.842781404934843</v>
      </c>
      <c r="Q586" s="71">
        <v>2.4176322312793301</v>
      </c>
      <c r="R586" s="71">
        <v>0</v>
      </c>
      <c r="S586" s="71">
        <v>0</v>
      </c>
      <c r="T586" s="72"/>
      <c r="U586" s="71">
        <v>9611463</v>
      </c>
      <c r="V586" s="71">
        <v>1163</v>
      </c>
      <c r="W586" s="71">
        <v>39</v>
      </c>
      <c r="X586" s="71">
        <v>12369</v>
      </c>
      <c r="Y586" s="71">
        <v>13332</v>
      </c>
      <c r="Z586" s="71">
        <v>19115</v>
      </c>
      <c r="AA586" s="71">
        <v>4350</v>
      </c>
      <c r="AB586" s="71">
        <v>32575</v>
      </c>
      <c r="AC586" s="71">
        <v>0</v>
      </c>
      <c r="AD586" s="71">
        <v>0</v>
      </c>
      <c r="AE586" s="72"/>
      <c r="AF586" s="71"/>
      <c r="AG586" s="71"/>
      <c r="AH586" s="71"/>
      <c r="AI586" s="71"/>
      <c r="AJ586" s="71"/>
      <c r="AK586" s="71"/>
      <c r="AL586" s="71"/>
      <c r="AM586" s="71"/>
      <c r="AN586" s="71"/>
      <c r="AO586" s="71"/>
      <c r="AP586" s="71"/>
      <c r="AQ586" s="72"/>
      <c r="AR586" s="71">
        <v>336</v>
      </c>
      <c r="AS586" s="71">
        <v>54</v>
      </c>
      <c r="AT586" s="71">
        <v>0</v>
      </c>
      <c r="AU586" s="71">
        <v>0</v>
      </c>
      <c r="AV586" s="71">
        <v>0</v>
      </c>
      <c r="AW586" s="71">
        <v>0</v>
      </c>
      <c r="AX586" s="71"/>
      <c r="AY586" s="72"/>
      <c r="AZ586" s="71">
        <v>1532.7</v>
      </c>
      <c r="BA586" s="71">
        <v>893.8</v>
      </c>
      <c r="BB586" s="71">
        <v>0</v>
      </c>
      <c r="BC586" s="71">
        <v>0</v>
      </c>
      <c r="BD586" s="71">
        <v>0</v>
      </c>
      <c r="BE586" s="71">
        <v>0</v>
      </c>
      <c r="BF586" s="71"/>
      <c r="BG586" s="72"/>
      <c r="BH586" s="71">
        <v>0</v>
      </c>
      <c r="BI586" s="71">
        <v>0</v>
      </c>
      <c r="BJ586" s="71">
        <v>50.85</v>
      </c>
      <c r="BK586" s="71">
        <v>0</v>
      </c>
      <c r="BL586" s="71">
        <v>8.5050000000000008</v>
      </c>
      <c r="BM586" s="71">
        <v>0</v>
      </c>
      <c r="BN586" s="72"/>
      <c r="BO586" s="71">
        <v>0</v>
      </c>
      <c r="BP586" s="71">
        <v>0</v>
      </c>
      <c r="BQ586" s="71">
        <v>8</v>
      </c>
      <c r="BR586" s="71">
        <v>0</v>
      </c>
      <c r="BS586" s="71">
        <v>2</v>
      </c>
      <c r="BT586" s="71">
        <v>0</v>
      </c>
      <c r="BU586"/>
      <c r="BV586" s="70">
        <v>59.354999999999997</v>
      </c>
      <c r="BW586" s="70">
        <v>0</v>
      </c>
      <c r="BX586" s="70">
        <v>0</v>
      </c>
      <c r="BY586" s="70">
        <v>0</v>
      </c>
      <c r="BZ586" s="70">
        <v>0</v>
      </c>
      <c r="CA586" s="70">
        <v>0</v>
      </c>
      <c r="CB586" s="70">
        <v>0</v>
      </c>
      <c r="CC586" s="70">
        <v>0</v>
      </c>
      <c r="CD586" s="70">
        <v>0</v>
      </c>
    </row>
    <row r="587" spans="1:82">
      <c r="A587" s="70" t="s">
        <v>2299</v>
      </c>
      <c r="B587" s="70">
        <v>284</v>
      </c>
      <c r="C587" s="70">
        <v>12</v>
      </c>
      <c r="D587" s="70">
        <v>17</v>
      </c>
      <c r="E587" s="70">
        <v>2015</v>
      </c>
      <c r="F587" s="70" t="s">
        <v>182</v>
      </c>
      <c r="G587" s="70" t="s">
        <v>2288</v>
      </c>
      <c r="H587" s="70" t="s">
        <v>1656</v>
      </c>
      <c r="I587" s="148"/>
      <c r="J587" s="71">
        <v>50.510178230469677</v>
      </c>
      <c r="K587" s="71">
        <v>2.489946170622813</v>
      </c>
      <c r="L587" s="71">
        <v>2.1804489795116031</v>
      </c>
      <c r="M587" s="71">
        <v>53.82177595644454</v>
      </c>
      <c r="N587" s="71">
        <v>45.368869329863159</v>
      </c>
      <c r="O587" s="71">
        <v>33.114031656885039</v>
      </c>
      <c r="P587" s="71">
        <v>21.679127815381808</v>
      </c>
      <c r="Q587" s="71">
        <v>2.3596586966389399</v>
      </c>
      <c r="R587" s="71">
        <v>0</v>
      </c>
      <c r="S587" s="71">
        <v>0</v>
      </c>
      <c r="T587" s="72"/>
      <c r="U587" s="71">
        <v>8832795</v>
      </c>
      <c r="V587" s="71">
        <v>1163</v>
      </c>
      <c r="W587" s="71">
        <v>39</v>
      </c>
      <c r="X587" s="71">
        <v>12369</v>
      </c>
      <c r="Y587" s="71">
        <v>13409</v>
      </c>
      <c r="Z587" s="71">
        <v>19239</v>
      </c>
      <c r="AA587" s="71">
        <v>4314</v>
      </c>
      <c r="AB587" s="71">
        <v>32478</v>
      </c>
      <c r="AC587" s="71">
        <v>0</v>
      </c>
      <c r="AD587" s="71">
        <v>0</v>
      </c>
      <c r="AE587" s="72"/>
      <c r="AF587" s="71">
        <v>58650579.591337226</v>
      </c>
      <c r="AG587" s="71">
        <v>1973973.0760356749</v>
      </c>
      <c r="AH587" s="71">
        <v>299852.3580066337</v>
      </c>
      <c r="AI587" s="71">
        <v>77294195.08088088</v>
      </c>
      <c r="AJ587" s="71">
        <v>73532414.008554071</v>
      </c>
      <c r="AK587" s="71">
        <v>0</v>
      </c>
      <c r="AL587" s="71">
        <v>0</v>
      </c>
      <c r="AM587" s="71">
        <v>4450973.6599140884</v>
      </c>
      <c r="AN587" s="71">
        <v>0</v>
      </c>
      <c r="AO587" s="71">
        <v>0</v>
      </c>
      <c r="AP587" s="71">
        <v>216201987.77472857</v>
      </c>
      <c r="AQ587" s="72"/>
      <c r="AR587" s="71">
        <v>422</v>
      </c>
      <c r="AS587" s="71">
        <v>80</v>
      </c>
      <c r="AT587" s="71">
        <v>0</v>
      </c>
      <c r="AU587" s="71">
        <v>0</v>
      </c>
      <c r="AV587" s="71">
        <v>0</v>
      </c>
      <c r="AW587" s="71">
        <v>0</v>
      </c>
      <c r="AX587" s="71"/>
      <c r="AY587" s="72"/>
      <c r="AZ587" s="71">
        <v>1924.7</v>
      </c>
      <c r="BA587" s="71">
        <v>1261.0999999999999</v>
      </c>
      <c r="BB587" s="71">
        <v>0</v>
      </c>
      <c r="BC587" s="71">
        <v>0</v>
      </c>
      <c r="BD587" s="71">
        <v>0</v>
      </c>
      <c r="BE587" s="71">
        <v>0</v>
      </c>
      <c r="BF587" s="71"/>
      <c r="BG587" s="72"/>
      <c r="BH587" s="71">
        <v>0</v>
      </c>
      <c r="BI587" s="71">
        <v>0</v>
      </c>
      <c r="BJ587" s="71">
        <v>49.622</v>
      </c>
      <c r="BK587" s="71">
        <v>0</v>
      </c>
      <c r="BL587" s="71">
        <v>7.9329999999999998</v>
      </c>
      <c r="BM587" s="71">
        <v>0</v>
      </c>
      <c r="BN587" s="72"/>
      <c r="BO587" s="71">
        <v>0</v>
      </c>
      <c r="BP587" s="71">
        <v>0</v>
      </c>
      <c r="BQ587" s="71">
        <v>8</v>
      </c>
      <c r="BR587" s="71">
        <v>0</v>
      </c>
      <c r="BS587" s="71">
        <v>2</v>
      </c>
      <c r="BT587" s="71">
        <v>0</v>
      </c>
      <c r="BU587"/>
      <c r="BV587" s="70">
        <v>57.555</v>
      </c>
      <c r="BW587" s="70">
        <v>0</v>
      </c>
      <c r="BX587" s="70">
        <v>0</v>
      </c>
      <c r="BY587" s="70">
        <v>0</v>
      </c>
      <c r="BZ587" s="70">
        <v>0</v>
      </c>
      <c r="CA587" s="70">
        <v>0</v>
      </c>
      <c r="CB587" s="70">
        <v>0</v>
      </c>
      <c r="CC587" s="70">
        <v>0</v>
      </c>
      <c r="CD587" s="70">
        <v>0</v>
      </c>
    </row>
    <row r="588" spans="1:82">
      <c r="A588" s="70" t="s">
        <v>2300</v>
      </c>
      <c r="B588" s="70">
        <v>285</v>
      </c>
      <c r="C588" s="70">
        <v>13</v>
      </c>
      <c r="D588" s="70">
        <v>17</v>
      </c>
      <c r="E588" s="70">
        <v>2016</v>
      </c>
      <c r="F588" s="70" t="s">
        <v>155</v>
      </c>
      <c r="G588" s="70" t="s">
        <v>2288</v>
      </c>
      <c r="H588" s="70" t="s">
        <v>1656</v>
      </c>
      <c r="I588" s="148"/>
      <c r="J588" s="71">
        <v>59.455989686990115</v>
      </c>
      <c r="K588" s="71">
        <v>2.4454238614942301</v>
      </c>
      <c r="L588" s="71">
        <v>2.2876194747059762</v>
      </c>
      <c r="M588" s="71">
        <v>51.448229517466686</v>
      </c>
      <c r="N588" s="71">
        <v>45.842450195364073</v>
      </c>
      <c r="O588" s="71">
        <v>33.125082921182567</v>
      </c>
      <c r="P588" s="71">
        <v>20.508665283670293</v>
      </c>
      <c r="Q588" s="71">
        <v>2.3086784623477907</v>
      </c>
      <c r="R588" s="71">
        <v>0</v>
      </c>
      <c r="S588" s="71">
        <v>0</v>
      </c>
      <c r="T588" s="72"/>
      <c r="U588" s="71">
        <v>10578829</v>
      </c>
      <c r="V588" s="71">
        <v>1163</v>
      </c>
      <c r="W588" s="71">
        <v>39</v>
      </c>
      <c r="X588" s="71">
        <v>12369</v>
      </c>
      <c r="Y588" s="71">
        <v>13627</v>
      </c>
      <c r="Z588" s="71">
        <v>19482</v>
      </c>
      <c r="AA588" s="71">
        <v>4221</v>
      </c>
      <c r="AB588" s="71">
        <v>32686</v>
      </c>
      <c r="AC588" s="71">
        <v>0</v>
      </c>
      <c r="AD588" s="71">
        <v>0</v>
      </c>
      <c r="AE588" s="72"/>
      <c r="AF588" s="71">
        <v>69693050.578504205</v>
      </c>
      <c r="AG588" s="71">
        <v>1852067.768627235</v>
      </c>
      <c r="AH588" s="71">
        <v>228813.29871337509</v>
      </c>
      <c r="AI588" s="71">
        <v>79708322.403425932</v>
      </c>
      <c r="AJ588" s="71">
        <v>71772605.009670362</v>
      </c>
      <c r="AK588" s="71">
        <v>0</v>
      </c>
      <c r="AL588" s="71">
        <v>0</v>
      </c>
      <c r="AM588" s="71">
        <v>4482959.3031929452</v>
      </c>
      <c r="AN588" s="71">
        <v>0</v>
      </c>
      <c r="AO588" s="71">
        <v>0</v>
      </c>
      <c r="AP588" s="71">
        <v>227737818.36213407</v>
      </c>
      <c r="AQ588" s="72"/>
      <c r="AR588" s="71">
        <v>491</v>
      </c>
      <c r="AS588" s="71">
        <v>102</v>
      </c>
      <c r="AT588" s="71">
        <v>0</v>
      </c>
      <c r="AU588" s="71">
        <v>0</v>
      </c>
      <c r="AV588" s="71">
        <v>0</v>
      </c>
      <c r="AW588" s="71">
        <v>0</v>
      </c>
      <c r="AX588" s="71"/>
      <c r="AY588" s="72"/>
      <c r="AZ588" s="71">
        <v>2259.6</v>
      </c>
      <c r="BA588" s="71">
        <v>1720.1</v>
      </c>
      <c r="BB588" s="71">
        <v>0</v>
      </c>
      <c r="BC588" s="71">
        <v>0</v>
      </c>
      <c r="BD588" s="71">
        <v>0</v>
      </c>
      <c r="BE588" s="71">
        <v>0</v>
      </c>
      <c r="BF588" s="71"/>
      <c r="BG588" s="72"/>
      <c r="BH588" s="71">
        <v>0</v>
      </c>
      <c r="BI588" s="71">
        <v>0</v>
      </c>
      <c r="BJ588" s="71">
        <v>48.906999999999996</v>
      </c>
      <c r="BK588" s="71">
        <v>0</v>
      </c>
      <c r="BL588" s="71">
        <v>8.1509999999999998</v>
      </c>
      <c r="BM588" s="71">
        <v>0</v>
      </c>
      <c r="BN588" s="72"/>
      <c r="BO588" s="71">
        <v>0</v>
      </c>
      <c r="BP588" s="71">
        <v>0</v>
      </c>
      <c r="BQ588" s="71">
        <v>8</v>
      </c>
      <c r="BR588" s="71">
        <v>0</v>
      </c>
      <c r="BS588" s="71">
        <v>2</v>
      </c>
      <c r="BT588" s="71">
        <v>0</v>
      </c>
      <c r="BU588"/>
      <c r="BV588" s="70">
        <v>57.058</v>
      </c>
      <c r="BW588" s="70">
        <v>0</v>
      </c>
      <c r="BX588" s="70">
        <v>0</v>
      </c>
      <c r="BY588" s="70">
        <v>0</v>
      </c>
      <c r="BZ588" s="70">
        <v>0</v>
      </c>
      <c r="CA588" s="70">
        <v>0</v>
      </c>
      <c r="CB588" s="70">
        <v>0</v>
      </c>
      <c r="CC588" s="70">
        <v>0</v>
      </c>
      <c r="CD588" s="70">
        <v>0</v>
      </c>
    </row>
    <row r="589" spans="1:82">
      <c r="A589" s="70" t="s">
        <v>2301</v>
      </c>
      <c r="B589" s="70">
        <v>286</v>
      </c>
      <c r="C589" s="70">
        <v>14</v>
      </c>
      <c r="D589" s="70">
        <v>17</v>
      </c>
      <c r="E589" s="70">
        <v>2017</v>
      </c>
      <c r="F589" s="70" t="s">
        <v>156</v>
      </c>
      <c r="G589" s="70" t="s">
        <v>2288</v>
      </c>
      <c r="H589" s="70" t="s">
        <v>1656</v>
      </c>
      <c r="I589" s="148"/>
      <c r="J589" s="71">
        <v>58.191243837046244</v>
      </c>
      <c r="K589" s="71">
        <v>2.4477096518811368</v>
      </c>
      <c r="L589" s="71">
        <v>2.0699969933452764</v>
      </c>
      <c r="M589" s="71">
        <v>49.380400236562458</v>
      </c>
      <c r="N589" s="71">
        <v>44.417488467825279</v>
      </c>
      <c r="O589" s="71">
        <v>32.832097451299056</v>
      </c>
      <c r="P589" s="71">
        <v>20.002170606561524</v>
      </c>
      <c r="Q589" s="71">
        <v>2.2271475452471998</v>
      </c>
      <c r="R589" s="71">
        <v>0</v>
      </c>
      <c r="S589" s="71">
        <v>0</v>
      </c>
      <c r="T589" s="72"/>
      <c r="U589" s="71">
        <v>10578575</v>
      </c>
      <c r="V589" s="71">
        <v>1163</v>
      </c>
      <c r="W589" s="71">
        <v>39</v>
      </c>
      <c r="X589" s="71">
        <v>12369</v>
      </c>
      <c r="Y589" s="71">
        <v>13781</v>
      </c>
      <c r="Z589" s="71">
        <v>19630</v>
      </c>
      <c r="AA589" s="71">
        <v>4143</v>
      </c>
      <c r="AB589" s="71">
        <v>32607</v>
      </c>
      <c r="AC589" s="71">
        <v>0</v>
      </c>
      <c r="AD589" s="71">
        <v>0</v>
      </c>
      <c r="AE589" s="72"/>
      <c r="AF589" s="71">
        <v>71438242.421322197</v>
      </c>
      <c r="AG589" s="71">
        <v>1872284.0466218791</v>
      </c>
      <c r="AH589" s="71">
        <v>284735.6804080772</v>
      </c>
      <c r="AI589" s="71">
        <v>79518516.494312108</v>
      </c>
      <c r="AJ589" s="71">
        <v>69620788.602328598</v>
      </c>
      <c r="AK589" s="71">
        <v>0</v>
      </c>
      <c r="AL589" s="71">
        <v>0</v>
      </c>
      <c r="AM589" s="71">
        <v>4479121.9270942165</v>
      </c>
      <c r="AN589" s="71">
        <v>0</v>
      </c>
      <c r="AO589" s="71">
        <v>0</v>
      </c>
      <c r="AP589" s="71">
        <v>227213689.17208707</v>
      </c>
      <c r="AQ589" s="72"/>
      <c r="AR589" s="71">
        <v>546</v>
      </c>
      <c r="AS589" s="71">
        <v>114</v>
      </c>
      <c r="AT589" s="71">
        <v>0</v>
      </c>
      <c r="AU589" s="71">
        <v>0</v>
      </c>
      <c r="AV589" s="71">
        <v>0</v>
      </c>
      <c r="AW589" s="71">
        <v>0</v>
      </c>
      <c r="AX589" s="71"/>
      <c r="AY589" s="72"/>
      <c r="AZ589" s="71">
        <v>2539.6</v>
      </c>
      <c r="BA589" s="71">
        <v>1931</v>
      </c>
      <c r="BB589" s="71">
        <v>0</v>
      </c>
      <c r="BC589" s="71">
        <v>0</v>
      </c>
      <c r="BD589" s="71">
        <v>0</v>
      </c>
      <c r="BE589" s="71">
        <v>0</v>
      </c>
      <c r="BF589" s="71"/>
      <c r="BG589" s="72"/>
      <c r="BH589" s="71">
        <v>0</v>
      </c>
      <c r="BI589" s="71">
        <v>0</v>
      </c>
      <c r="BJ589" s="71">
        <v>50.695</v>
      </c>
      <c r="BK589" s="71">
        <v>0</v>
      </c>
      <c r="BL589" s="71">
        <v>8.1909999999999989</v>
      </c>
      <c r="BM589" s="71">
        <v>0</v>
      </c>
      <c r="BN589" s="72"/>
      <c r="BO589" s="71">
        <v>0</v>
      </c>
      <c r="BP589" s="71">
        <v>0</v>
      </c>
      <c r="BQ589" s="71">
        <v>8</v>
      </c>
      <c r="BR589" s="71">
        <v>0</v>
      </c>
      <c r="BS589" s="71">
        <v>2</v>
      </c>
      <c r="BT589" s="71">
        <v>0</v>
      </c>
      <c r="BU589"/>
      <c r="BV589" s="70">
        <v>58.886000000000003</v>
      </c>
      <c r="BW589" s="70">
        <v>0</v>
      </c>
      <c r="BX589" s="70">
        <v>0</v>
      </c>
      <c r="BY589" s="70">
        <v>0</v>
      </c>
      <c r="BZ589" s="70">
        <v>0</v>
      </c>
      <c r="CA589" s="70">
        <v>0</v>
      </c>
      <c r="CB589" s="70">
        <v>0</v>
      </c>
      <c r="CC589" s="70">
        <v>0</v>
      </c>
      <c r="CD589" s="70">
        <v>0</v>
      </c>
    </row>
    <row r="590" spans="1:82">
      <c r="A590" s="70" t="s">
        <v>2302</v>
      </c>
      <c r="B590" s="70">
        <v>287</v>
      </c>
      <c r="C590" s="70">
        <v>15</v>
      </c>
      <c r="D590" s="70">
        <v>17</v>
      </c>
      <c r="E590" s="70">
        <v>2018</v>
      </c>
      <c r="F590" s="70" t="s">
        <v>183</v>
      </c>
      <c r="G590" s="70" t="s">
        <v>2288</v>
      </c>
      <c r="H590" s="70" t="s">
        <v>1656</v>
      </c>
      <c r="I590" s="148"/>
      <c r="J590" s="71">
        <v>56.005287932241032</v>
      </c>
      <c r="K590" s="71">
        <v>2.2991395139340347</v>
      </c>
      <c r="L590" s="71">
        <v>1.8459734045035248</v>
      </c>
      <c r="M590" s="71">
        <v>48.192502317148723</v>
      </c>
      <c r="N590" s="71">
        <v>42.136867181967723</v>
      </c>
      <c r="O590" s="71">
        <v>32.385930836740037</v>
      </c>
      <c r="P590" s="71">
        <v>19.736145860333018</v>
      </c>
      <c r="Q590" s="71">
        <v>2.0659616448609701</v>
      </c>
      <c r="R590" s="71">
        <v>0</v>
      </c>
      <c r="S590" s="71">
        <v>0</v>
      </c>
      <c r="T590" s="72"/>
      <c r="U590" s="71">
        <v>10612852</v>
      </c>
      <c r="V590" s="71">
        <v>1163</v>
      </c>
      <c r="W590" s="71">
        <v>39</v>
      </c>
      <c r="X590" s="71">
        <v>12369</v>
      </c>
      <c r="Y590" s="71">
        <v>13977</v>
      </c>
      <c r="Z590" s="71">
        <v>19734</v>
      </c>
      <c r="AA590" s="71">
        <v>4129</v>
      </c>
      <c r="AB590" s="71">
        <v>32596</v>
      </c>
      <c r="AC590" s="71">
        <v>0</v>
      </c>
      <c r="AD590" s="71">
        <v>0</v>
      </c>
      <c r="AE590" s="72"/>
      <c r="AF590" s="71">
        <v>69670394.294330165</v>
      </c>
      <c r="AG590" s="71">
        <v>1662591.4075850041</v>
      </c>
      <c r="AH590" s="71">
        <v>257514.93517235661</v>
      </c>
      <c r="AI590" s="71">
        <v>76487410.473137155</v>
      </c>
      <c r="AJ590" s="71">
        <v>69763556.353648603</v>
      </c>
      <c r="AK590" s="71">
        <v>0</v>
      </c>
      <c r="AL590" s="71">
        <v>0</v>
      </c>
      <c r="AM590" s="71">
        <v>4486875.6047569057</v>
      </c>
      <c r="AN590" s="71">
        <v>0</v>
      </c>
      <c r="AO590" s="71">
        <v>0</v>
      </c>
      <c r="AP590" s="71">
        <v>222328343.06863016</v>
      </c>
      <c r="AQ590" s="72"/>
      <c r="AR590" s="71">
        <v>615</v>
      </c>
      <c r="AS590" s="71">
        <v>127</v>
      </c>
      <c r="AT590" s="71">
        <v>0</v>
      </c>
      <c r="AU590" s="71">
        <v>0</v>
      </c>
      <c r="AV590" s="71">
        <v>0</v>
      </c>
      <c r="AW590" s="71">
        <v>0</v>
      </c>
      <c r="AX590" s="71"/>
      <c r="AY590" s="72"/>
      <c r="AZ590" s="71">
        <v>2877.6</v>
      </c>
      <c r="BA590" s="71">
        <v>2068</v>
      </c>
      <c r="BB590" s="71">
        <v>0</v>
      </c>
      <c r="BC590" s="71">
        <v>0</v>
      </c>
      <c r="BD590" s="71">
        <v>0</v>
      </c>
      <c r="BE590" s="71">
        <v>0</v>
      </c>
      <c r="BF590" s="71"/>
      <c r="BG590" s="72"/>
      <c r="BH590" s="71">
        <v>0</v>
      </c>
      <c r="BI590" s="71">
        <v>0</v>
      </c>
      <c r="BJ590" s="71">
        <v>49.206000000000003</v>
      </c>
      <c r="BK590" s="71">
        <v>0</v>
      </c>
      <c r="BL590" s="71">
        <v>7.6639999999999997</v>
      </c>
      <c r="BM590" s="71">
        <v>0</v>
      </c>
      <c r="BN590" s="72"/>
      <c r="BO590" s="71">
        <v>0</v>
      </c>
      <c r="BP590" s="71">
        <v>0</v>
      </c>
      <c r="BQ590" s="71">
        <v>8</v>
      </c>
      <c r="BR590" s="71">
        <v>0</v>
      </c>
      <c r="BS590" s="71">
        <v>2</v>
      </c>
      <c r="BT590" s="71">
        <v>0</v>
      </c>
      <c r="BU590"/>
      <c r="BV590" s="70">
        <v>56.87</v>
      </c>
      <c r="BW590" s="70">
        <v>0</v>
      </c>
      <c r="BX590" s="70">
        <v>0</v>
      </c>
      <c r="BY590" s="70">
        <v>0</v>
      </c>
      <c r="BZ590" s="70">
        <v>0</v>
      </c>
      <c r="CA590" s="70">
        <v>0</v>
      </c>
      <c r="CB590" s="70">
        <v>0</v>
      </c>
      <c r="CC590" s="70">
        <v>0</v>
      </c>
      <c r="CD590" s="70">
        <v>0</v>
      </c>
    </row>
    <row r="591" spans="1:82">
      <c r="A591" s="70" t="s">
        <v>2303</v>
      </c>
      <c r="B591" s="70">
        <v>288</v>
      </c>
      <c r="C591" s="70">
        <v>16</v>
      </c>
      <c r="D591" s="70">
        <v>17</v>
      </c>
      <c r="E591" s="70">
        <v>2019</v>
      </c>
      <c r="F591" s="70" t="s">
        <v>158</v>
      </c>
      <c r="G591" s="70" t="s">
        <v>2288</v>
      </c>
      <c r="H591" s="70" t="s">
        <v>1656</v>
      </c>
      <c r="I591" s="148"/>
      <c r="J591" s="71">
        <v>52.060588024107837</v>
      </c>
      <c r="K591" s="71">
        <v>2.0854109385416102</v>
      </c>
      <c r="L591" s="71">
        <v>1.8620396528927468</v>
      </c>
      <c r="M591" s="71">
        <v>44.375664168236177</v>
      </c>
      <c r="N591" s="71">
        <v>37.071455174977714</v>
      </c>
      <c r="O591" s="71">
        <v>31.563713699588028</v>
      </c>
      <c r="P591" s="71">
        <v>19.620110075027245</v>
      </c>
      <c r="Q591" s="71">
        <v>1.9924378584163001</v>
      </c>
      <c r="R591" s="71">
        <v>0</v>
      </c>
      <c r="S591" s="71">
        <v>0</v>
      </c>
      <c r="T591" s="72"/>
      <c r="U591" s="71">
        <v>10225994</v>
      </c>
      <c r="V591" s="71">
        <v>1163</v>
      </c>
      <c r="W591" s="71">
        <v>39</v>
      </c>
      <c r="X591" s="71">
        <v>12369</v>
      </c>
      <c r="Y591" s="71">
        <v>14048</v>
      </c>
      <c r="Z591" s="71">
        <v>19761</v>
      </c>
      <c r="AA591" s="71">
        <v>4074</v>
      </c>
      <c r="AB591" s="71">
        <v>32287</v>
      </c>
      <c r="AC591" s="71">
        <v>0</v>
      </c>
      <c r="AD591" s="71">
        <v>0</v>
      </c>
      <c r="AE591" s="72"/>
      <c r="AF591" s="71">
        <v>64858237.465008423</v>
      </c>
      <c r="AG591" s="71">
        <v>1604901.0831698719</v>
      </c>
      <c r="AH591" s="71">
        <v>280063.43260743219</v>
      </c>
      <c r="AI591" s="71">
        <v>74647201.84478882</v>
      </c>
      <c r="AJ591" s="71">
        <v>65431954.80385074</v>
      </c>
      <c r="AK591" s="71">
        <v>0</v>
      </c>
      <c r="AL591" s="71">
        <v>0</v>
      </c>
      <c r="AM591" s="71">
        <v>4397246.343594132</v>
      </c>
      <c r="AN591" s="71">
        <v>0</v>
      </c>
      <c r="AO591" s="71">
        <v>0</v>
      </c>
      <c r="AP591" s="71">
        <v>211219604.97301942</v>
      </c>
      <c r="AQ591" s="72"/>
      <c r="AR591" s="71">
        <v>691</v>
      </c>
      <c r="AS591" s="71">
        <v>135</v>
      </c>
      <c r="AT591" s="71">
        <v>0</v>
      </c>
      <c r="AU591" s="71">
        <v>0</v>
      </c>
      <c r="AV591" s="71">
        <v>0</v>
      </c>
      <c r="AW591" s="71">
        <v>0</v>
      </c>
      <c r="AX591" s="71"/>
      <c r="AY591" s="72"/>
      <c r="AZ591" s="71">
        <v>3250.0000000000032</v>
      </c>
      <c r="BA591" s="71">
        <v>2158.7000000000012</v>
      </c>
      <c r="BB591" s="71">
        <v>0</v>
      </c>
      <c r="BC591" s="71">
        <v>0</v>
      </c>
      <c r="BD591" s="71">
        <v>0</v>
      </c>
      <c r="BE591" s="71">
        <v>0</v>
      </c>
      <c r="BF591" s="71"/>
      <c r="BG591" s="72"/>
      <c r="BH591" s="71">
        <v>0</v>
      </c>
      <c r="BI591" s="71">
        <v>0</v>
      </c>
      <c r="BJ591" s="71">
        <v>46.234000000000002</v>
      </c>
      <c r="BK591" s="71">
        <v>0</v>
      </c>
      <c r="BL591" s="71">
        <v>8.3320000000000007</v>
      </c>
      <c r="BM591" s="71">
        <v>0</v>
      </c>
      <c r="BN591" s="72"/>
      <c r="BO591" s="71">
        <v>0</v>
      </c>
      <c r="BP591" s="71">
        <v>0</v>
      </c>
      <c r="BQ591" s="71">
        <v>8</v>
      </c>
      <c r="BR591" s="71">
        <v>0</v>
      </c>
      <c r="BS591" s="71">
        <v>2</v>
      </c>
      <c r="BT591" s="71">
        <v>0</v>
      </c>
      <c r="BU591"/>
      <c r="BV591" s="70">
        <v>54.566000000000003</v>
      </c>
      <c r="BW591" s="70">
        <v>0</v>
      </c>
      <c r="BX591" s="70">
        <v>0</v>
      </c>
      <c r="BY591" s="70">
        <v>0</v>
      </c>
      <c r="BZ591" s="70">
        <v>0</v>
      </c>
      <c r="CA591" s="70">
        <v>0</v>
      </c>
      <c r="CB591" s="70">
        <v>0</v>
      </c>
      <c r="CC591" s="70">
        <v>0</v>
      </c>
      <c r="CD591" s="70">
        <v>0</v>
      </c>
    </row>
    <row r="592" spans="1:82">
      <c r="A592" s="70" t="s">
        <v>2304</v>
      </c>
      <c r="B592" s="70">
        <v>289</v>
      </c>
      <c r="C592" s="70">
        <v>17</v>
      </c>
      <c r="D592" s="70">
        <v>17</v>
      </c>
      <c r="E592" s="70">
        <v>2020</v>
      </c>
      <c r="F592" s="70" t="s">
        <v>159</v>
      </c>
      <c r="G592" s="70" t="s">
        <v>2288</v>
      </c>
      <c r="H592" s="70" t="s">
        <v>1656</v>
      </c>
      <c r="I592" s="148"/>
      <c r="J592" s="71">
        <v>36.736894402491068</v>
      </c>
      <c r="K592" s="71">
        <v>2.0311452523884097</v>
      </c>
      <c r="L592" s="71">
        <v>1.6280685703624154</v>
      </c>
      <c r="M592" s="71">
        <v>40.976321475614604</v>
      </c>
      <c r="N592" s="71">
        <v>38.23376960012417</v>
      </c>
      <c r="O592" s="71">
        <v>27.837602027999811</v>
      </c>
      <c r="P592" s="71">
        <v>18.31866950283074</v>
      </c>
      <c r="Q592" s="71">
        <v>1.89305194616912</v>
      </c>
      <c r="R592" s="71">
        <v>0</v>
      </c>
      <c r="S592" s="71">
        <v>0</v>
      </c>
      <c r="T592" s="72"/>
      <c r="U592" s="71">
        <v>7792768</v>
      </c>
      <c r="V592" s="71">
        <v>996</v>
      </c>
      <c r="W592" s="71">
        <v>33</v>
      </c>
      <c r="X592" s="71">
        <v>12391</v>
      </c>
      <c r="Y592" s="71">
        <v>14153</v>
      </c>
      <c r="Z592" s="71">
        <v>19892</v>
      </c>
      <c r="AA592" s="71">
        <v>4043</v>
      </c>
      <c r="AB592" s="71">
        <v>32107</v>
      </c>
      <c r="AC592" s="71">
        <v>0</v>
      </c>
      <c r="AD592" s="71">
        <v>0</v>
      </c>
      <c r="AE592" s="72"/>
      <c r="AF592" s="71">
        <v>48267806.912444644</v>
      </c>
      <c r="AG592" s="71">
        <v>1483052.3590183847</v>
      </c>
      <c r="AH592" s="71">
        <v>241150.72236211848</v>
      </c>
      <c r="AI592" s="71">
        <v>70630472.012407228</v>
      </c>
      <c r="AJ592" s="71">
        <v>69744930.627641842</v>
      </c>
      <c r="AK592" s="71"/>
      <c r="AL592" s="71"/>
      <c r="AM592" s="71">
        <v>4190320.2162100463</v>
      </c>
      <c r="AN592" s="71"/>
      <c r="AO592" s="71"/>
      <c r="AP592" s="71">
        <v>194557732.85008428</v>
      </c>
      <c r="AQ592" s="72"/>
      <c r="AR592" s="71">
        <v>771</v>
      </c>
      <c r="AS592" s="71">
        <v>136</v>
      </c>
      <c r="AT592" s="71">
        <v>0</v>
      </c>
      <c r="AU592" s="71">
        <v>0</v>
      </c>
      <c r="AV592" s="71">
        <v>0</v>
      </c>
      <c r="AW592" s="71">
        <v>0</v>
      </c>
      <c r="AX592" s="71"/>
      <c r="AY592" s="72"/>
      <c r="AZ592" s="71">
        <v>3698.4000000000069</v>
      </c>
      <c r="BA592" s="71">
        <v>2180.7000000000012</v>
      </c>
      <c r="BB592" s="71">
        <v>0</v>
      </c>
      <c r="BC592" s="71">
        <v>0</v>
      </c>
      <c r="BD592" s="71">
        <v>0</v>
      </c>
      <c r="BE592" s="71">
        <v>0</v>
      </c>
      <c r="BF592" s="71"/>
      <c r="BG592" s="72"/>
      <c r="BH592" s="71">
        <v>0</v>
      </c>
      <c r="BI592" s="71">
        <v>0</v>
      </c>
      <c r="BJ592" s="71">
        <v>39.384999999999998</v>
      </c>
      <c r="BK592" s="71">
        <v>0</v>
      </c>
      <c r="BL592" s="71">
        <v>7.6359999999999992</v>
      </c>
      <c r="BM592" s="71">
        <v>0</v>
      </c>
      <c r="BN592" s="72"/>
      <c r="BO592" s="71">
        <v>0</v>
      </c>
      <c r="BP592" s="71">
        <v>0</v>
      </c>
      <c r="BQ592" s="71">
        <v>8</v>
      </c>
      <c r="BR592" s="71">
        <v>0</v>
      </c>
      <c r="BS592" s="71">
        <v>2</v>
      </c>
      <c r="BT592" s="71">
        <v>0</v>
      </c>
      <c r="BU592"/>
      <c r="BV592" s="70">
        <v>47.021000000000001</v>
      </c>
      <c r="BW592" s="70">
        <v>0</v>
      </c>
      <c r="BX592" s="70">
        <v>0</v>
      </c>
      <c r="BY592" s="70">
        <v>0</v>
      </c>
      <c r="BZ592" s="70">
        <v>0</v>
      </c>
      <c r="CA592" s="70">
        <v>0</v>
      </c>
      <c r="CB592" s="70">
        <v>0</v>
      </c>
      <c r="CC592" s="70">
        <v>0</v>
      </c>
      <c r="CD592" s="70">
        <v>0</v>
      </c>
    </row>
    <row r="593" spans="1:82">
      <c r="A593" s="70" t="s">
        <v>2305</v>
      </c>
      <c r="B593" s="70">
        <v>289</v>
      </c>
      <c r="C593" s="70">
        <v>18</v>
      </c>
      <c r="D593" s="70">
        <v>17</v>
      </c>
      <c r="E593" s="70">
        <v>2021</v>
      </c>
      <c r="F593" s="70" t="s">
        <v>160</v>
      </c>
      <c r="G593" s="70" t="s">
        <v>2288</v>
      </c>
      <c r="H593" s="70" t="s">
        <v>1656</v>
      </c>
      <c r="I593" s="148"/>
      <c r="J593" s="71">
        <v>45.076950197547319</v>
      </c>
      <c r="K593" s="71">
        <v>2.2045977386229598</v>
      </c>
      <c r="L593" s="71">
        <v>1.4676574363117196</v>
      </c>
      <c r="M593" s="71">
        <v>46.902376294814566</v>
      </c>
      <c r="N593" s="71">
        <v>38.549772466039052</v>
      </c>
      <c r="O593" s="71">
        <v>27.065827677569661</v>
      </c>
      <c r="P593" s="71">
        <v>18.767657392675275</v>
      </c>
      <c r="Q593" s="71">
        <v>1.8643003392001301</v>
      </c>
      <c r="R593" s="71">
        <v>0</v>
      </c>
      <c r="S593" s="71">
        <v>0</v>
      </c>
      <c r="T593" s="72"/>
      <c r="U593" s="71">
        <v>9500061</v>
      </c>
      <c r="V593" s="71">
        <v>996</v>
      </c>
      <c r="W593" s="71">
        <v>33</v>
      </c>
      <c r="X593" s="71">
        <v>12391</v>
      </c>
      <c r="Y593" s="71">
        <v>14220</v>
      </c>
      <c r="Z593" s="71">
        <v>19914</v>
      </c>
      <c r="AA593" s="71">
        <v>4039</v>
      </c>
      <c r="AB593" s="71">
        <v>31930</v>
      </c>
      <c r="AC593" s="71">
        <v>0</v>
      </c>
      <c r="AD593" s="71">
        <v>0</v>
      </c>
      <c r="AE593" s="72"/>
      <c r="AF593" s="71">
        <v>57831185.581604131</v>
      </c>
      <c r="AG593" s="71">
        <v>1574697.3842787833</v>
      </c>
      <c r="AH593" s="71">
        <v>226611.74146169293</v>
      </c>
      <c r="AI593" s="71">
        <v>77416519.167988658</v>
      </c>
      <c r="AJ593" s="71">
        <v>68139571.499779031</v>
      </c>
      <c r="AK593" s="71">
        <v>0</v>
      </c>
      <c r="AL593" s="71">
        <v>0</v>
      </c>
      <c r="AM593" s="71">
        <v>4191255.9377031471</v>
      </c>
      <c r="AN593" s="71">
        <v>0</v>
      </c>
      <c r="AO593" s="71">
        <v>0</v>
      </c>
      <c r="AP593" s="71">
        <v>209379841.31281543</v>
      </c>
      <c r="AQ593" s="72"/>
      <c r="AR593" s="71">
        <v>843</v>
      </c>
      <c r="AS593" s="71">
        <v>137</v>
      </c>
      <c r="AT593" s="71">
        <v>0</v>
      </c>
      <c r="AU593" s="71">
        <v>0</v>
      </c>
      <c r="AV593" s="71">
        <v>0</v>
      </c>
      <c r="AW593" s="71">
        <v>0</v>
      </c>
      <c r="AX593" s="71"/>
      <c r="AY593" s="72"/>
      <c r="AZ593" s="71">
        <v>4120.5000000000082</v>
      </c>
      <c r="BA593" s="71">
        <v>2200.5000000000009</v>
      </c>
      <c r="BB593" s="71">
        <v>0</v>
      </c>
      <c r="BC593" s="71">
        <v>0</v>
      </c>
      <c r="BD593" s="71">
        <v>0</v>
      </c>
      <c r="BE593" s="71">
        <v>0</v>
      </c>
      <c r="BF593" s="71"/>
      <c r="BG593" s="72"/>
      <c r="BH593" s="71">
        <v>0</v>
      </c>
      <c r="BI593" s="71">
        <v>0</v>
      </c>
      <c r="BJ593" s="71">
        <v>41.18</v>
      </c>
      <c r="BK593" s="71">
        <v>0</v>
      </c>
      <c r="BL593" s="71">
        <v>7.6739999999999995</v>
      </c>
      <c r="BM593" s="71">
        <v>0</v>
      </c>
      <c r="BN593" s="72"/>
      <c r="BO593" s="71">
        <v>0</v>
      </c>
      <c r="BP593" s="71">
        <v>0</v>
      </c>
      <c r="BQ593" s="71">
        <v>8</v>
      </c>
      <c r="BR593" s="71">
        <v>0</v>
      </c>
      <c r="BS593" s="71">
        <v>2</v>
      </c>
      <c r="BT593" s="71">
        <v>0</v>
      </c>
      <c r="BU593"/>
      <c r="BV593" s="70">
        <v>48.853999999999999</v>
      </c>
      <c r="BW593" s="70">
        <v>0</v>
      </c>
      <c r="BX593" s="70">
        <v>0</v>
      </c>
      <c r="BY593" s="70">
        <v>0</v>
      </c>
      <c r="BZ593" s="70">
        <v>0</v>
      </c>
      <c r="CA593" s="70">
        <v>0</v>
      </c>
      <c r="CB593" s="70">
        <v>0</v>
      </c>
      <c r="CC593" s="70">
        <v>0</v>
      </c>
      <c r="CD593" s="70">
        <v>0</v>
      </c>
    </row>
    <row r="594" spans="1:82">
      <c r="A594" s="70" t="s">
        <v>2306</v>
      </c>
      <c r="B594" s="70">
        <v>289</v>
      </c>
      <c r="C594" s="70">
        <v>19</v>
      </c>
      <c r="D594" s="70">
        <v>17</v>
      </c>
      <c r="E594" s="70">
        <v>2022</v>
      </c>
      <c r="F594" s="70" t="s">
        <v>161</v>
      </c>
      <c r="G594" s="70" t="s">
        <v>2288</v>
      </c>
      <c r="H594" s="70" t="s">
        <v>1656</v>
      </c>
      <c r="I594" s="148"/>
      <c r="J594" s="71">
        <v>37.932713929728443</v>
      </c>
      <c r="K594" s="71">
        <v>2.0205991703971966</v>
      </c>
      <c r="L594" s="71">
        <v>1.359967946813802</v>
      </c>
      <c r="M594" s="71">
        <v>44.749357139295029</v>
      </c>
      <c r="N594" s="71">
        <v>41.864838853480911</v>
      </c>
      <c r="O594" s="71">
        <v>28.612995128089679</v>
      </c>
      <c r="P594" s="71">
        <v>18.897766766802764</v>
      </c>
      <c r="Q594" s="71">
        <v>1.8742391758980419</v>
      </c>
      <c r="R594" s="71">
        <v>0</v>
      </c>
      <c r="S594" s="71">
        <v>0</v>
      </c>
      <c r="T594" s="72"/>
      <c r="U594" s="71">
        <v>9666046</v>
      </c>
      <c r="V594" s="71">
        <v>996</v>
      </c>
      <c r="W594" s="71">
        <v>33</v>
      </c>
      <c r="X594" s="71">
        <v>12391</v>
      </c>
      <c r="Y594" s="71">
        <v>14339</v>
      </c>
      <c r="Z594" s="71">
        <v>20002</v>
      </c>
      <c r="AA594" s="71">
        <v>4129</v>
      </c>
      <c r="AB594" s="71">
        <v>31837</v>
      </c>
      <c r="AC594" s="71">
        <v>0</v>
      </c>
      <c r="AD594" s="71">
        <v>0</v>
      </c>
      <c r="AE594" s="72"/>
      <c r="AF594" s="71">
        <v>49071139.819293164</v>
      </c>
      <c r="AG594" s="71">
        <v>1532331.7216280643</v>
      </c>
      <c r="AH594" s="71">
        <v>256055.19934847447</v>
      </c>
      <c r="AI594" s="71">
        <v>72150489.849362537</v>
      </c>
      <c r="AJ594" s="71">
        <v>77694445.745512292</v>
      </c>
      <c r="AK594" s="71">
        <v>0</v>
      </c>
      <c r="AL594" s="71">
        <v>0</v>
      </c>
      <c r="AM594" s="71">
        <v>4111025.6720393375</v>
      </c>
      <c r="AN594" s="71">
        <v>0</v>
      </c>
      <c r="AO594" s="71">
        <v>0</v>
      </c>
      <c r="AP594" s="71">
        <v>204815488.00718385</v>
      </c>
      <c r="AQ594" s="72"/>
      <c r="AR594" s="71">
        <v>911</v>
      </c>
      <c r="AS594" s="71">
        <v>140</v>
      </c>
      <c r="AT594" s="71">
        <v>0</v>
      </c>
      <c r="AU594" s="71">
        <v>0</v>
      </c>
      <c r="AV594" s="71">
        <v>0</v>
      </c>
      <c r="AW594" s="71">
        <v>0</v>
      </c>
      <c r="AX594" s="71"/>
      <c r="AY594" s="72"/>
      <c r="AZ594" s="71">
        <v>4520.6000000000095</v>
      </c>
      <c r="BA594" s="71">
        <v>2273.5000000000009</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2307</v>
      </c>
      <c r="B595" s="70">
        <v>289</v>
      </c>
      <c r="C595" s="70">
        <v>20</v>
      </c>
      <c r="D595" s="70">
        <v>17</v>
      </c>
      <c r="E595" s="70">
        <v>2023</v>
      </c>
      <c r="F595" s="70" t="s">
        <v>1539</v>
      </c>
      <c r="G595" s="70" t="s">
        <v>2288</v>
      </c>
      <c r="H595" s="70" t="s">
        <v>1656</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998</v>
      </c>
      <c r="AS595" s="71">
        <v>141</v>
      </c>
      <c r="AT595" s="71">
        <v>0</v>
      </c>
      <c r="AU595" s="71">
        <v>0</v>
      </c>
      <c r="AV595" s="71">
        <v>0</v>
      </c>
      <c r="AW595" s="71">
        <v>0</v>
      </c>
      <c r="AX595" s="71"/>
      <c r="AY595" s="72"/>
      <c r="AZ595" s="71">
        <v>4979.2000000000053</v>
      </c>
      <c r="BA595" s="71">
        <v>2287.0000000000009</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2308</v>
      </c>
      <c r="B596" s="70">
        <v>289</v>
      </c>
      <c r="C596" s="70">
        <v>21</v>
      </c>
      <c r="D596" s="70">
        <v>17</v>
      </c>
      <c r="E596" s="70">
        <v>2024</v>
      </c>
      <c r="F596" s="70" t="s">
        <v>1554</v>
      </c>
      <c r="G596" s="1064" t="s">
        <v>2288</v>
      </c>
      <c r="H596" s="70" t="s">
        <v>1656</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2309</v>
      </c>
      <c r="B597" s="70">
        <v>188</v>
      </c>
      <c r="C597" s="70">
        <v>1</v>
      </c>
      <c r="D597" s="70">
        <v>12</v>
      </c>
      <c r="E597" s="70">
        <v>1990</v>
      </c>
      <c r="F597" s="70" t="s">
        <v>787</v>
      </c>
      <c r="G597" s="1064" t="s">
        <v>1641</v>
      </c>
      <c r="H597" s="70" t="s">
        <v>1642</v>
      </c>
      <c r="I597" s="148"/>
      <c r="J597" s="71">
        <v>83.212010512671654</v>
      </c>
      <c r="K597" s="71">
        <v>10.083614740806921</v>
      </c>
      <c r="L597" s="71">
        <v>10.259464767530449</v>
      </c>
      <c r="M597" s="71">
        <v>29.019540464808362</v>
      </c>
      <c r="N597" s="71">
        <v>58.225674779674108</v>
      </c>
      <c r="O597" s="71">
        <v>27.813456738669601</v>
      </c>
      <c r="P597" s="71">
        <v>29.648562998995001</v>
      </c>
      <c r="Q597" s="71">
        <v>2.25736803871215</v>
      </c>
      <c r="R597" s="71">
        <v>0</v>
      </c>
      <c r="S597" s="71">
        <v>1.838202898260646</v>
      </c>
      <c r="T597" s="72"/>
      <c r="U597" s="71">
        <v>2336298</v>
      </c>
      <c r="V597" s="71">
        <v>1845</v>
      </c>
      <c r="W597" s="71">
        <v>120</v>
      </c>
      <c r="X597" s="71">
        <v>9731</v>
      </c>
      <c r="Y597" s="71">
        <v>12456</v>
      </c>
      <c r="Z597" s="71">
        <v>11440</v>
      </c>
      <c r="AA597" s="71">
        <v>7199</v>
      </c>
      <c r="AB597" s="71">
        <v>36652</v>
      </c>
      <c r="AC597" s="71">
        <v>0</v>
      </c>
      <c r="AD597" s="71">
        <v>1.838202898260646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2310</v>
      </c>
      <c r="B598" s="70">
        <v>189</v>
      </c>
      <c r="C598" s="70">
        <v>2</v>
      </c>
      <c r="D598" s="70">
        <v>12</v>
      </c>
      <c r="E598" s="70">
        <v>2005</v>
      </c>
      <c r="F598" s="70" t="s">
        <v>789</v>
      </c>
      <c r="G598" s="70" t="s">
        <v>1641</v>
      </c>
      <c r="H598" s="70" t="s">
        <v>1642</v>
      </c>
      <c r="I598" s="148"/>
      <c r="J598" s="71">
        <v>55.370703549463883</v>
      </c>
      <c r="K598" s="71">
        <v>4.8387599688887226</v>
      </c>
      <c r="L598" s="71">
        <v>18.46870656853751</v>
      </c>
      <c r="M598" s="71">
        <v>56.09089719924566</v>
      </c>
      <c r="N598" s="71">
        <v>83.461530081614171</v>
      </c>
      <c r="O598" s="71">
        <v>40.307496336915356</v>
      </c>
      <c r="P598" s="71">
        <v>29.784773958086689</v>
      </c>
      <c r="Q598" s="71">
        <v>2.2119380295302</v>
      </c>
      <c r="R598" s="71">
        <v>0</v>
      </c>
      <c r="S598" s="71">
        <v>5.4018377620637317</v>
      </c>
      <c r="T598" s="72"/>
      <c r="U598" s="71">
        <v>1710145</v>
      </c>
      <c r="V598" s="71">
        <v>1476</v>
      </c>
      <c r="W598" s="71">
        <v>164</v>
      </c>
      <c r="X598" s="71">
        <v>9109</v>
      </c>
      <c r="Y598" s="71">
        <v>17016</v>
      </c>
      <c r="Z598" s="71">
        <v>19185</v>
      </c>
      <c r="AA598" s="71">
        <v>5923</v>
      </c>
      <c r="AB598" s="71">
        <v>37545</v>
      </c>
      <c r="AC598" s="71">
        <v>0</v>
      </c>
      <c r="AD598" s="71">
        <v>5.4018377620637317</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2311</v>
      </c>
      <c r="B599" s="70">
        <v>190</v>
      </c>
      <c r="C599" s="70">
        <v>3</v>
      </c>
      <c r="D599" s="70">
        <v>12</v>
      </c>
      <c r="E599" s="70">
        <v>2006</v>
      </c>
      <c r="F599" s="70" t="s">
        <v>790</v>
      </c>
      <c r="G599" s="70" t="s">
        <v>1641</v>
      </c>
      <c r="H599" s="70" t="s">
        <v>1642</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2312</v>
      </c>
      <c r="B600" s="70">
        <v>191</v>
      </c>
      <c r="C600" s="70">
        <v>4</v>
      </c>
      <c r="D600" s="70">
        <v>12</v>
      </c>
      <c r="E600" s="70">
        <v>2007</v>
      </c>
      <c r="F600" s="70" t="s">
        <v>791</v>
      </c>
      <c r="G600" s="70" t="s">
        <v>1641</v>
      </c>
      <c r="H600" s="70" t="s">
        <v>1642</v>
      </c>
      <c r="I600" s="148"/>
      <c r="J600" s="71">
        <v>48.131628594049317</v>
      </c>
      <c r="K600" s="71">
        <v>4.0334709226642431</v>
      </c>
      <c r="L600" s="71">
        <v>38.900619056588823</v>
      </c>
      <c r="M600" s="71">
        <v>54.60385601482411</v>
      </c>
      <c r="N600" s="71">
        <v>85.003599366986805</v>
      </c>
      <c r="O600" s="71">
        <v>38.86285142887985</v>
      </c>
      <c r="P600" s="71">
        <v>28.800667954587109</v>
      </c>
      <c r="Q600" s="71">
        <v>2.31888896010561</v>
      </c>
      <c r="R600" s="71">
        <v>0</v>
      </c>
      <c r="S600" s="71">
        <v>4.5587357449048467</v>
      </c>
      <c r="T600" s="72"/>
      <c r="U600" s="71">
        <v>1580653</v>
      </c>
      <c r="V600" s="71">
        <v>1342</v>
      </c>
      <c r="W600" s="71">
        <v>474</v>
      </c>
      <c r="X600" s="71">
        <v>11107</v>
      </c>
      <c r="Y600" s="71">
        <v>17376</v>
      </c>
      <c r="Z600" s="71">
        <v>19229</v>
      </c>
      <c r="AA600" s="71">
        <v>5640</v>
      </c>
      <c r="AB600" s="71">
        <v>37279</v>
      </c>
      <c r="AC600" s="71">
        <v>0</v>
      </c>
      <c r="AD600" s="71">
        <v>4.5587357449048467</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2313</v>
      </c>
      <c r="B601" s="70">
        <v>192</v>
      </c>
      <c r="C601" s="70">
        <v>5</v>
      </c>
      <c r="D601" s="70">
        <v>12</v>
      </c>
      <c r="E601" s="70">
        <v>2008</v>
      </c>
      <c r="F601" s="70" t="s">
        <v>792</v>
      </c>
      <c r="G601" s="70" t="s">
        <v>1641</v>
      </c>
      <c r="H601" s="70" t="s">
        <v>1642</v>
      </c>
      <c r="I601" s="148"/>
      <c r="J601" s="71">
        <v>48.646776171306897</v>
      </c>
      <c r="K601" s="71">
        <v>3.5400059031715769</v>
      </c>
      <c r="L601" s="71">
        <v>33.589216370940107</v>
      </c>
      <c r="M601" s="71">
        <v>63.891799127687513</v>
      </c>
      <c r="N601" s="71">
        <v>86.896380403845924</v>
      </c>
      <c r="O601" s="71">
        <v>37.515796890627257</v>
      </c>
      <c r="P601" s="71">
        <v>27.73240692573059</v>
      </c>
      <c r="Q601" s="71">
        <v>2.2678408137350501</v>
      </c>
      <c r="R601" s="71">
        <v>0</v>
      </c>
      <c r="S601" s="71">
        <v>5.2830678796673514</v>
      </c>
      <c r="T601" s="72"/>
      <c r="U601" s="71">
        <v>1678551</v>
      </c>
      <c r="V601" s="71">
        <v>1342</v>
      </c>
      <c r="W601" s="71">
        <v>474</v>
      </c>
      <c r="X601" s="71">
        <v>11107</v>
      </c>
      <c r="Y601" s="71">
        <v>17527</v>
      </c>
      <c r="Z601" s="71">
        <v>19214</v>
      </c>
      <c r="AA601" s="71">
        <v>5437</v>
      </c>
      <c r="AB601" s="71">
        <v>37058</v>
      </c>
      <c r="AC601" s="71">
        <v>0</v>
      </c>
      <c r="AD601" s="71">
        <v>5.2830678796673514</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2314</v>
      </c>
      <c r="B602" s="70">
        <v>193</v>
      </c>
      <c r="C602" s="70">
        <v>6</v>
      </c>
      <c r="D602" s="70">
        <v>12</v>
      </c>
      <c r="E602" s="70">
        <v>2009</v>
      </c>
      <c r="F602" s="70" t="s">
        <v>176</v>
      </c>
      <c r="G602" s="70" t="s">
        <v>1641</v>
      </c>
      <c r="H602" s="70" t="s">
        <v>1642</v>
      </c>
      <c r="I602" s="148"/>
      <c r="J602" s="71">
        <v>48.019114620364881</v>
      </c>
      <c r="K602" s="71">
        <v>2.8300579290488548</v>
      </c>
      <c r="L602" s="71">
        <v>32.898611851150008</v>
      </c>
      <c r="M602" s="71">
        <v>52.795674166676541</v>
      </c>
      <c r="N602" s="71">
        <v>75.004066609041985</v>
      </c>
      <c r="O602" s="71">
        <v>38.116852681778319</v>
      </c>
      <c r="P602" s="71">
        <v>26.89425708266538</v>
      </c>
      <c r="Q602" s="71">
        <v>2.1527465520339599</v>
      </c>
      <c r="R602" s="71">
        <v>0</v>
      </c>
      <c r="S602" s="71">
        <v>4.0665119992378163</v>
      </c>
      <c r="T602" s="72"/>
      <c r="U602" s="71">
        <v>1673230</v>
      </c>
      <c r="V602" s="71">
        <v>1314</v>
      </c>
      <c r="W602" s="71">
        <v>532</v>
      </c>
      <c r="X602" s="71">
        <v>11591</v>
      </c>
      <c r="Y602" s="71">
        <v>17613</v>
      </c>
      <c r="Z602" s="71">
        <v>19269</v>
      </c>
      <c r="AA602" s="71">
        <v>5413</v>
      </c>
      <c r="AB602" s="71">
        <v>36927</v>
      </c>
      <c r="AC602" s="71">
        <v>0</v>
      </c>
      <c r="AD602" s="71">
        <v>4.0665119992378163</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60.652999999999999</v>
      </c>
      <c r="BK602" s="71">
        <v>46.7</v>
      </c>
      <c r="BL602" s="71">
        <v>5.81</v>
      </c>
      <c r="BM602" s="71">
        <v>0</v>
      </c>
      <c r="BN602" s="72"/>
      <c r="BO602" s="71">
        <v>0</v>
      </c>
      <c r="BP602" s="71">
        <v>0</v>
      </c>
      <c r="BQ602" s="71">
        <v>2</v>
      </c>
      <c r="BR602" s="71">
        <v>1</v>
      </c>
      <c r="BS602" s="71">
        <v>1</v>
      </c>
      <c r="BT602" s="71">
        <v>0</v>
      </c>
      <c r="BU602"/>
      <c r="BV602" s="70">
        <v>113.163</v>
      </c>
      <c r="BW602" s="70">
        <v>0</v>
      </c>
      <c r="BX602" s="70">
        <v>0</v>
      </c>
      <c r="BY602" s="70">
        <v>0</v>
      </c>
      <c r="BZ602" s="70">
        <v>0</v>
      </c>
      <c r="CA602" s="70">
        <v>0</v>
      </c>
      <c r="CB602" s="70">
        <v>0</v>
      </c>
      <c r="CC602" s="70">
        <v>0</v>
      </c>
      <c r="CD602" s="70">
        <v>0</v>
      </c>
    </row>
    <row r="603" spans="1:82">
      <c r="A603" s="70" t="s">
        <v>2315</v>
      </c>
      <c r="B603" s="70">
        <v>194</v>
      </c>
      <c r="C603" s="70">
        <v>7</v>
      </c>
      <c r="D603" s="70">
        <v>12</v>
      </c>
      <c r="E603" s="70">
        <v>2010</v>
      </c>
      <c r="F603" s="70" t="s">
        <v>177</v>
      </c>
      <c r="G603" s="70" t="s">
        <v>1641</v>
      </c>
      <c r="H603" s="70" t="s">
        <v>1642</v>
      </c>
      <c r="I603" s="148"/>
      <c r="J603" s="71">
        <v>42.092159109780333</v>
      </c>
      <c r="K603" s="71">
        <v>2.9514850302240552</v>
      </c>
      <c r="L603" s="71">
        <v>29.95097035361454</v>
      </c>
      <c r="M603" s="71">
        <v>47.259491677888157</v>
      </c>
      <c r="N603" s="71">
        <v>74.242096427361943</v>
      </c>
      <c r="O603" s="71">
        <v>37.987806411637138</v>
      </c>
      <c r="P603" s="71">
        <v>26.884996033636121</v>
      </c>
      <c r="Q603" s="71">
        <v>2.23096489059209</v>
      </c>
      <c r="R603" s="71">
        <v>0</v>
      </c>
      <c r="S603" s="71">
        <v>4.3642278506768806</v>
      </c>
      <c r="T603" s="72"/>
      <c r="U603" s="71">
        <v>1641854</v>
      </c>
      <c r="V603" s="71">
        <v>1314</v>
      </c>
      <c r="W603" s="71">
        <v>532</v>
      </c>
      <c r="X603" s="71">
        <v>11591</v>
      </c>
      <c r="Y603" s="71">
        <v>17731</v>
      </c>
      <c r="Z603" s="71">
        <v>19293</v>
      </c>
      <c r="AA603" s="71">
        <v>5276</v>
      </c>
      <c r="AB603" s="71">
        <v>36670</v>
      </c>
      <c r="AC603" s="71">
        <v>0</v>
      </c>
      <c r="AD603" s="71">
        <v>4.3642278506768806</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58.241</v>
      </c>
      <c r="BK603" s="71">
        <v>44.7</v>
      </c>
      <c r="BL603" s="71">
        <v>4.0750000000000002</v>
      </c>
      <c r="BM603" s="71">
        <v>0</v>
      </c>
      <c r="BN603" s="72"/>
      <c r="BO603" s="71">
        <v>0</v>
      </c>
      <c r="BP603" s="71">
        <v>0</v>
      </c>
      <c r="BQ603" s="71">
        <v>2</v>
      </c>
      <c r="BR603" s="71">
        <v>1</v>
      </c>
      <c r="BS603" s="71">
        <v>1</v>
      </c>
      <c r="BT603" s="71">
        <v>0</v>
      </c>
      <c r="BU603"/>
      <c r="BV603" s="70">
        <v>107.01600000000001</v>
      </c>
      <c r="BW603" s="70">
        <v>0</v>
      </c>
      <c r="BX603" s="70">
        <v>0</v>
      </c>
      <c r="BY603" s="70">
        <v>0</v>
      </c>
      <c r="BZ603" s="70">
        <v>0</v>
      </c>
      <c r="CA603" s="70">
        <v>0</v>
      </c>
      <c r="CB603" s="70">
        <v>0</v>
      </c>
      <c r="CC603" s="70">
        <v>0</v>
      </c>
      <c r="CD603" s="70">
        <v>0</v>
      </c>
    </row>
    <row r="604" spans="1:82">
      <c r="A604" s="70" t="s">
        <v>2316</v>
      </c>
      <c r="B604" s="70">
        <v>195</v>
      </c>
      <c r="C604" s="70">
        <v>8</v>
      </c>
      <c r="D604" s="70">
        <v>12</v>
      </c>
      <c r="E604" s="70">
        <v>2011</v>
      </c>
      <c r="F604" s="70" t="s">
        <v>178</v>
      </c>
      <c r="G604" s="70" t="s">
        <v>1641</v>
      </c>
      <c r="H604" s="70" t="s">
        <v>1642</v>
      </c>
      <c r="I604" s="148"/>
      <c r="J604" s="71">
        <v>45.107955780521763</v>
      </c>
      <c r="K604" s="71">
        <v>4.135579522956303</v>
      </c>
      <c r="L604" s="71">
        <v>27.94643771261822</v>
      </c>
      <c r="M604" s="71">
        <v>59.702024733670306</v>
      </c>
      <c r="N604" s="71">
        <v>89.650913510598599</v>
      </c>
      <c r="O604" s="71">
        <v>37.602110366416113</v>
      </c>
      <c r="P604" s="71">
        <v>25.459815063003955</v>
      </c>
      <c r="Q604" s="71">
        <v>2.55872512120271</v>
      </c>
      <c r="R604" s="71">
        <v>0</v>
      </c>
      <c r="S604" s="71">
        <v>4.1977729616767361</v>
      </c>
      <c r="T604" s="72"/>
      <c r="U604" s="71">
        <v>1657080</v>
      </c>
      <c r="V604" s="71">
        <v>1314</v>
      </c>
      <c r="W604" s="71">
        <v>532</v>
      </c>
      <c r="X604" s="71">
        <v>11591</v>
      </c>
      <c r="Y604" s="71">
        <v>17788</v>
      </c>
      <c r="Z604" s="71">
        <v>19512</v>
      </c>
      <c r="AA604" s="71">
        <v>5145</v>
      </c>
      <c r="AB604" s="71">
        <v>36461</v>
      </c>
      <c r="AC604" s="71">
        <v>0</v>
      </c>
      <c r="AD604" s="71">
        <v>4.1977729616767361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57.424999999999997</v>
      </c>
      <c r="BK604" s="71">
        <v>80.378</v>
      </c>
      <c r="BL604" s="71">
        <v>7.1739999999999995</v>
      </c>
      <c r="BM604" s="71">
        <v>0</v>
      </c>
      <c r="BN604" s="72"/>
      <c r="BO604" s="71">
        <v>0</v>
      </c>
      <c r="BP604" s="71">
        <v>0</v>
      </c>
      <c r="BQ604" s="71">
        <v>3</v>
      </c>
      <c r="BR604" s="71">
        <v>1</v>
      </c>
      <c r="BS604" s="71">
        <v>2</v>
      </c>
      <c r="BT604" s="71">
        <v>0</v>
      </c>
      <c r="BU604"/>
      <c r="BV604" s="70">
        <v>144.977</v>
      </c>
      <c r="BW604" s="70">
        <v>0</v>
      </c>
      <c r="BX604" s="70">
        <v>0</v>
      </c>
      <c r="BY604" s="70">
        <v>0</v>
      </c>
      <c r="BZ604" s="70">
        <v>0</v>
      </c>
      <c r="CA604" s="70">
        <v>0</v>
      </c>
      <c r="CB604" s="70">
        <v>0</v>
      </c>
      <c r="CC604" s="70">
        <v>0</v>
      </c>
      <c r="CD604" s="70">
        <v>0</v>
      </c>
    </row>
    <row r="605" spans="1:82">
      <c r="A605" s="70" t="s">
        <v>2317</v>
      </c>
      <c r="B605" s="70">
        <v>196</v>
      </c>
      <c r="C605" s="70">
        <v>9</v>
      </c>
      <c r="D605" s="70">
        <v>12</v>
      </c>
      <c r="E605" s="70">
        <v>2012</v>
      </c>
      <c r="F605" s="70" t="s">
        <v>179</v>
      </c>
      <c r="G605" s="70" t="s">
        <v>1641</v>
      </c>
      <c r="H605" s="70" t="s">
        <v>1642</v>
      </c>
      <c r="I605" s="148"/>
      <c r="J605" s="71">
        <v>41.034684735672222</v>
      </c>
      <c r="K605" s="71">
        <v>4.6588902803875776</v>
      </c>
      <c r="L605" s="71">
        <v>28.197124642521331</v>
      </c>
      <c r="M605" s="71">
        <v>74.149725025770721</v>
      </c>
      <c r="N605" s="71">
        <v>98.947462999037228</v>
      </c>
      <c r="O605" s="71">
        <v>37.594919947092485</v>
      </c>
      <c r="P605" s="71">
        <v>25.196586605335266</v>
      </c>
      <c r="Q605" s="71">
        <v>2.7601793410207902</v>
      </c>
      <c r="R605" s="71">
        <v>0</v>
      </c>
      <c r="S605" s="71">
        <v>4.0034598821084444</v>
      </c>
      <c r="T605" s="72"/>
      <c r="U605" s="71">
        <v>1444338</v>
      </c>
      <c r="V605" s="71">
        <v>1314</v>
      </c>
      <c r="W605" s="71">
        <v>532</v>
      </c>
      <c r="X605" s="71">
        <v>11591</v>
      </c>
      <c r="Y605" s="71">
        <v>17872</v>
      </c>
      <c r="Z605" s="71">
        <v>19663</v>
      </c>
      <c r="AA605" s="71">
        <v>5063</v>
      </c>
      <c r="AB605" s="71">
        <v>36201</v>
      </c>
      <c r="AC605" s="71">
        <v>0</v>
      </c>
      <c r="AD605" s="71">
        <v>4.0034598821084444</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57.005000000000003</v>
      </c>
      <c r="BK605" s="71">
        <v>106.999</v>
      </c>
      <c r="BL605" s="71">
        <v>8.2729999999999997</v>
      </c>
      <c r="BM605" s="71">
        <v>0</v>
      </c>
      <c r="BN605" s="72"/>
      <c r="BO605" s="71">
        <v>0</v>
      </c>
      <c r="BP605" s="71">
        <v>0</v>
      </c>
      <c r="BQ605" s="71">
        <v>1</v>
      </c>
      <c r="BR605" s="71">
        <v>1</v>
      </c>
      <c r="BS605" s="71">
        <v>2</v>
      </c>
      <c r="BT605" s="71">
        <v>0</v>
      </c>
      <c r="BU605"/>
      <c r="BV605" s="70">
        <v>172.27699999999999</v>
      </c>
      <c r="BW605" s="70">
        <v>0</v>
      </c>
      <c r="BX605" s="70">
        <v>0</v>
      </c>
      <c r="BY605" s="70">
        <v>0</v>
      </c>
      <c r="BZ605" s="70">
        <v>0</v>
      </c>
      <c r="CA605" s="70">
        <v>0</v>
      </c>
      <c r="CB605" s="70">
        <v>0</v>
      </c>
      <c r="CC605" s="70">
        <v>0</v>
      </c>
      <c r="CD605" s="70">
        <v>0</v>
      </c>
    </row>
    <row r="606" spans="1:82">
      <c r="A606" s="70" t="s">
        <v>2318</v>
      </c>
      <c r="B606" s="70">
        <v>197</v>
      </c>
      <c r="C606" s="70">
        <v>10</v>
      </c>
      <c r="D606" s="70">
        <v>12</v>
      </c>
      <c r="E606" s="70">
        <v>2013</v>
      </c>
      <c r="F606" s="70" t="s">
        <v>180</v>
      </c>
      <c r="G606" s="70" t="s">
        <v>1641</v>
      </c>
      <c r="H606" s="70" t="s">
        <v>1642</v>
      </c>
      <c r="I606" s="148"/>
      <c r="J606" s="71">
        <v>42.685778720691722</v>
      </c>
      <c r="K606" s="71">
        <v>3.8505887080594392</v>
      </c>
      <c r="L606" s="71">
        <v>24.900284448354821</v>
      </c>
      <c r="M606" s="71">
        <v>68.96101706050797</v>
      </c>
      <c r="N606" s="71">
        <v>96.451270653379652</v>
      </c>
      <c r="O606" s="71">
        <v>36.343184479477316</v>
      </c>
      <c r="P606" s="71">
        <v>25.016782510795753</v>
      </c>
      <c r="Q606" s="71">
        <v>2.79986038101866</v>
      </c>
      <c r="R606" s="71">
        <v>0</v>
      </c>
      <c r="S606" s="71">
        <v>3.2915134763767848</v>
      </c>
      <c r="T606" s="72"/>
      <c r="U606" s="71">
        <v>1529806</v>
      </c>
      <c r="V606" s="71">
        <v>1314</v>
      </c>
      <c r="W606" s="71">
        <v>532</v>
      </c>
      <c r="X606" s="71">
        <v>11591</v>
      </c>
      <c r="Y606" s="71">
        <v>17976</v>
      </c>
      <c r="Z606" s="71">
        <v>19857</v>
      </c>
      <c r="AA606" s="71">
        <v>5008</v>
      </c>
      <c r="AB606" s="71">
        <v>36195</v>
      </c>
      <c r="AC606" s="71">
        <v>0</v>
      </c>
      <c r="AD606" s="71">
        <v>3.2915134763767848</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52.784999999999997</v>
      </c>
      <c r="BK606" s="71">
        <v>92.991</v>
      </c>
      <c r="BL606" s="71">
        <v>9.9079999999999995</v>
      </c>
      <c r="BM606" s="71">
        <v>0</v>
      </c>
      <c r="BN606" s="72"/>
      <c r="BO606" s="71">
        <v>0</v>
      </c>
      <c r="BP606" s="71">
        <v>0</v>
      </c>
      <c r="BQ606" s="71">
        <v>1</v>
      </c>
      <c r="BR606" s="71">
        <v>1</v>
      </c>
      <c r="BS606" s="71">
        <v>2</v>
      </c>
      <c r="BT606" s="71">
        <v>0</v>
      </c>
      <c r="BU606"/>
      <c r="BV606" s="70">
        <v>155.684</v>
      </c>
      <c r="BW606" s="70">
        <v>0</v>
      </c>
      <c r="BX606" s="70">
        <v>0</v>
      </c>
      <c r="BY606" s="70">
        <v>0</v>
      </c>
      <c r="BZ606" s="70">
        <v>0</v>
      </c>
      <c r="CA606" s="70">
        <v>0</v>
      </c>
      <c r="CB606" s="70">
        <v>0</v>
      </c>
      <c r="CC606" s="70">
        <v>0</v>
      </c>
      <c r="CD606" s="70">
        <v>0</v>
      </c>
    </row>
    <row r="607" spans="1:82">
      <c r="A607" s="70" t="s">
        <v>2319</v>
      </c>
      <c r="B607" s="70">
        <v>198</v>
      </c>
      <c r="C607" s="70">
        <v>11</v>
      </c>
      <c r="D607" s="70">
        <v>12</v>
      </c>
      <c r="E607" s="70">
        <v>2014</v>
      </c>
      <c r="F607" s="70" t="s">
        <v>181</v>
      </c>
      <c r="G607" s="70" t="s">
        <v>1641</v>
      </c>
      <c r="H607" s="70" t="s">
        <v>1642</v>
      </c>
      <c r="I607" s="148"/>
      <c r="J607" s="71">
        <v>38.521399225354983</v>
      </c>
      <c r="K607" s="71">
        <v>3.534559969740922</v>
      </c>
      <c r="L607" s="71">
        <v>11.78423691667909</v>
      </c>
      <c r="M607" s="71">
        <v>70.046292403004699</v>
      </c>
      <c r="N607" s="71">
        <v>101.674930459843</v>
      </c>
      <c r="O607" s="71">
        <v>34.562260766327618</v>
      </c>
      <c r="P607" s="71">
        <v>24.956005421270383</v>
      </c>
      <c r="Q607" s="71">
        <v>2.65713182330814</v>
      </c>
      <c r="R607" s="71">
        <v>0</v>
      </c>
      <c r="S607" s="71">
        <v>3.1161211033645819</v>
      </c>
      <c r="T607" s="72"/>
      <c r="U607" s="71">
        <v>1533272</v>
      </c>
      <c r="V607" s="71">
        <v>1048</v>
      </c>
      <c r="W607" s="71">
        <v>257</v>
      </c>
      <c r="X607" s="71">
        <v>11193</v>
      </c>
      <c r="Y607" s="71">
        <v>17896</v>
      </c>
      <c r="Z607" s="71">
        <v>19889</v>
      </c>
      <c r="AA607" s="71">
        <v>4970</v>
      </c>
      <c r="AB607" s="71">
        <v>35802</v>
      </c>
      <c r="AC607" s="71">
        <v>0</v>
      </c>
      <c r="AD607" s="71">
        <v>3.1161211033645819</v>
      </c>
      <c r="AE607" s="72"/>
      <c r="AF607" s="71"/>
      <c r="AG607" s="71"/>
      <c r="AH607" s="71"/>
      <c r="AI607" s="71"/>
      <c r="AJ607" s="71"/>
      <c r="AK607" s="71"/>
      <c r="AL607" s="71"/>
      <c r="AM607" s="71"/>
      <c r="AN607" s="71"/>
      <c r="AO607" s="71"/>
      <c r="AP607" s="71"/>
      <c r="AQ607" s="72"/>
      <c r="AR607" s="71">
        <v>326</v>
      </c>
      <c r="AS607" s="71">
        <v>41</v>
      </c>
      <c r="AT607" s="71">
        <v>1</v>
      </c>
      <c r="AU607" s="71">
        <v>0</v>
      </c>
      <c r="AV607" s="71">
        <v>0</v>
      </c>
      <c r="AW607" s="71">
        <v>0</v>
      </c>
      <c r="AX607" s="71"/>
      <c r="AY607" s="72"/>
      <c r="AZ607" s="71">
        <v>1383.4259999999999</v>
      </c>
      <c r="BA607" s="71">
        <v>3157.538</v>
      </c>
      <c r="BB607" s="71">
        <v>10000</v>
      </c>
      <c r="BC607" s="71">
        <v>0</v>
      </c>
      <c r="BD607" s="71">
        <v>0</v>
      </c>
      <c r="BE607" s="71">
        <v>0</v>
      </c>
      <c r="BF607" s="71"/>
      <c r="BG607" s="72"/>
      <c r="BH607" s="71">
        <v>5.194</v>
      </c>
      <c r="BI607" s="71">
        <v>0</v>
      </c>
      <c r="BJ607" s="71">
        <v>65.869</v>
      </c>
      <c r="BK607" s="71">
        <v>94.709000000000003</v>
      </c>
      <c r="BL607" s="71">
        <v>10.152000000000001</v>
      </c>
      <c r="BM607" s="71">
        <v>0</v>
      </c>
      <c r="BN607" s="72"/>
      <c r="BO607" s="71">
        <v>1</v>
      </c>
      <c r="BP607" s="71">
        <v>0</v>
      </c>
      <c r="BQ607" s="71">
        <v>2</v>
      </c>
      <c r="BR607" s="71">
        <v>1</v>
      </c>
      <c r="BS607" s="71">
        <v>2</v>
      </c>
      <c r="BT607" s="71">
        <v>0</v>
      </c>
      <c r="BU607"/>
      <c r="BV607" s="70">
        <v>175.92400000000001</v>
      </c>
      <c r="BW607" s="70">
        <v>0</v>
      </c>
      <c r="BX607" s="70">
        <v>0</v>
      </c>
      <c r="BY607" s="70">
        <v>0</v>
      </c>
      <c r="BZ607" s="70">
        <v>0</v>
      </c>
      <c r="CA607" s="70">
        <v>0</v>
      </c>
      <c r="CB607" s="70">
        <v>0</v>
      </c>
      <c r="CC607" s="70">
        <v>0</v>
      </c>
      <c r="CD607" s="70">
        <v>0</v>
      </c>
    </row>
    <row r="608" spans="1:82">
      <c r="A608" s="70" t="s">
        <v>2320</v>
      </c>
      <c r="B608" s="70">
        <v>199</v>
      </c>
      <c r="C608" s="70">
        <v>12</v>
      </c>
      <c r="D608" s="70">
        <v>12</v>
      </c>
      <c r="E608" s="70">
        <v>2015</v>
      </c>
      <c r="F608" s="70" t="s">
        <v>182</v>
      </c>
      <c r="G608" s="70" t="s">
        <v>1641</v>
      </c>
      <c r="H608" s="70" t="s">
        <v>1642</v>
      </c>
      <c r="I608" s="148"/>
      <c r="J608" s="71">
        <v>61.078183202336952</v>
      </c>
      <c r="K608" s="71">
        <v>3.3892755836183821</v>
      </c>
      <c r="L608" s="71">
        <v>12.40413873039136</v>
      </c>
      <c r="M608" s="71">
        <v>67.774890183177945</v>
      </c>
      <c r="N608" s="71">
        <v>93.832532642665925</v>
      </c>
      <c r="O608" s="71">
        <v>34.246576634806473</v>
      </c>
      <c r="P608" s="71">
        <v>24.865165607443025</v>
      </c>
      <c r="Q608" s="71">
        <v>2.58292463588309</v>
      </c>
      <c r="R608" s="71">
        <v>0</v>
      </c>
      <c r="S608" s="71">
        <v>3.6333672726584179</v>
      </c>
      <c r="T608" s="72"/>
      <c r="U608" s="71">
        <v>2437449</v>
      </c>
      <c r="V608" s="71">
        <v>1048</v>
      </c>
      <c r="W608" s="71">
        <v>257</v>
      </c>
      <c r="X608" s="71">
        <v>11193</v>
      </c>
      <c r="Y608" s="71">
        <v>17944</v>
      </c>
      <c r="Z608" s="71">
        <v>19897</v>
      </c>
      <c r="AA608" s="71">
        <v>4948</v>
      </c>
      <c r="AB608" s="71">
        <v>35551</v>
      </c>
      <c r="AC608" s="71">
        <v>0</v>
      </c>
      <c r="AD608" s="71">
        <v>3.6333672726584179</v>
      </c>
      <c r="AE608" s="72"/>
      <c r="AF608" s="71">
        <v>18810526.552648518</v>
      </c>
      <c r="AG608" s="71">
        <v>2258002.731238062</v>
      </c>
      <c r="AH608" s="71">
        <v>1603878.263935094</v>
      </c>
      <c r="AI608" s="71">
        <v>71188388.471130013</v>
      </c>
      <c r="AJ608" s="71">
        <v>79474830.530982405</v>
      </c>
      <c r="AK608" s="71">
        <v>0</v>
      </c>
      <c r="AL608" s="71">
        <v>0</v>
      </c>
      <c r="AM608" s="71">
        <v>4872115.4191639181</v>
      </c>
      <c r="AN608" s="71">
        <v>0</v>
      </c>
      <c r="AO608" s="71">
        <v>0</v>
      </c>
      <c r="AP608" s="71">
        <v>178207741.969098</v>
      </c>
      <c r="AQ608" s="72"/>
      <c r="AR608" s="71">
        <v>345</v>
      </c>
      <c r="AS608" s="71">
        <v>43</v>
      </c>
      <c r="AT608" s="71">
        <v>1</v>
      </c>
      <c r="AU608" s="71">
        <v>0</v>
      </c>
      <c r="AV608" s="71">
        <v>0</v>
      </c>
      <c r="AW608" s="71">
        <v>0</v>
      </c>
      <c r="AX608" s="71"/>
      <c r="AY608" s="72"/>
      <c r="AZ608" s="71">
        <v>1481.126</v>
      </c>
      <c r="BA608" s="71">
        <v>3254.9380000000001</v>
      </c>
      <c r="BB608" s="71">
        <v>10000</v>
      </c>
      <c r="BC608" s="71">
        <v>0</v>
      </c>
      <c r="BD608" s="71">
        <v>0</v>
      </c>
      <c r="BE608" s="71">
        <v>0</v>
      </c>
      <c r="BF608" s="71"/>
      <c r="BG608" s="72"/>
      <c r="BH608" s="71">
        <v>5.6909999999999998</v>
      </c>
      <c r="BI608" s="71">
        <v>0</v>
      </c>
      <c r="BJ608" s="71">
        <v>70.453000000000003</v>
      </c>
      <c r="BK608" s="71">
        <v>100.505</v>
      </c>
      <c r="BL608" s="71">
        <v>9.9819999999999993</v>
      </c>
      <c r="BM608" s="71">
        <v>0</v>
      </c>
      <c r="BN608" s="72"/>
      <c r="BO608" s="71">
        <v>1</v>
      </c>
      <c r="BP608" s="71">
        <v>0</v>
      </c>
      <c r="BQ608" s="71">
        <v>2</v>
      </c>
      <c r="BR608" s="71">
        <v>1</v>
      </c>
      <c r="BS608" s="71">
        <v>2</v>
      </c>
      <c r="BT608" s="71">
        <v>0</v>
      </c>
      <c r="BU608"/>
      <c r="BV608" s="70">
        <v>186.631</v>
      </c>
      <c r="BW608" s="70">
        <v>0</v>
      </c>
      <c r="BX608" s="70">
        <v>0</v>
      </c>
      <c r="BY608" s="70">
        <v>0</v>
      </c>
      <c r="BZ608" s="70">
        <v>0</v>
      </c>
      <c r="CA608" s="70">
        <v>0</v>
      </c>
      <c r="CB608" s="70">
        <v>0</v>
      </c>
      <c r="CC608" s="70">
        <v>0</v>
      </c>
      <c r="CD608" s="70">
        <v>0</v>
      </c>
    </row>
    <row r="609" spans="1:82">
      <c r="A609" s="70" t="s">
        <v>2321</v>
      </c>
      <c r="B609" s="70">
        <v>200</v>
      </c>
      <c r="C609" s="70">
        <v>13</v>
      </c>
      <c r="D609" s="70">
        <v>12</v>
      </c>
      <c r="E609" s="70">
        <v>2016</v>
      </c>
      <c r="F609" s="70" t="s">
        <v>155</v>
      </c>
      <c r="G609" s="70" t="s">
        <v>1641</v>
      </c>
      <c r="H609" s="70" t="s">
        <v>1642</v>
      </c>
      <c r="I609" s="148"/>
      <c r="J609" s="71">
        <v>39.177931636110976</v>
      </c>
      <c r="K609" s="71">
        <v>3.1970292908227163</v>
      </c>
      <c r="L609" s="71">
        <v>13.338767932999531</v>
      </c>
      <c r="M609" s="71">
        <v>58.109108226937806</v>
      </c>
      <c r="N609" s="71">
        <v>95.017338280390661</v>
      </c>
      <c r="O609" s="71">
        <v>33.881712728180119</v>
      </c>
      <c r="P609" s="71">
        <v>24.852362692720572</v>
      </c>
      <c r="Q609" s="71">
        <v>2.4790429135251406</v>
      </c>
      <c r="R609" s="71">
        <v>0</v>
      </c>
      <c r="S609" s="71">
        <v>3.7500183068584967</v>
      </c>
      <c r="T609" s="72"/>
      <c r="U609" s="71">
        <v>1488217</v>
      </c>
      <c r="V609" s="71">
        <v>1048</v>
      </c>
      <c r="W609" s="71">
        <v>257</v>
      </c>
      <c r="X609" s="71">
        <v>11193</v>
      </c>
      <c r="Y609" s="71">
        <v>17868</v>
      </c>
      <c r="Z609" s="71">
        <v>19927</v>
      </c>
      <c r="AA609" s="71">
        <v>5115</v>
      </c>
      <c r="AB609" s="71">
        <v>35098</v>
      </c>
      <c r="AC609" s="71">
        <v>0</v>
      </c>
      <c r="AD609" s="71">
        <v>3.7500183068584971</v>
      </c>
      <c r="AE609" s="72"/>
      <c r="AF609" s="71">
        <v>12277040.032082399</v>
      </c>
      <c r="AG609" s="71">
        <v>2152338.3886893461</v>
      </c>
      <c r="AH609" s="71">
        <v>1359365.8607534571</v>
      </c>
      <c r="AI609" s="71">
        <v>71060205.059872523</v>
      </c>
      <c r="AJ609" s="71">
        <v>78607233.687266171</v>
      </c>
      <c r="AK609" s="71">
        <v>0</v>
      </c>
      <c r="AL609" s="71">
        <v>0</v>
      </c>
      <c r="AM609" s="71">
        <v>4813770.5936323199</v>
      </c>
      <c r="AN609" s="71">
        <v>0</v>
      </c>
      <c r="AO609" s="71">
        <v>0</v>
      </c>
      <c r="AP609" s="71">
        <v>170269953.62229621</v>
      </c>
      <c r="AQ609" s="72"/>
      <c r="AR609" s="71">
        <v>363</v>
      </c>
      <c r="AS609" s="71">
        <v>52</v>
      </c>
      <c r="AT609" s="71">
        <v>2</v>
      </c>
      <c r="AU609" s="71">
        <v>0</v>
      </c>
      <c r="AV609" s="71">
        <v>0</v>
      </c>
      <c r="AW609" s="71">
        <v>0</v>
      </c>
      <c r="AX609" s="71"/>
      <c r="AY609" s="72"/>
      <c r="AZ609" s="71">
        <v>1578.7260000000001</v>
      </c>
      <c r="BA609" s="71">
        <v>9685.5380000000005</v>
      </c>
      <c r="BB609" s="71">
        <v>44000</v>
      </c>
      <c r="BC609" s="71">
        <v>0</v>
      </c>
      <c r="BD609" s="71">
        <v>0</v>
      </c>
      <c r="BE609" s="71">
        <v>0</v>
      </c>
      <c r="BF609" s="71"/>
      <c r="BG609" s="72"/>
      <c r="BH609" s="71">
        <v>6.069</v>
      </c>
      <c r="BI609" s="71">
        <v>0</v>
      </c>
      <c r="BJ609" s="71">
        <v>61.404000000000003</v>
      </c>
      <c r="BK609" s="71">
        <v>68.174999999999997</v>
      </c>
      <c r="BL609" s="71">
        <v>9.0960000000000001</v>
      </c>
      <c r="BM609" s="71">
        <v>0</v>
      </c>
      <c r="BN609" s="72"/>
      <c r="BO609" s="71">
        <v>1</v>
      </c>
      <c r="BP609" s="71">
        <v>0</v>
      </c>
      <c r="BQ609" s="71">
        <v>2</v>
      </c>
      <c r="BR609" s="71">
        <v>1</v>
      </c>
      <c r="BS609" s="71">
        <v>2</v>
      </c>
      <c r="BT609" s="71">
        <v>0</v>
      </c>
      <c r="BU609"/>
      <c r="BV609" s="70">
        <v>144.744</v>
      </c>
      <c r="BW609" s="70">
        <v>0</v>
      </c>
      <c r="BX609" s="70">
        <v>0</v>
      </c>
      <c r="BY609" s="70">
        <v>0</v>
      </c>
      <c r="BZ609" s="70">
        <v>0</v>
      </c>
      <c r="CA609" s="70">
        <v>0</v>
      </c>
      <c r="CB609" s="70">
        <v>0</v>
      </c>
      <c r="CC609" s="70">
        <v>0</v>
      </c>
      <c r="CD609" s="70">
        <v>0</v>
      </c>
    </row>
    <row r="610" spans="1:82">
      <c r="A610" s="70" t="s">
        <v>2322</v>
      </c>
      <c r="B610" s="70">
        <v>201</v>
      </c>
      <c r="C610" s="70">
        <v>14</v>
      </c>
      <c r="D610" s="70">
        <v>12</v>
      </c>
      <c r="E610" s="70">
        <v>2017</v>
      </c>
      <c r="F610" s="70" t="s">
        <v>156</v>
      </c>
      <c r="G610" s="70" t="s">
        <v>1641</v>
      </c>
      <c r="H610" s="70" t="s">
        <v>1642</v>
      </c>
      <c r="I610" s="148"/>
      <c r="J610" s="71">
        <v>56.338317181070686</v>
      </c>
      <c r="K610" s="71">
        <v>3.2668852503680808</v>
      </c>
      <c r="L610" s="71">
        <v>12.041039935159928</v>
      </c>
      <c r="M610" s="71">
        <v>58.265420013044903</v>
      </c>
      <c r="N610" s="71">
        <v>93.276562258660618</v>
      </c>
      <c r="O610" s="71">
        <v>33.330516454889839</v>
      </c>
      <c r="P610" s="71">
        <v>24.598372976208289</v>
      </c>
      <c r="Q610" s="71">
        <v>2.3750229841241399</v>
      </c>
      <c r="R610" s="71">
        <v>0</v>
      </c>
      <c r="S610" s="71">
        <v>5.0631496539960583</v>
      </c>
      <c r="T610" s="72"/>
      <c r="U610" s="71">
        <v>2105792</v>
      </c>
      <c r="V610" s="71">
        <v>1048</v>
      </c>
      <c r="W610" s="71">
        <v>257</v>
      </c>
      <c r="X610" s="71">
        <v>11193</v>
      </c>
      <c r="Y610" s="71">
        <v>17925</v>
      </c>
      <c r="Z610" s="71">
        <v>19928</v>
      </c>
      <c r="AA610" s="71">
        <v>5095</v>
      </c>
      <c r="AB610" s="71">
        <v>34772</v>
      </c>
      <c r="AC610" s="71">
        <v>0</v>
      </c>
      <c r="AD610" s="71">
        <v>5.0631496539960583</v>
      </c>
      <c r="AE610" s="72"/>
      <c r="AF610" s="71">
        <v>17070125.6492383</v>
      </c>
      <c r="AG610" s="71">
        <v>2158592.1115482869</v>
      </c>
      <c r="AH610" s="71">
        <v>1660609.224133265</v>
      </c>
      <c r="AI610" s="71">
        <v>69302130.856866181</v>
      </c>
      <c r="AJ610" s="71">
        <v>71508445.566719919</v>
      </c>
      <c r="AK610" s="71">
        <v>0</v>
      </c>
      <c r="AL610" s="71">
        <v>0</v>
      </c>
      <c r="AM610" s="71">
        <v>4776521.2270040195</v>
      </c>
      <c r="AN610" s="71">
        <v>0</v>
      </c>
      <c r="AO610" s="71">
        <v>0</v>
      </c>
      <c r="AP610" s="71">
        <v>166476424.63550997</v>
      </c>
      <c r="AQ610" s="72"/>
      <c r="AR610" s="71">
        <v>375</v>
      </c>
      <c r="AS610" s="71">
        <v>74</v>
      </c>
      <c r="AT610" s="71">
        <v>2</v>
      </c>
      <c r="AU610" s="71">
        <v>0</v>
      </c>
      <c r="AV610" s="71">
        <v>0</v>
      </c>
      <c r="AW610" s="71">
        <v>0</v>
      </c>
      <c r="AX610" s="71"/>
      <c r="AY610" s="72"/>
      <c r="AZ610" s="71">
        <v>1650.5260000000001</v>
      </c>
      <c r="BA610" s="71">
        <v>11610.838</v>
      </c>
      <c r="BB610" s="71">
        <v>44000</v>
      </c>
      <c r="BC610" s="71">
        <v>0</v>
      </c>
      <c r="BD610" s="71">
        <v>0</v>
      </c>
      <c r="BE610" s="71">
        <v>0</v>
      </c>
      <c r="BF610" s="71"/>
      <c r="BG610" s="72"/>
      <c r="BH610" s="71">
        <v>6.0839999999999996</v>
      </c>
      <c r="BI610" s="71">
        <v>0</v>
      </c>
      <c r="BJ610" s="71">
        <v>70.680999999999997</v>
      </c>
      <c r="BK610" s="71">
        <v>68.308000000000007</v>
      </c>
      <c r="BL610" s="71">
        <v>8.67</v>
      </c>
      <c r="BM610" s="71">
        <v>0</v>
      </c>
      <c r="BN610" s="72"/>
      <c r="BO610" s="71">
        <v>1</v>
      </c>
      <c r="BP610" s="71">
        <v>0</v>
      </c>
      <c r="BQ610" s="71">
        <v>2</v>
      </c>
      <c r="BR610" s="71">
        <v>1</v>
      </c>
      <c r="BS610" s="71">
        <v>2</v>
      </c>
      <c r="BT610" s="71">
        <v>0</v>
      </c>
      <c r="BU610"/>
      <c r="BV610" s="70">
        <v>153.74299999999999</v>
      </c>
      <c r="BW610" s="70">
        <v>0</v>
      </c>
      <c r="BX610" s="70">
        <v>0</v>
      </c>
      <c r="BY610" s="70">
        <v>0</v>
      </c>
      <c r="BZ610" s="70">
        <v>0</v>
      </c>
      <c r="CA610" s="70">
        <v>0</v>
      </c>
      <c r="CB610" s="70">
        <v>0</v>
      </c>
      <c r="CC610" s="70">
        <v>0</v>
      </c>
      <c r="CD610" s="70">
        <v>0</v>
      </c>
    </row>
    <row r="611" spans="1:82">
      <c r="A611" s="70" t="s">
        <v>2323</v>
      </c>
      <c r="B611" s="70">
        <v>202</v>
      </c>
      <c r="C611" s="70">
        <v>15</v>
      </c>
      <c r="D611" s="70">
        <v>12</v>
      </c>
      <c r="E611" s="70">
        <v>2018</v>
      </c>
      <c r="F611" s="70" t="s">
        <v>183</v>
      </c>
      <c r="G611" s="70" t="s">
        <v>1641</v>
      </c>
      <c r="H611" s="70" t="s">
        <v>1642</v>
      </c>
      <c r="I611" s="148"/>
      <c r="J611" s="71">
        <v>54.214228897648042</v>
      </c>
      <c r="K611" s="71">
        <v>3.0405853187799967</v>
      </c>
      <c r="L611" s="71">
        <v>11.046103212140013</v>
      </c>
      <c r="M611" s="71">
        <v>58.552789514868017</v>
      </c>
      <c r="N611" s="71">
        <v>85.873364317895735</v>
      </c>
      <c r="O611" s="71">
        <v>32.802776201720889</v>
      </c>
      <c r="P611" s="71">
        <v>24.286596540651992</v>
      </c>
      <c r="Q611" s="71">
        <v>2.1780823391105399</v>
      </c>
      <c r="R611" s="71">
        <v>0</v>
      </c>
      <c r="S611" s="71">
        <v>5.2770722740674145</v>
      </c>
      <c r="T611" s="72"/>
      <c r="U611" s="71">
        <v>2117347</v>
      </c>
      <c r="V611" s="71">
        <v>1048</v>
      </c>
      <c r="W611" s="71">
        <v>257</v>
      </c>
      <c r="X611" s="71">
        <v>11193</v>
      </c>
      <c r="Y611" s="71">
        <v>17924</v>
      </c>
      <c r="Z611" s="71">
        <v>19988</v>
      </c>
      <c r="AA611" s="71">
        <v>5081</v>
      </c>
      <c r="AB611" s="71">
        <v>34365</v>
      </c>
      <c r="AC611" s="71">
        <v>0</v>
      </c>
      <c r="AD611" s="71">
        <v>5.2770722740674154</v>
      </c>
      <c r="AE611" s="72"/>
      <c r="AF611" s="71">
        <v>17229431.966186751</v>
      </c>
      <c r="AG611" s="71">
        <v>1953009.4785120359</v>
      </c>
      <c r="AH611" s="71">
        <v>1565124.3980744861</v>
      </c>
      <c r="AI611" s="71">
        <v>70840933.702267826</v>
      </c>
      <c r="AJ611" s="71">
        <v>66423225.820975348</v>
      </c>
      <c r="AK611" s="71">
        <v>0</v>
      </c>
      <c r="AL611" s="71">
        <v>0</v>
      </c>
      <c r="AM611" s="71">
        <v>4730380.419605813</v>
      </c>
      <c r="AN611" s="71">
        <v>0</v>
      </c>
      <c r="AO611" s="71">
        <v>0</v>
      </c>
      <c r="AP611" s="71">
        <v>162742105.78562227</v>
      </c>
      <c r="AQ611" s="72"/>
      <c r="AR611" s="71">
        <v>389</v>
      </c>
      <c r="AS611" s="71">
        <v>89</v>
      </c>
      <c r="AT611" s="71">
        <v>2</v>
      </c>
      <c r="AU611" s="71">
        <v>0</v>
      </c>
      <c r="AV611" s="71">
        <v>0</v>
      </c>
      <c r="AW611" s="71">
        <v>0</v>
      </c>
      <c r="AX611" s="71"/>
      <c r="AY611" s="72"/>
      <c r="AZ611" s="71">
        <v>1733.6259999999997</v>
      </c>
      <c r="BA611" s="71">
        <v>13168.338</v>
      </c>
      <c r="BB611" s="71">
        <v>44000</v>
      </c>
      <c r="BC611" s="71">
        <v>0</v>
      </c>
      <c r="BD611" s="71">
        <v>0</v>
      </c>
      <c r="BE611" s="71">
        <v>0</v>
      </c>
      <c r="BF611" s="71"/>
      <c r="BG611" s="72"/>
      <c r="BH611" s="71">
        <v>5.5419999999999998</v>
      </c>
      <c r="BI611" s="71">
        <v>0</v>
      </c>
      <c r="BJ611" s="71">
        <v>58.56</v>
      </c>
      <c r="BK611" s="71">
        <v>72.879000000000005</v>
      </c>
      <c r="BL611" s="71">
        <v>8.8569999999999993</v>
      </c>
      <c r="BM611" s="71">
        <v>0</v>
      </c>
      <c r="BN611" s="72"/>
      <c r="BO611" s="71">
        <v>1</v>
      </c>
      <c r="BP611" s="71">
        <v>0</v>
      </c>
      <c r="BQ611" s="71">
        <v>2</v>
      </c>
      <c r="BR611" s="71">
        <v>1</v>
      </c>
      <c r="BS611" s="71">
        <v>2</v>
      </c>
      <c r="BT611" s="71">
        <v>0</v>
      </c>
      <c r="BU611"/>
      <c r="BV611" s="70">
        <v>145.83799999999999</v>
      </c>
      <c r="BW611" s="70">
        <v>0</v>
      </c>
      <c r="BX611" s="70">
        <v>0</v>
      </c>
      <c r="BY611" s="70">
        <v>0</v>
      </c>
      <c r="BZ611" s="70">
        <v>0</v>
      </c>
      <c r="CA611" s="70">
        <v>0</v>
      </c>
      <c r="CB611" s="70">
        <v>0</v>
      </c>
      <c r="CC611" s="70">
        <v>0</v>
      </c>
      <c r="CD611" s="70">
        <v>0</v>
      </c>
    </row>
    <row r="612" spans="1:82">
      <c r="A612" s="70" t="s">
        <v>2324</v>
      </c>
      <c r="B612" s="70">
        <v>203</v>
      </c>
      <c r="C612" s="70">
        <v>16</v>
      </c>
      <c r="D612" s="70">
        <v>12</v>
      </c>
      <c r="E612" s="70">
        <v>2019</v>
      </c>
      <c r="F612" s="70" t="s">
        <v>158</v>
      </c>
      <c r="G612" s="70" t="s">
        <v>1641</v>
      </c>
      <c r="H612" s="70" t="s">
        <v>1642</v>
      </c>
      <c r="I612" s="148"/>
      <c r="J612" s="71">
        <v>47.525248865454017</v>
      </c>
      <c r="K612" s="71">
        <v>2.8214392816717742</v>
      </c>
      <c r="L612" s="71">
        <v>11.095593523582922</v>
      </c>
      <c r="M612" s="71">
        <v>52.527168960814215</v>
      </c>
      <c r="N612" s="71">
        <v>86.764154519682407</v>
      </c>
      <c r="O612" s="71">
        <v>31.744205559719259</v>
      </c>
      <c r="P612" s="71">
        <v>23.169452521098698</v>
      </c>
      <c r="Q612" s="71">
        <v>2.09172960166255</v>
      </c>
      <c r="R612" s="71">
        <v>0</v>
      </c>
      <c r="S612" s="71">
        <v>4.5558972059593552</v>
      </c>
      <c r="T612" s="72"/>
      <c r="U612" s="71">
        <v>1952532</v>
      </c>
      <c r="V612" s="71">
        <v>1048</v>
      </c>
      <c r="W612" s="71">
        <v>257</v>
      </c>
      <c r="X612" s="71">
        <v>11193</v>
      </c>
      <c r="Y612" s="71">
        <v>17889</v>
      </c>
      <c r="Z612" s="71">
        <v>19874</v>
      </c>
      <c r="AA612" s="71">
        <v>4811</v>
      </c>
      <c r="AB612" s="71">
        <v>33896</v>
      </c>
      <c r="AC612" s="71">
        <v>0</v>
      </c>
      <c r="AD612" s="71">
        <v>4.5558972059593552</v>
      </c>
      <c r="AE612" s="72"/>
      <c r="AF612" s="71">
        <v>15590636.297234621</v>
      </c>
      <c r="AG612" s="71">
        <v>1952431.137594678</v>
      </c>
      <c r="AH612" s="71">
        <v>1689866.843896016</v>
      </c>
      <c r="AI612" s="71">
        <v>69418234.151786819</v>
      </c>
      <c r="AJ612" s="71">
        <v>69929399.588493183</v>
      </c>
      <c r="AK612" s="71">
        <v>0</v>
      </c>
      <c r="AL612" s="71">
        <v>0</v>
      </c>
      <c r="AM612" s="71">
        <v>4616380.0310486164</v>
      </c>
      <c r="AN612" s="71">
        <v>0</v>
      </c>
      <c r="AO612" s="71">
        <v>0</v>
      </c>
      <c r="AP612" s="71">
        <v>163196948.05005392</v>
      </c>
      <c r="AQ612" s="72"/>
      <c r="AR612" s="71">
        <v>406</v>
      </c>
      <c r="AS612" s="71">
        <v>101</v>
      </c>
      <c r="AT612" s="71">
        <v>2</v>
      </c>
      <c r="AU612" s="71">
        <v>0</v>
      </c>
      <c r="AV612" s="71">
        <v>0</v>
      </c>
      <c r="AW612" s="71">
        <v>0</v>
      </c>
      <c r="AX612" s="71"/>
      <c r="AY612" s="72"/>
      <c r="AZ612" s="71">
        <v>1826.7260000000001</v>
      </c>
      <c r="BA612" s="71">
        <v>13723.737999999999</v>
      </c>
      <c r="BB612" s="71">
        <v>44000</v>
      </c>
      <c r="BC612" s="71">
        <v>0</v>
      </c>
      <c r="BD612" s="71">
        <v>0</v>
      </c>
      <c r="BE612" s="71">
        <v>0</v>
      </c>
      <c r="BF612" s="71"/>
      <c r="BG612" s="72"/>
      <c r="BH612" s="71">
        <v>5.7690000000000001</v>
      </c>
      <c r="BI612" s="71">
        <v>0</v>
      </c>
      <c r="BJ612" s="71">
        <v>75.605999999999995</v>
      </c>
      <c r="BK612" s="71">
        <v>57.825000000000003</v>
      </c>
      <c r="BL612" s="71">
        <v>8.7530000000000001</v>
      </c>
      <c r="BM612" s="71">
        <v>0</v>
      </c>
      <c r="BN612" s="72"/>
      <c r="BO612" s="71">
        <v>1</v>
      </c>
      <c r="BP612" s="71">
        <v>0</v>
      </c>
      <c r="BQ612" s="71">
        <v>2</v>
      </c>
      <c r="BR612" s="71">
        <v>1</v>
      </c>
      <c r="BS612" s="71">
        <v>2</v>
      </c>
      <c r="BT612" s="71">
        <v>0</v>
      </c>
      <c r="BU612"/>
      <c r="BV612" s="70">
        <v>147.953</v>
      </c>
      <c r="BW612" s="70">
        <v>0</v>
      </c>
      <c r="BX612" s="70">
        <v>0</v>
      </c>
      <c r="BY612" s="70">
        <v>0</v>
      </c>
      <c r="BZ612" s="70">
        <v>0</v>
      </c>
      <c r="CA612" s="70">
        <v>0</v>
      </c>
      <c r="CB612" s="70">
        <v>0</v>
      </c>
      <c r="CC612" s="70">
        <v>0</v>
      </c>
      <c r="CD612" s="70">
        <v>0</v>
      </c>
    </row>
    <row r="613" spans="1:82">
      <c r="A613" s="70" t="s">
        <v>2325</v>
      </c>
      <c r="B613" s="70">
        <v>204</v>
      </c>
      <c r="C613" s="70">
        <v>17</v>
      </c>
      <c r="D613" s="70">
        <v>12</v>
      </c>
      <c r="E613" s="70">
        <v>2020</v>
      </c>
      <c r="F613" s="70" t="s">
        <v>159</v>
      </c>
      <c r="G613" s="70" t="s">
        <v>1641</v>
      </c>
      <c r="H613" s="70" t="s">
        <v>1642</v>
      </c>
      <c r="I613" s="148"/>
      <c r="J613" s="71">
        <v>46.003080559397667</v>
      </c>
      <c r="K613" s="71">
        <v>2.4588725543878773</v>
      </c>
      <c r="L613" s="71">
        <v>18.317604870358224</v>
      </c>
      <c r="M613" s="71">
        <v>47.934014865543624</v>
      </c>
      <c r="N613" s="71">
        <v>79.208620753870179</v>
      </c>
      <c r="O613" s="71">
        <v>27.815211035015292</v>
      </c>
      <c r="P613" s="71">
        <v>21.848287000408074</v>
      </c>
      <c r="Q613" s="71">
        <v>1.9696419258643101</v>
      </c>
      <c r="R613" s="71">
        <v>0</v>
      </c>
      <c r="S613" s="71">
        <v>4.0855207209504103</v>
      </c>
      <c r="T613" s="72"/>
      <c r="U613" s="71">
        <v>2142476</v>
      </c>
      <c r="V613" s="71">
        <v>845</v>
      </c>
      <c r="W613" s="71">
        <v>377</v>
      </c>
      <c r="X613" s="71">
        <v>10741</v>
      </c>
      <c r="Y613" s="71">
        <v>17818</v>
      </c>
      <c r="Z613" s="71">
        <v>19876</v>
      </c>
      <c r="AA613" s="71">
        <v>4822</v>
      </c>
      <c r="AB613" s="71">
        <v>33406</v>
      </c>
      <c r="AC613" s="71">
        <v>0</v>
      </c>
      <c r="AD613" s="71">
        <v>4.0855207209504103</v>
      </c>
      <c r="AE613" s="72"/>
      <c r="AF613" s="71">
        <v>16728254.28798967</v>
      </c>
      <c r="AG613" s="71">
        <v>1575401.1109334857</v>
      </c>
      <c r="AH613" s="71">
        <v>2686245.3959688242</v>
      </c>
      <c r="AI613" s="71">
        <v>61671402.689268976</v>
      </c>
      <c r="AJ613" s="71">
        <v>73169399.986660376</v>
      </c>
      <c r="AK613" s="71"/>
      <c r="AL613" s="71"/>
      <c r="AM613" s="71">
        <v>4359854.1484010601</v>
      </c>
      <c r="AN613" s="71"/>
      <c r="AO613" s="71"/>
      <c r="AP613" s="71">
        <v>160190557.61922237</v>
      </c>
      <c r="AQ613" s="72"/>
      <c r="AR613" s="71">
        <v>419</v>
      </c>
      <c r="AS613" s="71">
        <v>131</v>
      </c>
      <c r="AT613" s="71">
        <v>2</v>
      </c>
      <c r="AU613" s="71">
        <v>0</v>
      </c>
      <c r="AV613" s="71">
        <v>0</v>
      </c>
      <c r="AW613" s="71">
        <v>0</v>
      </c>
      <c r="AX613" s="71"/>
      <c r="AY613" s="72"/>
      <c r="AZ613" s="71">
        <v>1913.7260000000001</v>
      </c>
      <c r="BA613" s="71">
        <v>15120.737999999999</v>
      </c>
      <c r="BB613" s="71">
        <v>44000</v>
      </c>
      <c r="BC613" s="71">
        <v>0</v>
      </c>
      <c r="BD613" s="71">
        <v>0</v>
      </c>
      <c r="BE613" s="71">
        <v>0</v>
      </c>
      <c r="BF613" s="71"/>
      <c r="BG613" s="72"/>
      <c r="BH613" s="71">
        <v>6.258</v>
      </c>
      <c r="BI613" s="71">
        <v>0</v>
      </c>
      <c r="BJ613" s="71">
        <v>75.873000000000005</v>
      </c>
      <c r="BK613" s="71">
        <v>53.11</v>
      </c>
      <c r="BL613" s="71">
        <v>7.4249999999999998</v>
      </c>
      <c r="BM613" s="71">
        <v>0</v>
      </c>
      <c r="BN613" s="72"/>
      <c r="BO613" s="71">
        <v>1</v>
      </c>
      <c r="BP613" s="71">
        <v>0</v>
      </c>
      <c r="BQ613" s="71">
        <v>2</v>
      </c>
      <c r="BR613" s="71">
        <v>1</v>
      </c>
      <c r="BS613" s="71">
        <v>2</v>
      </c>
      <c r="BT613" s="71">
        <v>0</v>
      </c>
      <c r="BU613"/>
      <c r="BV613" s="70">
        <v>142.666</v>
      </c>
      <c r="BW613" s="70">
        <v>0</v>
      </c>
      <c r="BX613" s="70">
        <v>0</v>
      </c>
      <c r="BY613" s="70">
        <v>0</v>
      </c>
      <c r="BZ613" s="70">
        <v>0</v>
      </c>
      <c r="CA613" s="70">
        <v>0</v>
      </c>
      <c r="CB613" s="70">
        <v>0</v>
      </c>
      <c r="CC613" s="70">
        <v>0</v>
      </c>
      <c r="CD613" s="70">
        <v>0</v>
      </c>
    </row>
    <row r="614" spans="1:82">
      <c r="A614" s="70" t="s">
        <v>2326</v>
      </c>
      <c r="B614" s="70">
        <v>204</v>
      </c>
      <c r="C614" s="70">
        <v>18</v>
      </c>
      <c r="D614" s="70">
        <v>12</v>
      </c>
      <c r="E614" s="70">
        <v>2021</v>
      </c>
      <c r="F614" s="70" t="s">
        <v>160</v>
      </c>
      <c r="G614" s="70" t="s">
        <v>1641</v>
      </c>
      <c r="H614" s="70" t="s">
        <v>1642</v>
      </c>
      <c r="I614" s="148"/>
      <c r="J614" s="71">
        <v>42.787745900087764</v>
      </c>
      <c r="K614" s="71">
        <v>2.3685768109320606</v>
      </c>
      <c r="L614" s="71">
        <v>16.716443680739072</v>
      </c>
      <c r="M614" s="71">
        <v>48.682576110656704</v>
      </c>
      <c r="N614" s="71">
        <v>77.793645695327911</v>
      </c>
      <c r="O614" s="71">
        <v>26.842929428141044</v>
      </c>
      <c r="P614" s="71">
        <v>22.378073286240188</v>
      </c>
      <c r="Q614" s="71">
        <v>1.9209942204830399</v>
      </c>
      <c r="R614" s="71">
        <v>0</v>
      </c>
      <c r="S614" s="71">
        <v>4.4064737630100073</v>
      </c>
      <c r="T614" s="72"/>
      <c r="U614" s="71">
        <v>2046397</v>
      </c>
      <c r="V614" s="71">
        <v>845</v>
      </c>
      <c r="W614" s="71">
        <v>377</v>
      </c>
      <c r="X614" s="71">
        <v>10741</v>
      </c>
      <c r="Y614" s="71">
        <v>17713</v>
      </c>
      <c r="Z614" s="71">
        <v>19750</v>
      </c>
      <c r="AA614" s="71">
        <v>4816</v>
      </c>
      <c r="AB614" s="71">
        <v>32901</v>
      </c>
      <c r="AC614" s="71">
        <v>0</v>
      </c>
      <c r="AD614" s="71">
        <v>4.4064737630100073</v>
      </c>
      <c r="AE614" s="72"/>
      <c r="AF614" s="71">
        <v>15674520.177960092</v>
      </c>
      <c r="AG614" s="71">
        <v>1602605.8152681855</v>
      </c>
      <c r="AH614" s="71">
        <v>2408375.3272463153</v>
      </c>
      <c r="AI614" s="71">
        <v>67671810.062200382</v>
      </c>
      <c r="AJ614" s="71">
        <v>70855610.935400009</v>
      </c>
      <c r="AK614" s="71">
        <v>0</v>
      </c>
      <c r="AL614" s="71">
        <v>0</v>
      </c>
      <c r="AM614" s="71">
        <v>4318713.1727645239</v>
      </c>
      <c r="AN614" s="71">
        <v>0</v>
      </c>
      <c r="AO614" s="71">
        <v>0</v>
      </c>
      <c r="AP614" s="71">
        <v>162531635.49083951</v>
      </c>
      <c r="AQ614" s="72"/>
      <c r="AR614" s="71">
        <v>441</v>
      </c>
      <c r="AS614" s="71">
        <v>144</v>
      </c>
      <c r="AT614" s="71">
        <v>2</v>
      </c>
      <c r="AU614" s="71">
        <v>0</v>
      </c>
      <c r="AV614" s="71">
        <v>0</v>
      </c>
      <c r="AW614" s="71">
        <v>0</v>
      </c>
      <c r="AX614" s="71"/>
      <c r="AY614" s="72"/>
      <c r="AZ614" s="71">
        <v>2059.0480000000011</v>
      </c>
      <c r="BA614" s="71">
        <v>15764.237999999999</v>
      </c>
      <c r="BB614" s="71">
        <v>44000</v>
      </c>
      <c r="BC614" s="71">
        <v>0</v>
      </c>
      <c r="BD614" s="71">
        <v>0</v>
      </c>
      <c r="BE614" s="71">
        <v>0</v>
      </c>
      <c r="BF614" s="71"/>
      <c r="BG614" s="72"/>
      <c r="BH614" s="71">
        <v>6.0049999999999999</v>
      </c>
      <c r="BI614" s="71">
        <v>0</v>
      </c>
      <c r="BJ614" s="71">
        <v>80.917000000000002</v>
      </c>
      <c r="BK614" s="71">
        <v>62.88</v>
      </c>
      <c r="BL614" s="71">
        <v>7.0530000000000008</v>
      </c>
      <c r="BM614" s="71">
        <v>0</v>
      </c>
      <c r="BN614" s="72"/>
      <c r="BO614" s="71">
        <v>1</v>
      </c>
      <c r="BP614" s="71">
        <v>0</v>
      </c>
      <c r="BQ614" s="71">
        <v>2</v>
      </c>
      <c r="BR614" s="71">
        <v>1</v>
      </c>
      <c r="BS614" s="71">
        <v>2</v>
      </c>
      <c r="BT614" s="71">
        <v>0</v>
      </c>
      <c r="BU614"/>
      <c r="BV614" s="70">
        <v>156.85499999999999</v>
      </c>
      <c r="BW614" s="70">
        <v>0</v>
      </c>
      <c r="BX614" s="70">
        <v>0</v>
      </c>
      <c r="BY614" s="70">
        <v>0</v>
      </c>
      <c r="BZ614" s="70">
        <v>0</v>
      </c>
      <c r="CA614" s="70">
        <v>0</v>
      </c>
      <c r="CB614" s="70">
        <v>0</v>
      </c>
      <c r="CC614" s="70">
        <v>0</v>
      </c>
      <c r="CD614" s="70">
        <v>0</v>
      </c>
    </row>
    <row r="615" spans="1:82">
      <c r="A615" s="70" t="s">
        <v>1644</v>
      </c>
      <c r="B615" s="70">
        <v>204</v>
      </c>
      <c r="C615" s="70">
        <v>19</v>
      </c>
      <c r="D615" s="70">
        <v>12</v>
      </c>
      <c r="E615" s="70">
        <v>2022</v>
      </c>
      <c r="F615" s="70" t="s">
        <v>161</v>
      </c>
      <c r="G615" s="1064" t="s">
        <v>1641</v>
      </c>
      <c r="H615" s="70" t="s">
        <v>1642</v>
      </c>
      <c r="I615" s="148"/>
      <c r="J615" s="71">
        <v>34.985932605593788</v>
      </c>
      <c r="K615" s="71">
        <v>2.265671805549371</v>
      </c>
      <c r="L615" s="71">
        <v>14.98849885916662</v>
      </c>
      <c r="M615" s="71">
        <v>49.634438853775826</v>
      </c>
      <c r="N615" s="71">
        <v>76.263703266816265</v>
      </c>
      <c r="O615" s="71">
        <v>28.05509751285345</v>
      </c>
      <c r="P615" s="71">
        <v>22.229705300644476</v>
      </c>
      <c r="Q615" s="71">
        <v>1.907088548016995</v>
      </c>
      <c r="R615" s="71">
        <v>0</v>
      </c>
      <c r="S615" s="71">
        <v>4.3075700583919394</v>
      </c>
      <c r="T615" s="72"/>
      <c r="U615" s="71">
        <v>2057970</v>
      </c>
      <c r="V615" s="71">
        <v>845</v>
      </c>
      <c r="W615" s="71">
        <v>377</v>
      </c>
      <c r="X615" s="71">
        <v>10741</v>
      </c>
      <c r="Y615" s="71">
        <v>17632</v>
      </c>
      <c r="Z615" s="71">
        <v>19612</v>
      </c>
      <c r="AA615" s="71">
        <v>4857</v>
      </c>
      <c r="AB615" s="71">
        <v>32395</v>
      </c>
      <c r="AC615" s="71">
        <v>0</v>
      </c>
      <c r="AD615" s="71">
        <v>4.3075700583919394</v>
      </c>
      <c r="AE615" s="72"/>
      <c r="AF615" s="71">
        <v>14052901.223631475</v>
      </c>
      <c r="AG615" s="71">
        <v>1616684.0210269121</v>
      </c>
      <c r="AH615" s="71">
        <v>2673318.7538719615</v>
      </c>
      <c r="AI615" s="71">
        <v>67206524.10293214</v>
      </c>
      <c r="AJ615" s="71">
        <v>71795118.104831144</v>
      </c>
      <c r="AK615" s="71">
        <v>0</v>
      </c>
      <c r="AL615" s="71">
        <v>0</v>
      </c>
      <c r="AM615" s="71">
        <v>4183078.7023185082</v>
      </c>
      <c r="AN615" s="71">
        <v>0</v>
      </c>
      <c r="AO615" s="71">
        <v>0</v>
      </c>
      <c r="AP615" s="71">
        <v>161527624.90861216</v>
      </c>
      <c r="AQ615" s="72"/>
      <c r="AR615" s="71">
        <v>465</v>
      </c>
      <c r="AS615" s="71">
        <v>149</v>
      </c>
      <c r="AT615" s="71">
        <v>2</v>
      </c>
      <c r="AU615" s="71">
        <v>0</v>
      </c>
      <c r="AV615" s="71">
        <v>0</v>
      </c>
      <c r="AW615" s="71">
        <v>0</v>
      </c>
      <c r="AX615" s="71"/>
      <c r="AY615" s="72"/>
      <c r="AZ615" s="71">
        <v>2201.9580000000005</v>
      </c>
      <c r="BA615" s="71">
        <v>15970.838000000003</v>
      </c>
      <c r="BB615" s="71">
        <v>44000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2327</v>
      </c>
      <c r="B616" s="70">
        <v>204</v>
      </c>
      <c r="C616" s="70">
        <v>20</v>
      </c>
      <c r="D616" s="70">
        <v>12</v>
      </c>
      <c r="E616" s="70">
        <v>2023</v>
      </c>
      <c r="F616" s="70" t="s">
        <v>1539</v>
      </c>
      <c r="G616" s="1064" t="s">
        <v>1641</v>
      </c>
      <c r="H616" s="70" t="s">
        <v>1642</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507</v>
      </c>
      <c r="AS616" s="71">
        <v>159</v>
      </c>
      <c r="AT616" s="71">
        <v>4</v>
      </c>
      <c r="AU616" s="71">
        <v>0</v>
      </c>
      <c r="AV616" s="71">
        <v>0</v>
      </c>
      <c r="AW616" s="71">
        <v>0</v>
      </c>
      <c r="AX616" s="71"/>
      <c r="AY616" s="72"/>
      <c r="AZ616" s="71">
        <v>2490.1580000000022</v>
      </c>
      <c r="BA616" s="71">
        <v>16450.838</v>
      </c>
      <c r="BB616" s="71">
        <v>56919.199999999997</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1640</v>
      </c>
      <c r="B617" s="70">
        <v>204</v>
      </c>
      <c r="C617" s="70">
        <v>21</v>
      </c>
      <c r="D617" s="70">
        <v>12</v>
      </c>
      <c r="E617" s="70">
        <v>2024</v>
      </c>
      <c r="F617" s="70" t="s">
        <v>1554</v>
      </c>
      <c r="G617" s="70" t="s">
        <v>1641</v>
      </c>
      <c r="H617" s="70" t="s">
        <v>1642</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2431</v>
      </c>
      <c r="B618" s="70">
        <v>511</v>
      </c>
      <c r="C618" s="70">
        <v>1</v>
      </c>
      <c r="D618" s="70">
        <v>31</v>
      </c>
      <c r="E618" s="70">
        <v>1990</v>
      </c>
      <c r="F618" s="70" t="s">
        <v>787</v>
      </c>
      <c r="G618" s="70" t="s">
        <v>2432</v>
      </c>
      <c r="H618" s="70" t="s">
        <v>2433</v>
      </c>
      <c r="I618" s="148"/>
      <c r="J618" s="71">
        <v>13663.419882855629</v>
      </c>
      <c r="K618" s="71">
        <v>424.92399904297912</v>
      </c>
      <c r="L618" s="71">
        <v>730.39400542607973</v>
      </c>
      <c r="M618" s="71">
        <v>3177.9983906693719</v>
      </c>
      <c r="N618" s="71">
        <v>3512.0840198389751</v>
      </c>
      <c r="O618" s="71">
        <v>3041.228875892014</v>
      </c>
      <c r="P618" s="71">
        <v>3283.5773225317039</v>
      </c>
      <c r="Q618" s="71">
        <v>226.08416706390199</v>
      </c>
      <c r="R618" s="71">
        <v>134.25013489366111</v>
      </c>
      <c r="S618" s="71">
        <v>257.68538000000001</v>
      </c>
      <c r="T618" s="72"/>
      <c r="U618" s="71">
        <v>1626522239</v>
      </c>
      <c r="V618" s="71">
        <v>151624</v>
      </c>
      <c r="W618" s="71">
        <v>7201</v>
      </c>
      <c r="X618" s="71">
        <v>1107509</v>
      </c>
      <c r="Y618" s="71">
        <v>1117693</v>
      </c>
      <c r="Z618" s="71">
        <v>1250893</v>
      </c>
      <c r="AA618" s="71">
        <v>797289</v>
      </c>
      <c r="AB618" s="71">
        <v>3670840</v>
      </c>
      <c r="AC618" s="71">
        <v>23252365</v>
      </c>
      <c r="AD618" s="71">
        <v>257.68538000000001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2434</v>
      </c>
      <c r="B619" s="70">
        <v>512</v>
      </c>
      <c r="C619" s="70">
        <v>2</v>
      </c>
      <c r="D619" s="70">
        <v>31</v>
      </c>
      <c r="E619" s="70">
        <v>2005</v>
      </c>
      <c r="F619" s="70" t="s">
        <v>789</v>
      </c>
      <c r="G619" s="70" t="s">
        <v>2432</v>
      </c>
      <c r="H619" s="70" t="s">
        <v>2433</v>
      </c>
      <c r="I619" s="148"/>
      <c r="J619" s="71">
        <v>12940.65421191207</v>
      </c>
      <c r="K619" s="71">
        <v>299.27598538242171</v>
      </c>
      <c r="L619" s="71">
        <v>650.16904611628297</v>
      </c>
      <c r="M619" s="71">
        <v>5517.5201374812113</v>
      </c>
      <c r="N619" s="71">
        <v>4842.6903643819842</v>
      </c>
      <c r="O619" s="71">
        <v>4384.0353321040966</v>
      </c>
      <c r="P619" s="71">
        <v>3161.359830268857</v>
      </c>
      <c r="Q619" s="71">
        <v>222.45474607849701</v>
      </c>
      <c r="R619" s="71">
        <v>123.91716038752909</v>
      </c>
      <c r="S619" s="71">
        <v>402.12580657900003</v>
      </c>
      <c r="T619" s="72"/>
      <c r="U619" s="71">
        <v>1732274434</v>
      </c>
      <c r="V619" s="71">
        <v>128108</v>
      </c>
      <c r="W619" s="71">
        <v>5675</v>
      </c>
      <c r="X619" s="71">
        <v>1030488</v>
      </c>
      <c r="Y619" s="71">
        <v>1381349</v>
      </c>
      <c r="Z619" s="71">
        <v>2086652</v>
      </c>
      <c r="AA619" s="71">
        <v>628668</v>
      </c>
      <c r="AB619" s="71">
        <v>3775903</v>
      </c>
      <c r="AC619" s="71">
        <v>21912184</v>
      </c>
      <c r="AD619" s="71">
        <v>402.12580657900003</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2435</v>
      </c>
      <c r="B620" s="70">
        <v>513</v>
      </c>
      <c r="C620" s="70">
        <v>3</v>
      </c>
      <c r="D620" s="70">
        <v>31</v>
      </c>
      <c r="E620" s="70">
        <v>2006</v>
      </c>
      <c r="F620" s="70" t="s">
        <v>790</v>
      </c>
      <c r="G620" s="70" t="s">
        <v>2432</v>
      </c>
      <c r="H620" s="70" t="s">
        <v>2433</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2436</v>
      </c>
      <c r="B621" s="70">
        <v>514</v>
      </c>
      <c r="C621" s="70">
        <v>4</v>
      </c>
      <c r="D621" s="70">
        <v>31</v>
      </c>
      <c r="E621" s="70">
        <v>2007</v>
      </c>
      <c r="F621" s="70" t="s">
        <v>791</v>
      </c>
      <c r="G621" s="70" t="s">
        <v>2432</v>
      </c>
      <c r="H621" s="70" t="s">
        <v>2433</v>
      </c>
      <c r="I621" s="148"/>
      <c r="J621" s="71">
        <v>12310.92079703618</v>
      </c>
      <c r="K621" s="71">
        <v>289.95042404948958</v>
      </c>
      <c r="L621" s="71">
        <v>590.84771020490859</v>
      </c>
      <c r="M621" s="71">
        <v>5366.0143744846009</v>
      </c>
      <c r="N621" s="71">
        <v>5089.1558927692004</v>
      </c>
      <c r="O621" s="71">
        <v>4291.5671438778072</v>
      </c>
      <c r="P621" s="71">
        <v>3127.9925454344479</v>
      </c>
      <c r="Q621" s="71">
        <v>234.84356822829801</v>
      </c>
      <c r="R621" s="71">
        <v>120.1111813932169</v>
      </c>
      <c r="S621" s="71">
        <v>437.18972505117</v>
      </c>
      <c r="T621" s="72"/>
      <c r="U621" s="71">
        <v>1941026375</v>
      </c>
      <c r="V621" s="71">
        <v>122409</v>
      </c>
      <c r="W621" s="71">
        <v>5771</v>
      </c>
      <c r="X621" s="71">
        <v>1204292</v>
      </c>
      <c r="Y621" s="71">
        <v>1413428</v>
      </c>
      <c r="Z621" s="71">
        <v>2123430</v>
      </c>
      <c r="AA621" s="71">
        <v>612551</v>
      </c>
      <c r="AB621" s="71">
        <v>3775400</v>
      </c>
      <c r="AC621" s="71">
        <v>21848582</v>
      </c>
      <c r="AD621" s="71">
        <v>437.18972505117011</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2437</v>
      </c>
      <c r="B622" s="70">
        <v>515</v>
      </c>
      <c r="C622" s="70">
        <v>5</v>
      </c>
      <c r="D622" s="70">
        <v>31</v>
      </c>
      <c r="E622" s="70">
        <v>2008</v>
      </c>
      <c r="F622" s="70" t="s">
        <v>792</v>
      </c>
      <c r="G622" s="70" t="s">
        <v>2432</v>
      </c>
      <c r="H622" s="70" t="s">
        <v>2433</v>
      </c>
      <c r="I622" s="148"/>
      <c r="J622" s="71">
        <v>11736.367343673021</v>
      </c>
      <c r="K622" s="71">
        <v>215.7861139736597</v>
      </c>
      <c r="L622" s="71">
        <v>481.96688789944329</v>
      </c>
      <c r="M622" s="71">
        <v>5884.3173694862853</v>
      </c>
      <c r="N622" s="71">
        <v>5310.0146049901668</v>
      </c>
      <c r="O622" s="71">
        <v>4169.6326585878278</v>
      </c>
      <c r="P622" s="71">
        <v>3048.5397911572891</v>
      </c>
      <c r="Q622" s="71">
        <v>230.938994866077</v>
      </c>
      <c r="R622" s="71">
        <v>110.4185561412836</v>
      </c>
      <c r="S622" s="71">
        <v>444.43878157355999</v>
      </c>
      <c r="T622" s="72"/>
      <c r="U622" s="71">
        <v>1917771764</v>
      </c>
      <c r="V622" s="71">
        <v>122409</v>
      </c>
      <c r="W622" s="71">
        <v>5771</v>
      </c>
      <c r="X622" s="71">
        <v>1204292</v>
      </c>
      <c r="Y622" s="71">
        <v>1428465</v>
      </c>
      <c r="Z622" s="71">
        <v>2135509</v>
      </c>
      <c r="AA622" s="71">
        <v>597673</v>
      </c>
      <c r="AB622" s="71">
        <v>3773694</v>
      </c>
      <c r="AC622" s="71">
        <v>20856546</v>
      </c>
      <c r="AD622" s="71">
        <v>444.43878157355999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2438</v>
      </c>
      <c r="B623" s="70">
        <v>516</v>
      </c>
      <c r="C623" s="70">
        <v>6</v>
      </c>
      <c r="D623" s="70">
        <v>31</v>
      </c>
      <c r="E623" s="70">
        <v>2009</v>
      </c>
      <c r="F623" s="70" t="s">
        <v>176</v>
      </c>
      <c r="G623" s="70" t="s">
        <v>2432</v>
      </c>
      <c r="H623" s="70" t="s">
        <v>2433</v>
      </c>
      <c r="I623" s="148"/>
      <c r="J623" s="71">
        <v>10718.697402890501</v>
      </c>
      <c r="K623" s="71">
        <v>214.63557722870229</v>
      </c>
      <c r="L623" s="71">
        <v>563.8498525130226</v>
      </c>
      <c r="M623" s="71">
        <v>5979.1747190331562</v>
      </c>
      <c r="N623" s="71">
        <v>4776.9891390960738</v>
      </c>
      <c r="O623" s="71">
        <v>4246.9659183600879</v>
      </c>
      <c r="P623" s="71">
        <v>2901.2409619055911</v>
      </c>
      <c r="Q623" s="71">
        <v>219.76267733647799</v>
      </c>
      <c r="R623" s="71">
        <v>102.9052342890765</v>
      </c>
      <c r="S623" s="71">
        <v>428.75510086995422</v>
      </c>
      <c r="T623" s="72"/>
      <c r="U623" s="71">
        <v>1505095279</v>
      </c>
      <c r="V623" s="71">
        <v>129354</v>
      </c>
      <c r="W623" s="71">
        <v>9087</v>
      </c>
      <c r="X623" s="71">
        <v>1312268</v>
      </c>
      <c r="Y623" s="71">
        <v>1440680</v>
      </c>
      <c r="Z623" s="71">
        <v>2146945</v>
      </c>
      <c r="AA623" s="71">
        <v>583932</v>
      </c>
      <c r="AB623" s="71">
        <v>3769685</v>
      </c>
      <c r="AC623" s="71">
        <v>18962725</v>
      </c>
      <c r="AD623" s="71">
        <v>428.75510086995422</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24.181999999999999</v>
      </c>
      <c r="BI623" s="71">
        <v>0</v>
      </c>
      <c r="BJ623" s="71">
        <v>9362.6381000000001</v>
      </c>
      <c r="BK623" s="71">
        <v>72.343999999999994</v>
      </c>
      <c r="BL623" s="71">
        <v>864.4319999999999</v>
      </c>
      <c r="BM623" s="71">
        <v>0</v>
      </c>
      <c r="BN623" s="72"/>
      <c r="BO623" s="71">
        <v>2</v>
      </c>
      <c r="BP623" s="71">
        <v>0</v>
      </c>
      <c r="BQ623" s="71">
        <v>472</v>
      </c>
      <c r="BR623" s="71">
        <v>4</v>
      </c>
      <c r="BS623" s="71">
        <v>133</v>
      </c>
      <c r="BT623" s="71">
        <v>0</v>
      </c>
      <c r="BU623"/>
      <c r="BV623" s="70">
        <v>9716.6530999999995</v>
      </c>
      <c r="BW623" s="70">
        <v>178.36199999999999</v>
      </c>
      <c r="BX623" s="70">
        <v>175.011</v>
      </c>
      <c r="BY623" s="70">
        <v>6.8150000000000004</v>
      </c>
      <c r="BZ623" s="70">
        <v>211.417</v>
      </c>
      <c r="CA623" s="70">
        <v>6.1980000000000004</v>
      </c>
      <c r="CB623" s="70">
        <v>19.937999999999999</v>
      </c>
      <c r="CC623" s="70">
        <v>9.202</v>
      </c>
      <c r="CD623" s="70">
        <v>0</v>
      </c>
    </row>
    <row r="624" spans="1:82">
      <c r="A624" s="70" t="s">
        <v>2439</v>
      </c>
      <c r="B624" s="70">
        <v>517</v>
      </c>
      <c r="C624" s="70">
        <v>7</v>
      </c>
      <c r="D624" s="70">
        <v>31</v>
      </c>
      <c r="E624" s="70">
        <v>2010</v>
      </c>
      <c r="F624" s="70" t="s">
        <v>177</v>
      </c>
      <c r="G624" s="70" t="s">
        <v>2432</v>
      </c>
      <c r="H624" s="70" t="s">
        <v>2433</v>
      </c>
      <c r="I624" s="148"/>
      <c r="J624" s="71">
        <v>10347.11749042164</v>
      </c>
      <c r="K624" s="71">
        <v>230.09058133672829</v>
      </c>
      <c r="L624" s="71">
        <v>527.13688389429694</v>
      </c>
      <c r="M624" s="71">
        <v>6004.7671424289802</v>
      </c>
      <c r="N624" s="71">
        <v>5261.9782028189366</v>
      </c>
      <c r="O624" s="71">
        <v>4246.6205114327877</v>
      </c>
      <c r="P624" s="71">
        <v>2914.3570103383759</v>
      </c>
      <c r="Q624" s="71">
        <v>228.80324492783299</v>
      </c>
      <c r="R624" s="71">
        <v>106.45985039735289</v>
      </c>
      <c r="S624" s="71">
        <v>438.5238767116499</v>
      </c>
      <c r="T624" s="72"/>
      <c r="U624" s="71">
        <v>1579310901</v>
      </c>
      <c r="V624" s="71">
        <v>129354</v>
      </c>
      <c r="W624" s="71">
        <v>9087</v>
      </c>
      <c r="X624" s="71">
        <v>1312268</v>
      </c>
      <c r="Y624" s="71">
        <v>1451812</v>
      </c>
      <c r="Z624" s="71">
        <v>2156746</v>
      </c>
      <c r="AA624" s="71">
        <v>571923</v>
      </c>
      <c r="AB624" s="71">
        <v>3760801</v>
      </c>
      <c r="AC624" s="71">
        <v>18590931</v>
      </c>
      <c r="AD624" s="71">
        <v>438.52387671165002</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30.877838000000001</v>
      </c>
      <c r="BI624" s="71">
        <v>0</v>
      </c>
      <c r="BJ624" s="71">
        <v>10098.68</v>
      </c>
      <c r="BK624" s="71">
        <v>52.667999999999999</v>
      </c>
      <c r="BL624" s="71">
        <v>1110.068</v>
      </c>
      <c r="BM624" s="71">
        <v>0</v>
      </c>
      <c r="BN624" s="72"/>
      <c r="BO624" s="71">
        <v>4</v>
      </c>
      <c r="BP624" s="71">
        <v>0</v>
      </c>
      <c r="BQ624" s="71">
        <v>486</v>
      </c>
      <c r="BR624" s="71">
        <v>4</v>
      </c>
      <c r="BS624" s="71">
        <v>146</v>
      </c>
      <c r="BT624" s="71">
        <v>0</v>
      </c>
      <c r="BU624"/>
      <c r="BV624" s="70">
        <v>10465.169838</v>
      </c>
      <c r="BW624" s="70">
        <v>159.107</v>
      </c>
      <c r="BX624" s="70">
        <v>328.81200000000001</v>
      </c>
      <c r="BY624" s="70">
        <v>6.74</v>
      </c>
      <c r="BZ624" s="70">
        <v>249.84100000000001</v>
      </c>
      <c r="CA624" s="70">
        <v>67.448999999999998</v>
      </c>
      <c r="CB624" s="70">
        <v>10.395</v>
      </c>
      <c r="CC624" s="70">
        <v>4.78</v>
      </c>
      <c r="CD624" s="70">
        <v>0</v>
      </c>
    </row>
    <row r="625" spans="1:82">
      <c r="A625" s="70" t="s">
        <v>2440</v>
      </c>
      <c r="B625" s="70">
        <v>518</v>
      </c>
      <c r="C625" s="70">
        <v>8</v>
      </c>
      <c r="D625" s="70">
        <v>31</v>
      </c>
      <c r="E625" s="70">
        <v>2011</v>
      </c>
      <c r="F625" s="70" t="s">
        <v>178</v>
      </c>
      <c r="G625" s="70" t="s">
        <v>2432</v>
      </c>
      <c r="H625" s="70" t="s">
        <v>2433</v>
      </c>
      <c r="I625" s="148"/>
      <c r="J625" s="71">
        <v>10613.96830170443</v>
      </c>
      <c r="K625" s="71">
        <v>323.76617541756661</v>
      </c>
      <c r="L625" s="71">
        <v>528.64711677920263</v>
      </c>
      <c r="M625" s="71">
        <v>6817.8809817206638</v>
      </c>
      <c r="N625" s="71">
        <v>5913.2355208952877</v>
      </c>
      <c r="O625" s="71">
        <v>4203.3925311559997</v>
      </c>
      <c r="P625" s="71">
        <v>2797.1107880559616</v>
      </c>
      <c r="Q625" s="71">
        <v>263.203977854539</v>
      </c>
      <c r="R625" s="71">
        <v>99.808149357880765</v>
      </c>
      <c r="S625" s="71">
        <v>415.29066298953222</v>
      </c>
      <c r="T625" s="72"/>
      <c r="U625" s="71">
        <v>1494973858</v>
      </c>
      <c r="V625" s="71">
        <v>129354</v>
      </c>
      <c r="W625" s="71">
        <v>9087</v>
      </c>
      <c r="X625" s="71">
        <v>1312268</v>
      </c>
      <c r="Y625" s="71">
        <v>1463726</v>
      </c>
      <c r="Z625" s="71">
        <v>2181170</v>
      </c>
      <c r="AA625" s="71">
        <v>565249</v>
      </c>
      <c r="AB625" s="71">
        <v>3750571</v>
      </c>
      <c r="AC625" s="71">
        <v>17400528</v>
      </c>
      <c r="AD625" s="71">
        <v>415.29066298953222</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31.956</v>
      </c>
      <c r="BI625" s="71">
        <v>0</v>
      </c>
      <c r="BJ625" s="71">
        <v>9802.18</v>
      </c>
      <c r="BK625" s="71">
        <v>191.46299999999999</v>
      </c>
      <c r="BL625" s="71">
        <v>878.58799999999997</v>
      </c>
      <c r="BM625" s="71">
        <v>0</v>
      </c>
      <c r="BN625" s="72"/>
      <c r="BO625" s="71">
        <v>4</v>
      </c>
      <c r="BP625" s="71">
        <v>0</v>
      </c>
      <c r="BQ625" s="71">
        <v>496</v>
      </c>
      <c r="BR625" s="71">
        <v>4</v>
      </c>
      <c r="BS625" s="71">
        <v>136</v>
      </c>
      <c r="BT625" s="71">
        <v>0</v>
      </c>
      <c r="BU625"/>
      <c r="BV625" s="70">
        <v>10157.578</v>
      </c>
      <c r="BW625" s="70">
        <v>220.279</v>
      </c>
      <c r="BX625" s="70">
        <v>176.41</v>
      </c>
      <c r="BY625" s="70">
        <v>9.4420000000000002</v>
      </c>
      <c r="BZ625" s="70">
        <v>230.899</v>
      </c>
      <c r="CA625" s="70">
        <v>82.933999999999997</v>
      </c>
      <c r="CB625" s="70">
        <v>10.395</v>
      </c>
      <c r="CC625" s="70">
        <v>16.25</v>
      </c>
      <c r="CD625" s="70">
        <v>0</v>
      </c>
    </row>
    <row r="626" spans="1:82">
      <c r="A626" s="70" t="s">
        <v>2441</v>
      </c>
      <c r="B626" s="70">
        <v>519</v>
      </c>
      <c r="C626" s="70">
        <v>9</v>
      </c>
      <c r="D626" s="70">
        <v>31</v>
      </c>
      <c r="E626" s="70">
        <v>2012</v>
      </c>
      <c r="F626" s="70" t="s">
        <v>179</v>
      </c>
      <c r="G626" s="70" t="s">
        <v>2432</v>
      </c>
      <c r="H626" s="70" t="s">
        <v>2433</v>
      </c>
      <c r="I626" s="148"/>
      <c r="J626" s="71">
        <v>10896.568812215181</v>
      </c>
      <c r="K626" s="71">
        <v>298.50356447195901</v>
      </c>
      <c r="L626" s="71">
        <v>527.39545922524405</v>
      </c>
      <c r="M626" s="71">
        <v>7008.8403291091636</v>
      </c>
      <c r="N626" s="71">
        <v>6074.8750751241714</v>
      </c>
      <c r="O626" s="71">
        <v>4207.8185371388863</v>
      </c>
      <c r="P626" s="71">
        <v>2768.3150796003993</v>
      </c>
      <c r="Q626" s="71">
        <v>290.45662811078398</v>
      </c>
      <c r="R626" s="71">
        <v>102.6393931919916</v>
      </c>
      <c r="S626" s="71">
        <v>426.74352797486478</v>
      </c>
      <c r="T626" s="72"/>
      <c r="U626" s="71">
        <v>1570772365</v>
      </c>
      <c r="V626" s="71">
        <v>129354</v>
      </c>
      <c r="W626" s="71">
        <v>9087</v>
      </c>
      <c r="X626" s="71">
        <v>1312268</v>
      </c>
      <c r="Y626" s="71">
        <v>1509901</v>
      </c>
      <c r="Z626" s="71">
        <v>2200785</v>
      </c>
      <c r="AA626" s="71">
        <v>556265</v>
      </c>
      <c r="AB626" s="71">
        <v>3809470</v>
      </c>
      <c r="AC626" s="71">
        <v>17430654</v>
      </c>
      <c r="AD626" s="71">
        <v>426.74352797486478</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32.533999999999999</v>
      </c>
      <c r="BI626" s="71">
        <v>0</v>
      </c>
      <c r="BJ626" s="71">
        <v>9531.4259999999995</v>
      </c>
      <c r="BK626" s="71">
        <v>198.63200000000001</v>
      </c>
      <c r="BL626" s="71">
        <v>1114.1489999999999</v>
      </c>
      <c r="BM626" s="71">
        <v>0</v>
      </c>
      <c r="BN626" s="72"/>
      <c r="BO626" s="71">
        <v>4</v>
      </c>
      <c r="BP626" s="71">
        <v>0</v>
      </c>
      <c r="BQ626" s="71">
        <v>503</v>
      </c>
      <c r="BR626" s="71">
        <v>4</v>
      </c>
      <c r="BS626" s="71">
        <v>147</v>
      </c>
      <c r="BT626" s="71">
        <v>0</v>
      </c>
      <c r="BU626"/>
      <c r="BV626" s="70">
        <v>10045.849</v>
      </c>
      <c r="BW626" s="70">
        <v>240.684</v>
      </c>
      <c r="BX626" s="70">
        <v>312.96300000000002</v>
      </c>
      <c r="BY626" s="70">
        <v>9.35</v>
      </c>
      <c r="BZ626" s="70">
        <v>182.959</v>
      </c>
      <c r="CA626" s="70">
        <v>75.12</v>
      </c>
      <c r="CB626" s="70">
        <v>9.8160000000000007</v>
      </c>
      <c r="CC626" s="70">
        <v>0</v>
      </c>
      <c r="CD626" s="70">
        <v>0</v>
      </c>
    </row>
    <row r="627" spans="1:82">
      <c r="A627" s="70" t="s">
        <v>2442</v>
      </c>
      <c r="B627" s="70">
        <v>520</v>
      </c>
      <c r="C627" s="70">
        <v>10</v>
      </c>
      <c r="D627" s="70">
        <v>31</v>
      </c>
      <c r="E627" s="70">
        <v>2013</v>
      </c>
      <c r="F627" s="70" t="s">
        <v>180</v>
      </c>
      <c r="G627" s="70" t="s">
        <v>2432</v>
      </c>
      <c r="H627" s="70" t="s">
        <v>2433</v>
      </c>
      <c r="I627" s="148"/>
      <c r="J627" s="71">
        <v>10632.61541822958</v>
      </c>
      <c r="K627" s="71">
        <v>257.94621475620693</v>
      </c>
      <c r="L627" s="71">
        <v>519.58365496915189</v>
      </c>
      <c r="M627" s="71">
        <v>6734.8019414140736</v>
      </c>
      <c r="N627" s="71">
        <v>5880.3203998661356</v>
      </c>
      <c r="O627" s="71">
        <v>4070.9839050997261</v>
      </c>
      <c r="P627" s="71">
        <v>2739.9770915138811</v>
      </c>
      <c r="Q627" s="71">
        <v>294.21786881771601</v>
      </c>
      <c r="R627" s="71">
        <v>101.7521376386117</v>
      </c>
      <c r="S627" s="71">
        <v>412.90171275768921</v>
      </c>
      <c r="T627" s="72"/>
      <c r="U627" s="71">
        <v>1569913099</v>
      </c>
      <c r="V627" s="71">
        <v>129354</v>
      </c>
      <c r="W627" s="71">
        <v>9087</v>
      </c>
      <c r="X627" s="71">
        <v>1312268</v>
      </c>
      <c r="Y627" s="71">
        <v>1518772</v>
      </c>
      <c r="Z627" s="71">
        <v>2224283</v>
      </c>
      <c r="AA627" s="71">
        <v>548504</v>
      </c>
      <c r="AB627" s="71">
        <v>3803481</v>
      </c>
      <c r="AC627" s="71">
        <v>16867636</v>
      </c>
      <c r="AD627" s="71">
        <v>412.90171275768921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34.326000000000001</v>
      </c>
      <c r="BI627" s="71">
        <v>0</v>
      </c>
      <c r="BJ627" s="71">
        <v>9969.7379999999994</v>
      </c>
      <c r="BK627" s="71">
        <v>189.52799999999999</v>
      </c>
      <c r="BL627" s="71">
        <v>1104.345</v>
      </c>
      <c r="BM627" s="71">
        <v>0</v>
      </c>
      <c r="BN627" s="72"/>
      <c r="BO627" s="71">
        <v>4</v>
      </c>
      <c r="BP627" s="71">
        <v>0</v>
      </c>
      <c r="BQ627" s="71">
        <v>512</v>
      </c>
      <c r="BR627" s="71">
        <v>4</v>
      </c>
      <c r="BS627" s="71">
        <v>146</v>
      </c>
      <c r="BT627" s="71">
        <v>0</v>
      </c>
      <c r="BU627"/>
      <c r="BV627" s="70">
        <v>10341.326999999999</v>
      </c>
      <c r="BW627" s="70">
        <v>296.404</v>
      </c>
      <c r="BX627" s="70">
        <v>316.64800000000002</v>
      </c>
      <c r="BY627" s="70">
        <v>10.220000000000001</v>
      </c>
      <c r="BZ627" s="70">
        <v>254.298</v>
      </c>
      <c r="CA627" s="70">
        <v>54.198999999999998</v>
      </c>
      <c r="CB627" s="70">
        <v>6.5659999999999998</v>
      </c>
      <c r="CC627" s="70">
        <v>18.274999999999999</v>
      </c>
      <c r="CD627" s="70">
        <v>0</v>
      </c>
    </row>
    <row r="628" spans="1:82">
      <c r="A628" s="70" t="s">
        <v>2443</v>
      </c>
      <c r="B628" s="70">
        <v>521</v>
      </c>
      <c r="C628" s="70">
        <v>11</v>
      </c>
      <c r="D628" s="70">
        <v>31</v>
      </c>
      <c r="E628" s="70">
        <v>2014</v>
      </c>
      <c r="F628" s="70" t="s">
        <v>181</v>
      </c>
      <c r="G628" s="70" t="s">
        <v>2432</v>
      </c>
      <c r="H628" s="70" t="s">
        <v>2433</v>
      </c>
      <c r="I628" s="148"/>
      <c r="J628" s="71">
        <v>10306.83903710951</v>
      </c>
      <c r="K628" s="71">
        <v>253.12993232289281</v>
      </c>
      <c r="L628" s="71">
        <v>460.01292902326821</v>
      </c>
      <c r="M628" s="71">
        <v>6198.4479836464652</v>
      </c>
      <c r="N628" s="71">
        <v>5460.7299484961468</v>
      </c>
      <c r="O628" s="71">
        <v>3893.802127327373</v>
      </c>
      <c r="P628" s="71">
        <v>2715.911354573364</v>
      </c>
      <c r="Q628" s="71">
        <v>280.99499298971801</v>
      </c>
      <c r="R628" s="71">
        <v>104.6534423217072</v>
      </c>
      <c r="S628" s="71">
        <v>393.44820631709848</v>
      </c>
      <c r="T628" s="72"/>
      <c r="U628" s="71">
        <v>1605072356</v>
      </c>
      <c r="V628" s="71">
        <v>109464</v>
      </c>
      <c r="W628" s="71">
        <v>8840</v>
      </c>
      <c r="X628" s="71">
        <v>1286203</v>
      </c>
      <c r="Y628" s="71">
        <v>1530499</v>
      </c>
      <c r="Z628" s="71">
        <v>2240705</v>
      </c>
      <c r="AA628" s="71">
        <v>540875</v>
      </c>
      <c r="AB628" s="71">
        <v>3786106</v>
      </c>
      <c r="AC628" s="71">
        <v>17403141</v>
      </c>
      <c r="AD628" s="71">
        <v>393.44820631709848</v>
      </c>
      <c r="AE628" s="72"/>
      <c r="AF628" s="71"/>
      <c r="AG628" s="71"/>
      <c r="AH628" s="71"/>
      <c r="AI628" s="71"/>
      <c r="AJ628" s="71"/>
      <c r="AK628" s="71"/>
      <c r="AL628" s="71"/>
      <c r="AM628" s="71"/>
      <c r="AN628" s="71"/>
      <c r="AO628" s="71"/>
      <c r="AP628" s="71"/>
      <c r="AQ628" s="72"/>
      <c r="AR628" s="71">
        <v>85706</v>
      </c>
      <c r="AS628" s="71">
        <v>13335</v>
      </c>
      <c r="AT628" s="71">
        <v>17</v>
      </c>
      <c r="AU628" s="71">
        <v>10</v>
      </c>
      <c r="AV628" s="71">
        <v>0</v>
      </c>
      <c r="AW628" s="71">
        <v>11</v>
      </c>
      <c r="AX628" s="71"/>
      <c r="AY628" s="72"/>
      <c r="AZ628" s="71">
        <v>357383.4</v>
      </c>
      <c r="BA628" s="71">
        <v>555543.8000000004</v>
      </c>
      <c r="BB628" s="71">
        <v>117997.8</v>
      </c>
      <c r="BC628" s="71">
        <v>12243</v>
      </c>
      <c r="BD628" s="71">
        <v>0</v>
      </c>
      <c r="BE628" s="71">
        <v>131432.70000000001</v>
      </c>
      <c r="BF628" s="71"/>
      <c r="BG628" s="72"/>
      <c r="BH628" s="71">
        <v>38.128</v>
      </c>
      <c r="BI628" s="71">
        <v>0</v>
      </c>
      <c r="BJ628" s="71">
        <v>9946.8469999999998</v>
      </c>
      <c r="BK628" s="71">
        <v>179.678</v>
      </c>
      <c r="BL628" s="71">
        <v>1078.8436999999999</v>
      </c>
      <c r="BM628" s="71">
        <v>0</v>
      </c>
      <c r="BN628" s="72"/>
      <c r="BO628" s="71">
        <v>5</v>
      </c>
      <c r="BP628" s="71">
        <v>0</v>
      </c>
      <c r="BQ628" s="71">
        <v>514</v>
      </c>
      <c r="BR628" s="71">
        <v>4</v>
      </c>
      <c r="BS628" s="71">
        <v>145</v>
      </c>
      <c r="BT628" s="71">
        <v>0</v>
      </c>
      <c r="BU628"/>
      <c r="BV628" s="70">
        <v>10233.262000000001</v>
      </c>
      <c r="BW628" s="70">
        <v>328.721</v>
      </c>
      <c r="BX628" s="70">
        <v>299.94529999999997</v>
      </c>
      <c r="BY628" s="70">
        <v>13.888</v>
      </c>
      <c r="BZ628" s="70">
        <v>270.9074</v>
      </c>
      <c r="CA628" s="70">
        <v>66.828000000000003</v>
      </c>
      <c r="CB628" s="70">
        <v>9.2409999999999997</v>
      </c>
      <c r="CC628" s="70">
        <v>20.704000000000001</v>
      </c>
      <c r="CD628" s="70">
        <v>0</v>
      </c>
    </row>
    <row r="629" spans="1:82">
      <c r="A629" s="70" t="s">
        <v>2444</v>
      </c>
      <c r="B629" s="70">
        <v>522</v>
      </c>
      <c r="C629" s="70">
        <v>12</v>
      </c>
      <c r="D629" s="70">
        <v>31</v>
      </c>
      <c r="E629" s="70">
        <v>2015</v>
      </c>
      <c r="F629" s="70" t="s">
        <v>182</v>
      </c>
      <c r="G629" s="70" t="s">
        <v>2432</v>
      </c>
      <c r="H629" s="70" t="s">
        <v>2433</v>
      </c>
      <c r="I629" s="148"/>
      <c r="J629" s="71">
        <v>9362.3223592653412</v>
      </c>
      <c r="K629" s="71">
        <v>234.35895754175041</v>
      </c>
      <c r="L629" s="71">
        <v>494.23510202262992</v>
      </c>
      <c r="M629" s="71">
        <v>5596.7119169299722</v>
      </c>
      <c r="N629" s="71">
        <v>5224.3899088593516</v>
      </c>
      <c r="O629" s="71">
        <v>3877.5930373863912</v>
      </c>
      <c r="P629" s="71">
        <v>2683.221729978769</v>
      </c>
      <c r="Q629" s="71">
        <v>273.95079484765199</v>
      </c>
      <c r="R629" s="71">
        <v>97.692781742693199</v>
      </c>
      <c r="S629" s="71">
        <v>438.94330441016842</v>
      </c>
      <c r="T629" s="72"/>
      <c r="U629" s="71">
        <v>1637204164</v>
      </c>
      <c r="V629" s="71">
        <v>109464</v>
      </c>
      <c r="W629" s="71">
        <v>8840</v>
      </c>
      <c r="X629" s="71">
        <v>1286203</v>
      </c>
      <c r="Y629" s="71">
        <v>1544095</v>
      </c>
      <c r="Z629" s="71">
        <v>2252852</v>
      </c>
      <c r="AA629" s="71">
        <v>533943</v>
      </c>
      <c r="AB629" s="71">
        <v>3770619</v>
      </c>
      <c r="AC629" s="71">
        <v>16698987</v>
      </c>
      <c r="AD629" s="71">
        <v>438.94330441016842</v>
      </c>
      <c r="AE629" s="72"/>
      <c r="AF629" s="71">
        <v>10871187786.872761</v>
      </c>
      <c r="AG629" s="71">
        <v>185794487.35612139</v>
      </c>
      <c r="AH629" s="71">
        <v>67966534.481503621</v>
      </c>
      <c r="AI629" s="71">
        <v>8037515207.0186939</v>
      </c>
      <c r="AJ629" s="71">
        <v>8467524260.4622478</v>
      </c>
      <c r="AK629" s="71"/>
      <c r="AL629" s="71"/>
      <c r="AM629" s="71">
        <v>516747516.79818928</v>
      </c>
      <c r="AN629" s="71"/>
      <c r="AO629" s="71"/>
      <c r="AP629" s="71">
        <v>28146735792.989521</v>
      </c>
      <c r="AQ629" s="72"/>
      <c r="AR629" s="71">
        <v>94905</v>
      </c>
      <c r="AS629" s="71">
        <v>19712</v>
      </c>
      <c r="AT629" s="71">
        <v>18</v>
      </c>
      <c r="AU629" s="71">
        <v>15</v>
      </c>
      <c r="AV629" s="71">
        <v>0</v>
      </c>
      <c r="AW629" s="71">
        <v>12</v>
      </c>
      <c r="AX629" s="71"/>
      <c r="AY629" s="72"/>
      <c r="AZ629" s="71">
        <v>401933.40000000008</v>
      </c>
      <c r="BA629" s="71">
        <v>838520.69999999972</v>
      </c>
      <c r="BB629" s="71">
        <v>134400.79999999999</v>
      </c>
      <c r="BC629" s="71">
        <v>18557</v>
      </c>
      <c r="BD629" s="71">
        <v>0</v>
      </c>
      <c r="BE629" s="71">
        <v>132557.70000000001</v>
      </c>
      <c r="BF629" s="71"/>
      <c r="BG629" s="72"/>
      <c r="BH629" s="71">
        <v>37.146000000000001</v>
      </c>
      <c r="BI629" s="71">
        <v>0</v>
      </c>
      <c r="BJ629" s="71">
        <v>9867.8520000000008</v>
      </c>
      <c r="BK629" s="71">
        <v>158.852</v>
      </c>
      <c r="BL629" s="71">
        <v>1037.6859999999999</v>
      </c>
      <c r="BM629" s="71">
        <v>0</v>
      </c>
      <c r="BN629" s="72"/>
      <c r="BO629" s="71">
        <v>5</v>
      </c>
      <c r="BP629" s="71">
        <v>0</v>
      </c>
      <c r="BQ629" s="71">
        <v>511</v>
      </c>
      <c r="BR629" s="71">
        <v>4</v>
      </c>
      <c r="BS629" s="71">
        <v>143</v>
      </c>
      <c r="BT629" s="71">
        <v>0</v>
      </c>
      <c r="BU629"/>
      <c r="BV629" s="70">
        <v>9792.1620000000003</v>
      </c>
      <c r="BW629" s="70">
        <v>484.62900000000002</v>
      </c>
      <c r="BX629" s="70">
        <v>292.26100000000002</v>
      </c>
      <c r="BY629" s="70">
        <v>13.852</v>
      </c>
      <c r="BZ629" s="70">
        <v>330.012</v>
      </c>
      <c r="CA629" s="70">
        <v>105.18300000000001</v>
      </c>
      <c r="CB629" s="70">
        <v>7.7779999999999996</v>
      </c>
      <c r="CC629" s="70">
        <v>75.659000000000006</v>
      </c>
      <c r="CD629" s="70">
        <v>0</v>
      </c>
    </row>
    <row r="630" spans="1:82">
      <c r="A630" s="70" t="s">
        <v>2445</v>
      </c>
      <c r="B630" s="70">
        <v>523</v>
      </c>
      <c r="C630" s="70">
        <v>13</v>
      </c>
      <c r="D630" s="70">
        <v>31</v>
      </c>
      <c r="E630" s="70">
        <v>2016</v>
      </c>
      <c r="F630" s="70" t="s">
        <v>155</v>
      </c>
      <c r="G630" s="70" t="s">
        <v>2432</v>
      </c>
      <c r="H630" s="70" t="s">
        <v>2433</v>
      </c>
      <c r="I630" s="148"/>
      <c r="J630" s="71">
        <v>9066.7373066705604</v>
      </c>
      <c r="K630" s="71">
        <v>230.16842439776818</v>
      </c>
      <c r="L630" s="71">
        <v>518.52708093335457</v>
      </c>
      <c r="M630" s="71">
        <v>5349.8962850718899</v>
      </c>
      <c r="N630" s="71">
        <v>5240.353523899249</v>
      </c>
      <c r="O630" s="71">
        <v>3857.0131070677157</v>
      </c>
      <c r="P630" s="71">
        <v>2600.9078623562395</v>
      </c>
      <c r="Q630" s="71">
        <v>265.35499331359711</v>
      </c>
      <c r="R630" s="71">
        <v>101.63302169226664</v>
      </c>
      <c r="S630" s="71">
        <v>460.59210650912217</v>
      </c>
      <c r="T630" s="72"/>
      <c r="U630" s="71">
        <v>1613217845</v>
      </c>
      <c r="V630" s="71">
        <v>109464</v>
      </c>
      <c r="W630" s="71">
        <v>8840</v>
      </c>
      <c r="X630" s="71">
        <v>1286203</v>
      </c>
      <c r="Y630" s="71">
        <v>1557733</v>
      </c>
      <c r="Z630" s="71">
        <v>2268442</v>
      </c>
      <c r="AA630" s="71">
        <v>535307</v>
      </c>
      <c r="AB630" s="71">
        <v>3756865</v>
      </c>
      <c r="AC630" s="71">
        <v>17357919.682417952</v>
      </c>
      <c r="AD630" s="71">
        <v>460.59210650912217</v>
      </c>
      <c r="AE630" s="72"/>
      <c r="AF630" s="71">
        <v>10627837246.04402</v>
      </c>
      <c r="AG630" s="71">
        <v>174320504.06277871</v>
      </c>
      <c r="AH630" s="71">
        <v>51864347.708364993</v>
      </c>
      <c r="AI630" s="71">
        <v>8288550683.1800194</v>
      </c>
      <c r="AJ630" s="71">
        <v>8204487805.0582542</v>
      </c>
      <c r="AK630" s="71"/>
      <c r="AL630" s="71"/>
      <c r="AM630" s="71">
        <v>515262586.50767797</v>
      </c>
      <c r="AN630" s="71"/>
      <c r="AO630" s="71"/>
      <c r="AP630" s="71">
        <v>27862323172.561115</v>
      </c>
      <c r="AQ630" s="72"/>
      <c r="AR630" s="71">
        <v>103078</v>
      </c>
      <c r="AS630" s="71">
        <v>23577</v>
      </c>
      <c r="AT630" s="71">
        <v>23</v>
      </c>
      <c r="AU630" s="71">
        <v>24</v>
      </c>
      <c r="AV630" s="71">
        <v>0</v>
      </c>
      <c r="AW630" s="71">
        <v>13</v>
      </c>
      <c r="AX630" s="71"/>
      <c r="AY630" s="72"/>
      <c r="AZ630" s="71">
        <v>441937.99999999983</v>
      </c>
      <c r="BA630" s="71">
        <v>1069149.6000000001</v>
      </c>
      <c r="BB630" s="71">
        <v>152829.6</v>
      </c>
      <c r="BC630" s="71">
        <v>25206.7</v>
      </c>
      <c r="BD630" s="71">
        <v>0</v>
      </c>
      <c r="BE630" s="71">
        <v>132728.1</v>
      </c>
      <c r="BF630" s="71"/>
      <c r="BG630" s="72"/>
      <c r="BH630" s="71">
        <v>38.624000000000002</v>
      </c>
      <c r="BI630" s="71">
        <v>0</v>
      </c>
      <c r="BJ630" s="71">
        <v>9578.4529999999995</v>
      </c>
      <c r="BK630" s="71">
        <v>205.297</v>
      </c>
      <c r="BL630" s="71">
        <v>1046.9195999999999</v>
      </c>
      <c r="BM630" s="71">
        <v>0</v>
      </c>
      <c r="BN630" s="72"/>
      <c r="BO630" s="71">
        <v>6</v>
      </c>
      <c r="BP630" s="71">
        <v>0</v>
      </c>
      <c r="BQ630" s="71">
        <v>526</v>
      </c>
      <c r="BR630" s="71">
        <v>6</v>
      </c>
      <c r="BS630" s="71">
        <v>139</v>
      </c>
      <c r="BT630" s="71">
        <v>0</v>
      </c>
      <c r="BU630"/>
      <c r="BV630" s="70">
        <v>9580.8639999999996</v>
      </c>
      <c r="BW630" s="70">
        <v>493.16899999999998</v>
      </c>
      <c r="BX630" s="70">
        <v>311.84559999999999</v>
      </c>
      <c r="BY630" s="70">
        <v>10.762</v>
      </c>
      <c r="BZ630" s="70">
        <v>293.98</v>
      </c>
      <c r="CA630" s="70">
        <v>105.779</v>
      </c>
      <c r="CB630" s="70">
        <v>8.3650000000000002</v>
      </c>
      <c r="CC630" s="70">
        <v>61.335000000000001</v>
      </c>
      <c r="CD630" s="70">
        <v>3.194</v>
      </c>
    </row>
    <row r="631" spans="1:82">
      <c r="A631" s="70" t="s">
        <v>2446</v>
      </c>
      <c r="B631" s="70">
        <v>524</v>
      </c>
      <c r="C631" s="70">
        <v>14</v>
      </c>
      <c r="D631" s="70">
        <v>31</v>
      </c>
      <c r="E631" s="70">
        <v>2017</v>
      </c>
      <c r="F631" s="70" t="s">
        <v>156</v>
      </c>
      <c r="G631" s="70" t="s">
        <v>2432</v>
      </c>
      <c r="H631" s="70" t="s">
        <v>2433</v>
      </c>
      <c r="I631" s="148"/>
      <c r="J631" s="71">
        <v>9234.3535180402014</v>
      </c>
      <c r="K631" s="71">
        <v>230.38356778462321</v>
      </c>
      <c r="L631" s="71">
        <v>469.19931849159599</v>
      </c>
      <c r="M631" s="71">
        <v>5134.870961716173</v>
      </c>
      <c r="N631" s="71">
        <v>5065.5339892329339</v>
      </c>
      <c r="O631" s="71">
        <v>3817.056639103444</v>
      </c>
      <c r="P631" s="71">
        <v>2563.5898069944719</v>
      </c>
      <c r="Q631" s="71">
        <v>255.658192077574</v>
      </c>
      <c r="R631" s="71">
        <v>102.97475671272392</v>
      </c>
      <c r="S631" s="71">
        <v>422.9424844085637</v>
      </c>
      <c r="T631" s="72"/>
      <c r="U631" s="71">
        <v>1678711346</v>
      </c>
      <c r="V631" s="71">
        <v>109464</v>
      </c>
      <c r="W631" s="71">
        <v>8840</v>
      </c>
      <c r="X631" s="71">
        <v>1286203</v>
      </c>
      <c r="Y631" s="71">
        <v>1571636</v>
      </c>
      <c r="Z631" s="71">
        <v>2282182</v>
      </c>
      <c r="AA631" s="71">
        <v>530990</v>
      </c>
      <c r="AB631" s="71">
        <v>3743015</v>
      </c>
      <c r="AC631" s="71">
        <v>17936039</v>
      </c>
      <c r="AD631" s="71">
        <v>422.9424844085637</v>
      </c>
      <c r="AE631" s="72"/>
      <c r="AF631" s="71">
        <v>11336516316.325411</v>
      </c>
      <c r="AG631" s="71">
        <v>176223302.56183791</v>
      </c>
      <c r="AH631" s="71">
        <v>64540087.559164166</v>
      </c>
      <c r="AI631" s="71">
        <v>8268813523.3675861</v>
      </c>
      <c r="AJ631" s="71">
        <v>7939811168.6967049</v>
      </c>
      <c r="AK631" s="71"/>
      <c r="AL631" s="71"/>
      <c r="AM631" s="71">
        <v>514166300.48586369</v>
      </c>
      <c r="AN631" s="71"/>
      <c r="AO631" s="71"/>
      <c r="AP631" s="71">
        <v>28300070698.996567</v>
      </c>
      <c r="AQ631" s="72"/>
      <c r="AR631" s="71">
        <v>109950</v>
      </c>
      <c r="AS631" s="71">
        <v>26323</v>
      </c>
      <c r="AT631" s="71">
        <v>34</v>
      </c>
      <c r="AU631" s="71">
        <v>27</v>
      </c>
      <c r="AV631" s="71">
        <v>1</v>
      </c>
      <c r="AW631" s="71">
        <v>16</v>
      </c>
      <c r="AX631" s="71"/>
      <c r="AY631" s="72"/>
      <c r="AZ631" s="71">
        <v>475552.49999999988</v>
      </c>
      <c r="BA631" s="71">
        <v>1242846.800000001</v>
      </c>
      <c r="BB631" s="71">
        <v>152975.20000000001</v>
      </c>
      <c r="BC631" s="71">
        <v>29565.4</v>
      </c>
      <c r="BD631" s="71">
        <v>110</v>
      </c>
      <c r="BE631" s="71">
        <v>133661.1</v>
      </c>
      <c r="BF631" s="71"/>
      <c r="BG631" s="72"/>
      <c r="BH631" s="71">
        <v>35.591999999999999</v>
      </c>
      <c r="BI631" s="71">
        <v>0</v>
      </c>
      <c r="BJ631" s="71">
        <v>9433.6749999999993</v>
      </c>
      <c r="BK631" s="71">
        <v>206.81</v>
      </c>
      <c r="BL631" s="71">
        <v>1078.0899999999999</v>
      </c>
      <c r="BM631" s="71">
        <v>0</v>
      </c>
      <c r="BN631" s="72"/>
      <c r="BO631" s="71">
        <v>5</v>
      </c>
      <c r="BP631" s="71">
        <v>0</v>
      </c>
      <c r="BQ631" s="71">
        <v>527</v>
      </c>
      <c r="BR631" s="71">
        <v>6</v>
      </c>
      <c r="BS631" s="71">
        <v>137</v>
      </c>
      <c r="BT631" s="71">
        <v>0</v>
      </c>
      <c r="BU631"/>
      <c r="BV631" s="70">
        <v>9399.7540000000008</v>
      </c>
      <c r="BW631" s="70">
        <v>564.18399999999997</v>
      </c>
      <c r="BX631" s="70">
        <v>370.93200000000002</v>
      </c>
      <c r="BY631" s="70">
        <v>15.12</v>
      </c>
      <c r="BZ631" s="70">
        <v>277.49799999999999</v>
      </c>
      <c r="CA631" s="70">
        <v>102.90900000000001</v>
      </c>
      <c r="CB631" s="70">
        <v>9.1809999999999992</v>
      </c>
      <c r="CC631" s="70">
        <v>10.95</v>
      </c>
      <c r="CD631" s="70">
        <v>3.6389999999999998</v>
      </c>
    </row>
    <row r="632" spans="1:82">
      <c r="A632" s="70" t="s">
        <v>2447</v>
      </c>
      <c r="B632" s="70">
        <v>525</v>
      </c>
      <c r="C632" s="70">
        <v>15</v>
      </c>
      <c r="D632" s="70">
        <v>31</v>
      </c>
      <c r="E632" s="70">
        <v>2018</v>
      </c>
      <c r="F632" s="70" t="s">
        <v>183</v>
      </c>
      <c r="G632" s="70" t="s">
        <v>2432</v>
      </c>
      <c r="H632" s="70" t="s">
        <v>2433</v>
      </c>
      <c r="I632" s="148"/>
      <c r="J632" s="71">
        <v>9255.7831893071962</v>
      </c>
      <c r="K632" s="71">
        <v>216.39983469757109</v>
      </c>
      <c r="L632" s="71">
        <v>418.42063835413228</v>
      </c>
      <c r="M632" s="71">
        <v>5011.3461927256567</v>
      </c>
      <c r="N632" s="71">
        <v>4780.7180509330365</v>
      </c>
      <c r="O632" s="71">
        <v>3759.9435510037256</v>
      </c>
      <c r="P632" s="71">
        <v>2534.997759406644</v>
      </c>
      <c r="Q632" s="71">
        <v>236.19102068214701</v>
      </c>
      <c r="R632" s="71">
        <v>104.48172682635305</v>
      </c>
      <c r="S632" s="71">
        <v>452.44798469436535</v>
      </c>
      <c r="T632" s="72"/>
      <c r="U632" s="71">
        <v>1753946114</v>
      </c>
      <c r="V632" s="71">
        <v>109464</v>
      </c>
      <c r="W632" s="71">
        <v>8840</v>
      </c>
      <c r="X632" s="71">
        <v>1286203</v>
      </c>
      <c r="Y632" s="71">
        <v>1585787</v>
      </c>
      <c r="Z632" s="71">
        <v>2291079</v>
      </c>
      <c r="AA632" s="71">
        <v>530347</v>
      </c>
      <c r="AB632" s="71">
        <v>3726537</v>
      </c>
      <c r="AC632" s="71">
        <v>18127199</v>
      </c>
      <c r="AD632" s="71">
        <v>452.44798469436529</v>
      </c>
      <c r="AE632" s="72"/>
      <c r="AF632" s="71">
        <v>11514163896.131611</v>
      </c>
      <c r="AG632" s="71">
        <v>156486591.43584251</v>
      </c>
      <c r="AH632" s="71">
        <v>58370051.972400829</v>
      </c>
      <c r="AI632" s="71">
        <v>7953620891.9702826</v>
      </c>
      <c r="AJ632" s="71">
        <v>7915156381.1535673</v>
      </c>
      <c r="AK632" s="71"/>
      <c r="AL632" s="71"/>
      <c r="AM632" s="71">
        <v>512961957.15805578</v>
      </c>
      <c r="AN632" s="71"/>
      <c r="AO632" s="71"/>
      <c r="AP632" s="71">
        <v>28110759769.821758</v>
      </c>
      <c r="AQ632" s="72"/>
      <c r="AR632" s="71">
        <v>119073</v>
      </c>
      <c r="AS632" s="71">
        <v>29820</v>
      </c>
      <c r="AT632" s="71">
        <v>50</v>
      </c>
      <c r="AU632" s="71">
        <v>30</v>
      </c>
      <c r="AV632" s="71">
        <v>1</v>
      </c>
      <c r="AW632" s="71">
        <v>17</v>
      </c>
      <c r="AX632" s="71"/>
      <c r="AY632" s="72"/>
      <c r="AZ632" s="71">
        <v>518436.00000000175</v>
      </c>
      <c r="BA632" s="71">
        <v>1413098.9</v>
      </c>
      <c r="BB632" s="71">
        <v>151353.79999999999</v>
      </c>
      <c r="BC632" s="71">
        <v>32827</v>
      </c>
      <c r="BD632" s="71">
        <v>110</v>
      </c>
      <c r="BE632" s="71">
        <v>145063.02600000001</v>
      </c>
      <c r="BF632" s="71"/>
      <c r="BG632" s="72"/>
      <c r="BH632" s="71">
        <v>31.425999999999998</v>
      </c>
      <c r="BI632" s="71">
        <v>0</v>
      </c>
      <c r="BJ632" s="71">
        <v>9401.9130000000005</v>
      </c>
      <c r="BK632" s="71">
        <v>201.71899999999999</v>
      </c>
      <c r="BL632" s="71">
        <v>1045.056</v>
      </c>
      <c r="BM632" s="71">
        <v>0</v>
      </c>
      <c r="BN632" s="72"/>
      <c r="BO632" s="71">
        <v>4</v>
      </c>
      <c r="BP632" s="71">
        <v>0</v>
      </c>
      <c r="BQ632" s="71">
        <v>534</v>
      </c>
      <c r="BR632" s="71">
        <v>6</v>
      </c>
      <c r="BS632" s="71">
        <v>133</v>
      </c>
      <c r="BT632" s="71">
        <v>0</v>
      </c>
      <c r="BU632"/>
      <c r="BV632" s="70">
        <v>9357.9889999999996</v>
      </c>
      <c r="BW632" s="70">
        <v>549.90300000000002</v>
      </c>
      <c r="BX632" s="70">
        <v>336.524</v>
      </c>
      <c r="BY632" s="70">
        <v>14.827999999999999</v>
      </c>
      <c r="BZ632" s="70">
        <v>274.40100000000001</v>
      </c>
      <c r="CA632" s="70">
        <v>108.297</v>
      </c>
      <c r="CB632" s="70">
        <v>9.3000000000000007</v>
      </c>
      <c r="CC632" s="70">
        <v>25.773</v>
      </c>
      <c r="CD632" s="70">
        <v>3.0990000000000002</v>
      </c>
    </row>
    <row r="633" spans="1:82">
      <c r="A633" s="70" t="s">
        <v>2448</v>
      </c>
      <c r="B633" s="70">
        <v>526</v>
      </c>
      <c r="C633" s="70">
        <v>16</v>
      </c>
      <c r="D633" s="70">
        <v>31</v>
      </c>
      <c r="E633" s="70">
        <v>2019</v>
      </c>
      <c r="F633" s="70" t="s">
        <v>158</v>
      </c>
      <c r="G633" s="70" t="s">
        <v>2432</v>
      </c>
      <c r="H633" s="70" t="s">
        <v>2433</v>
      </c>
      <c r="I633" s="148"/>
      <c r="J633" s="71">
        <v>8733.1087218261328</v>
      </c>
      <c r="K633" s="71">
        <v>196.28325277430682</v>
      </c>
      <c r="L633" s="71">
        <v>422.06232132235601</v>
      </c>
      <c r="M633" s="71">
        <v>4614.4484097483937</v>
      </c>
      <c r="N633" s="71">
        <v>4223.0768336854644</v>
      </c>
      <c r="O633" s="71">
        <v>3666.0180893185843</v>
      </c>
      <c r="P633" s="71">
        <v>2514.5044458992093</v>
      </c>
      <c r="Q633" s="71">
        <v>228.85580495112299</v>
      </c>
      <c r="R633" s="71">
        <v>120.1072686311964</v>
      </c>
      <c r="S633" s="71">
        <v>457.12517637637274</v>
      </c>
      <c r="T633" s="72"/>
      <c r="U633" s="71">
        <v>1715399706</v>
      </c>
      <c r="V633" s="71">
        <v>109464</v>
      </c>
      <c r="W633" s="71">
        <v>8840</v>
      </c>
      <c r="X633" s="71">
        <v>1286203</v>
      </c>
      <c r="Y633" s="71">
        <v>1600309</v>
      </c>
      <c r="Z633" s="71">
        <v>2295173</v>
      </c>
      <c r="AA633" s="71">
        <v>522122</v>
      </c>
      <c r="AB633" s="71">
        <v>3708556</v>
      </c>
      <c r="AC633" s="71">
        <v>21179478</v>
      </c>
      <c r="AD633" s="71">
        <v>457.12517637637268</v>
      </c>
      <c r="AE633" s="72"/>
      <c r="AF633" s="71">
        <v>10879900915.173</v>
      </c>
      <c r="AG633" s="71">
        <v>151056657.06630069</v>
      </c>
      <c r="AH633" s="71">
        <v>63481044.72435125</v>
      </c>
      <c r="AI633" s="71">
        <v>7762264932.8460636</v>
      </c>
      <c r="AJ633" s="71">
        <v>7453825894.0913696</v>
      </c>
      <c r="AK633" s="71">
        <v>0</v>
      </c>
      <c r="AL633" s="71">
        <v>0</v>
      </c>
      <c r="AM633" s="71">
        <v>505077409.20537925</v>
      </c>
      <c r="AN633" s="71">
        <v>0</v>
      </c>
      <c r="AO633" s="71">
        <v>0</v>
      </c>
      <c r="AP633" s="71">
        <v>26815606853.106464</v>
      </c>
      <c r="AQ633" s="72"/>
      <c r="AR633" s="71">
        <v>123819</v>
      </c>
      <c r="AS633" s="71">
        <v>32673</v>
      </c>
      <c r="AT633" s="71">
        <v>53</v>
      </c>
      <c r="AU633" s="71">
        <v>38</v>
      </c>
      <c r="AV633" s="71">
        <v>1</v>
      </c>
      <c r="AW633" s="71">
        <v>19</v>
      </c>
      <c r="AX633" s="71"/>
      <c r="AY633" s="72"/>
      <c r="AZ633" s="71">
        <v>544077.40000000142</v>
      </c>
      <c r="BA633" s="71">
        <v>1554524.6</v>
      </c>
      <c r="BB633" s="71">
        <v>165192.9</v>
      </c>
      <c r="BC633" s="71">
        <v>33527.000000000007</v>
      </c>
      <c r="BD633" s="71">
        <v>110</v>
      </c>
      <c r="BE633" s="71">
        <v>145409.55100000001</v>
      </c>
      <c r="BF633" s="71"/>
      <c r="BG633" s="72"/>
      <c r="BH633" s="71">
        <v>31.707000000000001</v>
      </c>
      <c r="BI633" s="71">
        <v>0</v>
      </c>
      <c r="BJ633" s="71">
        <v>8929.8459999999995</v>
      </c>
      <c r="BK633" s="71">
        <v>201.62</v>
      </c>
      <c r="BL633" s="71">
        <v>1051.6946</v>
      </c>
      <c r="BM633" s="71">
        <v>0</v>
      </c>
      <c r="BN633" s="72"/>
      <c r="BO633" s="71">
        <v>4</v>
      </c>
      <c r="BP633" s="71">
        <v>0</v>
      </c>
      <c r="BQ633" s="71">
        <v>535</v>
      </c>
      <c r="BR633" s="71">
        <v>6</v>
      </c>
      <c r="BS633" s="71">
        <v>129</v>
      </c>
      <c r="BT633" s="71">
        <v>0</v>
      </c>
      <c r="BU633"/>
      <c r="BV633" s="70">
        <v>8851.9989999999998</v>
      </c>
      <c r="BW633" s="70">
        <v>489.78500000000003</v>
      </c>
      <c r="BX633" s="70">
        <v>444.08600000000001</v>
      </c>
      <c r="BY633" s="70">
        <v>12.227</v>
      </c>
      <c r="BZ633" s="70">
        <v>255.23560000000001</v>
      </c>
      <c r="CA633" s="70">
        <v>115.131</v>
      </c>
      <c r="CB633" s="70">
        <v>8.11</v>
      </c>
      <c r="CC633" s="70">
        <v>35.540999999999997</v>
      </c>
      <c r="CD633" s="70">
        <v>2.7530000000000001</v>
      </c>
    </row>
    <row r="634" spans="1:82">
      <c r="A634" s="70" t="s">
        <v>2449</v>
      </c>
      <c r="B634" s="70">
        <v>527</v>
      </c>
      <c r="C634" s="70">
        <v>17</v>
      </c>
      <c r="D634" s="70">
        <v>31</v>
      </c>
      <c r="E634" s="70">
        <v>2020</v>
      </c>
      <c r="F634" s="70" t="s">
        <v>159</v>
      </c>
      <c r="G634" s="1064" t="s">
        <v>2432</v>
      </c>
      <c r="H634" s="70" t="s">
        <v>2433</v>
      </c>
      <c r="I634" s="148"/>
      <c r="J634" s="71">
        <v>7755.513216340486</v>
      </c>
      <c r="K634" s="71">
        <v>210.31734153546333</v>
      </c>
      <c r="L634" s="71">
        <v>547.67239998767195</v>
      </c>
      <c r="M634" s="71">
        <v>4291.6041524419106</v>
      </c>
      <c r="N634" s="71">
        <v>4355.583576815332</v>
      </c>
      <c r="O634" s="71">
        <v>3221.2858034656742</v>
      </c>
      <c r="P634" s="71">
        <v>2369.021268091532</v>
      </c>
      <c r="Q634" s="71">
        <v>217.348978290757</v>
      </c>
      <c r="R634" s="71">
        <v>106.67662829297208</v>
      </c>
      <c r="S634" s="71">
        <v>442.43335836797144</v>
      </c>
      <c r="T634" s="72"/>
      <c r="U634" s="71">
        <v>1645128588</v>
      </c>
      <c r="V634" s="71">
        <v>103132</v>
      </c>
      <c r="W634" s="71">
        <v>11101</v>
      </c>
      <c r="X634" s="71">
        <v>1297756</v>
      </c>
      <c r="Y634" s="71">
        <v>1612307</v>
      </c>
      <c r="Z634" s="71">
        <v>2301844</v>
      </c>
      <c r="AA634" s="71">
        <v>522852</v>
      </c>
      <c r="AB634" s="71">
        <v>3686335</v>
      </c>
      <c r="AC634" s="71">
        <v>18910541</v>
      </c>
      <c r="AD634" s="71">
        <v>442.43335836797144</v>
      </c>
      <c r="AE634" s="72"/>
      <c r="AF634" s="71">
        <v>10189800213.701559</v>
      </c>
      <c r="AG634" s="71">
        <v>153564413.54446191</v>
      </c>
      <c r="AH634" s="71">
        <v>81121641.483087182</v>
      </c>
      <c r="AI634" s="71">
        <v>7397394789.5192919</v>
      </c>
      <c r="AJ634" s="71">
        <v>7945328896.0263767</v>
      </c>
      <c r="AK634" s="71">
        <v>0</v>
      </c>
      <c r="AL634" s="71">
        <v>0</v>
      </c>
      <c r="AM634" s="71">
        <v>481107673.53607208</v>
      </c>
      <c r="AN634" s="71">
        <v>0</v>
      </c>
      <c r="AO634" s="71">
        <v>0</v>
      </c>
      <c r="AP634" s="71">
        <v>26248317627.810852</v>
      </c>
      <c r="AQ634" s="72"/>
      <c r="AR634" s="71">
        <v>130522</v>
      </c>
      <c r="AS634" s="71">
        <v>33983</v>
      </c>
      <c r="AT634" s="71">
        <v>54</v>
      </c>
      <c r="AU634" s="71">
        <v>43</v>
      </c>
      <c r="AV634" s="71">
        <v>1</v>
      </c>
      <c r="AW634" s="71">
        <v>22</v>
      </c>
      <c r="AX634" s="71"/>
      <c r="AY634" s="72"/>
      <c r="AZ634" s="71">
        <v>581019.70000000065</v>
      </c>
      <c r="BA634" s="71">
        <v>1673619.800000001</v>
      </c>
      <c r="BB634" s="71">
        <v>187192.9</v>
      </c>
      <c r="BC634" s="71">
        <v>36020.6</v>
      </c>
      <c r="BD634" s="71">
        <v>110</v>
      </c>
      <c r="BE634" s="71">
        <v>152496.51500000001</v>
      </c>
      <c r="BF634" s="71"/>
      <c r="BG634" s="72"/>
      <c r="BH634" s="71">
        <v>26.87</v>
      </c>
      <c r="BI634" s="71">
        <v>0</v>
      </c>
      <c r="BJ634" s="71">
        <v>8057.55</v>
      </c>
      <c r="BK634" s="71">
        <v>319.59399999999999</v>
      </c>
      <c r="BL634" s="71">
        <v>941.36959999999999</v>
      </c>
      <c r="BM634" s="71">
        <v>0</v>
      </c>
      <c r="BN634" s="72"/>
      <c r="BO634" s="71">
        <v>4</v>
      </c>
      <c r="BP634" s="71">
        <v>0</v>
      </c>
      <c r="BQ634" s="71">
        <v>521</v>
      </c>
      <c r="BR634" s="71">
        <v>7</v>
      </c>
      <c r="BS634" s="71">
        <v>129</v>
      </c>
      <c r="BT634" s="71">
        <v>0</v>
      </c>
      <c r="BU634"/>
      <c r="BV634" s="70">
        <v>8052.03</v>
      </c>
      <c r="BW634" s="70">
        <v>511.46199999999999</v>
      </c>
      <c r="BX634" s="70">
        <v>365.24700000000001</v>
      </c>
      <c r="BY634" s="70">
        <v>13.993</v>
      </c>
      <c r="BZ634" s="70">
        <v>247.00559999999999</v>
      </c>
      <c r="CA634" s="70">
        <v>114.77500000000001</v>
      </c>
      <c r="CB634" s="70">
        <v>9.35</v>
      </c>
      <c r="CC634" s="70">
        <v>28.048999999999999</v>
      </c>
      <c r="CD634" s="70">
        <v>3.472</v>
      </c>
    </row>
    <row r="635" spans="1:82">
      <c r="A635" s="70" t="s">
        <v>2450</v>
      </c>
      <c r="B635" s="70">
        <v>527</v>
      </c>
      <c r="C635" s="70">
        <v>18</v>
      </c>
      <c r="D635" s="70">
        <v>31</v>
      </c>
      <c r="E635" s="70">
        <v>2021</v>
      </c>
      <c r="F635" s="70" t="s">
        <v>160</v>
      </c>
      <c r="G635" s="1064" t="s">
        <v>2432</v>
      </c>
      <c r="H635" s="70" t="s">
        <v>2433</v>
      </c>
      <c r="I635" s="148"/>
      <c r="J635" s="71">
        <v>8204.2080893462808</v>
      </c>
      <c r="K635" s="71">
        <v>228.27768471853722</v>
      </c>
      <c r="L635" s="71">
        <v>493.71106668170904</v>
      </c>
      <c r="M635" s="71">
        <v>4912.2621459812262</v>
      </c>
      <c r="N635" s="71">
        <v>4389.9407346357866</v>
      </c>
      <c r="O635" s="71">
        <v>3126.2131867483417</v>
      </c>
      <c r="P635" s="71">
        <v>2435.5623994274029</v>
      </c>
      <c r="Q635" s="71">
        <v>213.60193402509501</v>
      </c>
      <c r="R635" s="71">
        <v>109.27454005087529</v>
      </c>
      <c r="S635" s="71">
        <v>434.51350643336292</v>
      </c>
      <c r="T635" s="72"/>
      <c r="U635" s="71">
        <v>1729053917</v>
      </c>
      <c r="V635" s="71">
        <v>103132</v>
      </c>
      <c r="W635" s="71">
        <v>11101</v>
      </c>
      <c r="X635" s="71">
        <v>1297756</v>
      </c>
      <c r="Y635" s="71">
        <v>1619334</v>
      </c>
      <c r="Z635" s="71">
        <v>2300148</v>
      </c>
      <c r="AA635" s="71">
        <v>524159</v>
      </c>
      <c r="AB635" s="71">
        <v>3658375</v>
      </c>
      <c r="AC635" s="71">
        <v>18792212</v>
      </c>
      <c r="AD635" s="71">
        <v>434.51350643336292</v>
      </c>
      <c r="AE635" s="72"/>
      <c r="AF635" s="71">
        <v>10525536410.200581</v>
      </c>
      <c r="AG635" s="71">
        <v>163053906.26048139</v>
      </c>
      <c r="AH635" s="71">
        <v>76230816.423219785</v>
      </c>
      <c r="AI635" s="71">
        <v>8108123012.6198273</v>
      </c>
      <c r="AJ635" s="71">
        <v>7759544646.6261024</v>
      </c>
      <c r="AK635" s="71">
        <v>0</v>
      </c>
      <c r="AL635" s="71">
        <v>0</v>
      </c>
      <c r="AM635" s="71">
        <v>480212525.55887115</v>
      </c>
      <c r="AN635" s="71">
        <v>0</v>
      </c>
      <c r="AO635" s="71">
        <v>0</v>
      </c>
      <c r="AP635" s="71">
        <v>27112701317.689083</v>
      </c>
      <c r="AQ635" s="72"/>
      <c r="AR635" s="71">
        <v>139906</v>
      </c>
      <c r="AS635" s="71">
        <v>34684</v>
      </c>
      <c r="AT635" s="71">
        <v>54</v>
      </c>
      <c r="AU635" s="71">
        <v>50</v>
      </c>
      <c r="AV635" s="71">
        <v>1</v>
      </c>
      <c r="AW635" s="71">
        <v>25</v>
      </c>
      <c r="AX635" s="71"/>
      <c r="AY635" s="72"/>
      <c r="AZ635" s="71">
        <v>631071.10000005178</v>
      </c>
      <c r="BA635" s="71">
        <v>1751875.0999999619</v>
      </c>
      <c r="BB635" s="71">
        <v>187192.9</v>
      </c>
      <c r="BC635" s="71">
        <v>38501.599999999999</v>
      </c>
      <c r="BD635" s="71">
        <v>110</v>
      </c>
      <c r="BE635" s="71">
        <v>153506.51500000001</v>
      </c>
      <c r="BF635" s="71"/>
      <c r="BG635" s="72"/>
      <c r="BH635" s="71">
        <v>25.527000000000001</v>
      </c>
      <c r="BI635" s="71">
        <v>0</v>
      </c>
      <c r="BJ635" s="71">
        <v>8083.7280000000001</v>
      </c>
      <c r="BK635" s="71">
        <v>306.40800000000002</v>
      </c>
      <c r="BL635" s="71">
        <v>838.60699999999997</v>
      </c>
      <c r="BM635" s="71">
        <v>0</v>
      </c>
      <c r="BN635" s="72"/>
      <c r="BO635" s="71">
        <v>4</v>
      </c>
      <c r="BP635" s="71">
        <v>0</v>
      </c>
      <c r="BQ635" s="71">
        <v>527</v>
      </c>
      <c r="BR635" s="71">
        <v>7</v>
      </c>
      <c r="BS635" s="71">
        <v>127</v>
      </c>
      <c r="BT635" s="71">
        <v>0</v>
      </c>
      <c r="BU635"/>
      <c r="BV635" s="70">
        <v>8007.2370000000001</v>
      </c>
      <c r="BW635" s="70">
        <v>537.63099999999997</v>
      </c>
      <c r="BX635" s="70">
        <v>265.95800000000003</v>
      </c>
      <c r="BY635" s="70">
        <v>13.233000000000001</v>
      </c>
      <c r="BZ635" s="70">
        <v>254.39500000000001</v>
      </c>
      <c r="CA635" s="70">
        <v>135.85900000000001</v>
      </c>
      <c r="CB635" s="70">
        <v>10.696</v>
      </c>
      <c r="CC635" s="70">
        <v>25.023</v>
      </c>
      <c r="CD635" s="70">
        <v>4.2380000000000004</v>
      </c>
    </row>
    <row r="636" spans="1:82">
      <c r="A636" s="70" t="s">
        <v>2451</v>
      </c>
      <c r="B636" s="70">
        <v>527</v>
      </c>
      <c r="C636" s="70">
        <v>19</v>
      </c>
      <c r="D636" s="70">
        <v>31</v>
      </c>
      <c r="E636" s="70">
        <v>2022</v>
      </c>
      <c r="F636" s="70" t="s">
        <v>161</v>
      </c>
      <c r="G636" s="70" t="s">
        <v>2432</v>
      </c>
      <c r="H636" s="70" t="s">
        <v>2433</v>
      </c>
      <c r="I636" s="148"/>
      <c r="J636" s="71">
        <v>7467.620145690621</v>
      </c>
      <c r="K636" s="71">
        <v>209.22533498132904</v>
      </c>
      <c r="L636" s="71">
        <v>457.48497507818229</v>
      </c>
      <c r="M636" s="71">
        <v>4686.7683579745744</v>
      </c>
      <c r="N636" s="71">
        <v>4766.8253236454102</v>
      </c>
      <c r="O636" s="71">
        <v>3292.5672439469222</v>
      </c>
      <c r="P636" s="71">
        <v>2412.7994897205172</v>
      </c>
      <c r="Q636" s="71">
        <v>213.91964421649507</v>
      </c>
      <c r="R636" s="71">
        <v>112.58759631609456</v>
      </c>
      <c r="S636" s="71">
        <v>439.21659631772889</v>
      </c>
      <c r="T636" s="72"/>
      <c r="U636" s="71">
        <v>1902905233</v>
      </c>
      <c r="V636" s="71">
        <v>103132</v>
      </c>
      <c r="W636" s="71">
        <v>11101</v>
      </c>
      <c r="X636" s="71">
        <v>1297756</v>
      </c>
      <c r="Y636" s="71">
        <v>1632671</v>
      </c>
      <c r="Z636" s="71">
        <v>2301679</v>
      </c>
      <c r="AA636" s="71">
        <v>527176</v>
      </c>
      <c r="AB636" s="71">
        <v>3633773</v>
      </c>
      <c r="AC636" s="71">
        <v>19605141.999999996</v>
      </c>
      <c r="AD636" s="71">
        <v>439.21659631772889</v>
      </c>
      <c r="AE636" s="72"/>
      <c r="AF636" s="71">
        <v>9660385306.6090984</v>
      </c>
      <c r="AG636" s="71">
        <v>158667103.52906179</v>
      </c>
      <c r="AH636" s="71">
        <v>86135417.211133793</v>
      </c>
      <c r="AI636" s="71">
        <v>7556591970.3776398</v>
      </c>
      <c r="AJ636" s="71">
        <v>8846465473.8664703</v>
      </c>
      <c r="AK636" s="71">
        <v>0</v>
      </c>
      <c r="AL636" s="71">
        <v>0</v>
      </c>
      <c r="AM636" s="71">
        <v>469219275.97962761</v>
      </c>
      <c r="AN636" s="71">
        <v>0</v>
      </c>
      <c r="AO636" s="71">
        <v>0</v>
      </c>
      <c r="AP636" s="71">
        <v>26777464547.573036</v>
      </c>
      <c r="AQ636" s="72"/>
      <c r="AR636" s="71">
        <v>148432</v>
      </c>
      <c r="AS636" s="71">
        <v>35176</v>
      </c>
      <c r="AT636" s="71">
        <v>53</v>
      </c>
      <c r="AU636" s="71">
        <v>54</v>
      </c>
      <c r="AV636" s="71">
        <v>1</v>
      </c>
      <c r="AW636" s="71">
        <v>28</v>
      </c>
      <c r="AX636" s="71"/>
      <c r="AY636" s="72"/>
      <c r="AZ636" s="71">
        <v>680544.60000009171</v>
      </c>
      <c r="BA636" s="71">
        <v>1800452.7999999598</v>
      </c>
      <c r="BB636" s="71">
        <v>185292.9</v>
      </c>
      <c r="BC636" s="71">
        <v>40361.599999999999</v>
      </c>
      <c r="BD636" s="71">
        <v>110</v>
      </c>
      <c r="BE636" s="71">
        <v>263895.22700000001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2452</v>
      </c>
      <c r="B637" s="70">
        <v>527</v>
      </c>
      <c r="C637" s="70">
        <v>20</v>
      </c>
      <c r="D637" s="70">
        <v>31</v>
      </c>
      <c r="E637" s="70">
        <v>2023</v>
      </c>
      <c r="F637" s="70" t="s">
        <v>1539</v>
      </c>
      <c r="G637" s="70" t="s">
        <v>2432</v>
      </c>
      <c r="H637" s="70" t="s">
        <v>2433</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156746</v>
      </c>
      <c r="AS637" s="71">
        <v>35493</v>
      </c>
      <c r="AT637" s="71">
        <v>53</v>
      </c>
      <c r="AU637" s="71">
        <v>54</v>
      </c>
      <c r="AV637" s="71">
        <v>1</v>
      </c>
      <c r="AW637" s="71">
        <v>29</v>
      </c>
      <c r="AX637" s="71"/>
      <c r="AY637" s="72"/>
      <c r="AZ637" s="71">
        <v>726674.10000013618</v>
      </c>
      <c r="BA637" s="71">
        <v>1832676.2999999577</v>
      </c>
      <c r="BB637" s="71">
        <v>185292.9</v>
      </c>
      <c r="BC637" s="71">
        <v>40388</v>
      </c>
      <c r="BD637" s="71">
        <v>110</v>
      </c>
      <c r="BE637" s="71">
        <v>264096.05199999997</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2453</v>
      </c>
      <c r="B638" s="70">
        <v>527</v>
      </c>
      <c r="C638" s="70">
        <v>21</v>
      </c>
      <c r="D638" s="70">
        <v>31</v>
      </c>
      <c r="E638" s="70">
        <v>2024</v>
      </c>
      <c r="F638" s="70" t="s">
        <v>1554</v>
      </c>
      <c r="G638" s="70" t="s">
        <v>2432</v>
      </c>
      <c r="H638" s="70" t="s">
        <v>2433</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1563</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2287</v>
      </c>
      <c r="B9" s="70">
        <v>1</v>
      </c>
      <c r="C9" s="70">
        <v>1</v>
      </c>
      <c r="D9" s="70">
        <v>1</v>
      </c>
      <c r="E9" s="70">
        <v>1990</v>
      </c>
      <c r="F9" s="70" t="s">
        <v>787</v>
      </c>
      <c r="G9" s="1073" t="s">
        <v>2288</v>
      </c>
      <c r="H9" s="70" t="s">
        <v>1656</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2289</v>
      </c>
      <c r="B10" s="70">
        <v>2</v>
      </c>
      <c r="C10" s="70">
        <v>2</v>
      </c>
      <c r="D10" s="70">
        <v>1</v>
      </c>
      <c r="E10" s="70">
        <v>2005</v>
      </c>
      <c r="F10" s="70" t="s">
        <v>789</v>
      </c>
      <c r="G10" s="1073" t="s">
        <v>2288</v>
      </c>
      <c r="H10" s="70" t="s">
        <v>1656</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2290</v>
      </c>
      <c r="B11" s="70">
        <v>3</v>
      </c>
      <c r="C11" s="70">
        <v>3</v>
      </c>
      <c r="D11" s="70">
        <v>1</v>
      </c>
      <c r="E11" s="70">
        <v>2006</v>
      </c>
      <c r="F11" s="70" t="s">
        <v>790</v>
      </c>
      <c r="G11" s="1073" t="s">
        <v>2288</v>
      </c>
      <c r="H11" s="70" t="s">
        <v>1656</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2291</v>
      </c>
      <c r="B12" s="70">
        <v>4</v>
      </c>
      <c r="C12" s="70">
        <v>4</v>
      </c>
      <c r="D12" s="70">
        <v>1</v>
      </c>
      <c r="E12" s="70">
        <v>2007</v>
      </c>
      <c r="F12" s="70" t="s">
        <v>791</v>
      </c>
      <c r="G12" s="1073" t="s">
        <v>2288</v>
      </c>
      <c r="H12" s="70" t="s">
        <v>1656</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2292</v>
      </c>
      <c r="B13" s="70">
        <v>5</v>
      </c>
      <c r="C13" s="70">
        <v>5</v>
      </c>
      <c r="D13" s="70">
        <v>1</v>
      </c>
      <c r="E13" s="70">
        <v>2008</v>
      </c>
      <c r="F13" s="70" t="s">
        <v>792</v>
      </c>
      <c r="G13" s="1073" t="s">
        <v>2288</v>
      </c>
      <c r="H13" s="70" t="s">
        <v>1656</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2293</v>
      </c>
      <c r="B14" s="70">
        <v>6</v>
      </c>
      <c r="C14" s="70">
        <v>6</v>
      </c>
      <c r="D14" s="70">
        <v>1</v>
      </c>
      <c r="E14" s="70">
        <v>2009</v>
      </c>
      <c r="F14" s="70" t="s">
        <v>176</v>
      </c>
      <c r="G14" s="1073" t="s">
        <v>2288</v>
      </c>
      <c r="H14" s="70" t="s">
        <v>1656</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3.36</v>
      </c>
      <c r="AB14" s="73">
        <v>0</v>
      </c>
      <c r="AC14" s="73">
        <v>0</v>
      </c>
      <c r="AD14" s="73">
        <v>0</v>
      </c>
      <c r="AE14" s="73">
        <v>0</v>
      </c>
      <c r="AF14" s="73">
        <v>3.01</v>
      </c>
      <c r="AG14" s="73">
        <v>0</v>
      </c>
      <c r="AH14" s="73">
        <v>0</v>
      </c>
      <c r="AI14" s="73">
        <v>0</v>
      </c>
      <c r="AJ14" s="73">
        <v>0</v>
      </c>
      <c r="AK14" s="73">
        <v>0</v>
      </c>
      <c r="AL14" s="73">
        <v>0</v>
      </c>
      <c r="AM14" s="73">
        <v>0</v>
      </c>
      <c r="AN14" s="73">
        <v>22.7</v>
      </c>
      <c r="AO14" s="73">
        <v>0</v>
      </c>
      <c r="AP14" s="73">
        <v>0</v>
      </c>
      <c r="AQ14" s="73">
        <v>0</v>
      </c>
      <c r="AR14" s="73">
        <v>0</v>
      </c>
      <c r="AS14" s="73">
        <v>3.54</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3.52</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3.36</v>
      </c>
      <c r="EC14" s="73">
        <v>0</v>
      </c>
      <c r="ED14" s="73">
        <v>0</v>
      </c>
      <c r="EE14" s="73">
        <v>0</v>
      </c>
      <c r="EF14" s="73">
        <v>0</v>
      </c>
      <c r="EG14" s="73">
        <v>3.01</v>
      </c>
      <c r="EH14" s="73">
        <v>0</v>
      </c>
      <c r="EI14" s="73">
        <v>0</v>
      </c>
      <c r="EJ14" s="73">
        <v>0</v>
      </c>
      <c r="EK14" s="73">
        <v>0</v>
      </c>
      <c r="EL14" s="73">
        <v>0</v>
      </c>
      <c r="EM14" s="73">
        <v>0</v>
      </c>
      <c r="EN14" s="73">
        <v>0</v>
      </c>
      <c r="EO14" s="73">
        <v>22.7</v>
      </c>
      <c r="EP14" s="73">
        <v>0</v>
      </c>
      <c r="EQ14" s="73">
        <v>0</v>
      </c>
      <c r="ER14" s="73">
        <v>0</v>
      </c>
      <c r="ES14" s="73">
        <v>0</v>
      </c>
      <c r="ET14" s="73">
        <v>3.54</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3.52</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29.07</v>
      </c>
      <c r="HL14" s="73">
        <v>3.54</v>
      </c>
      <c r="HM14" s="73">
        <v>0</v>
      </c>
      <c r="HN14" s="73">
        <v>0</v>
      </c>
      <c r="HO14" s="73">
        <v>0</v>
      </c>
      <c r="HP14" s="73">
        <v>0</v>
      </c>
      <c r="HQ14" s="73">
        <v>0</v>
      </c>
      <c r="HR14" s="73">
        <v>0</v>
      </c>
      <c r="HS14" s="73">
        <v>0</v>
      </c>
      <c r="HT14" s="73">
        <v>0</v>
      </c>
      <c r="HU14" s="73">
        <v>0</v>
      </c>
      <c r="HV14" s="73">
        <v>3.52</v>
      </c>
      <c r="HW14" s="73">
        <v>0</v>
      </c>
      <c r="HX14" s="73">
        <v>0</v>
      </c>
      <c r="HY14" s="73">
        <v>0</v>
      </c>
      <c r="HZ14" s="73">
        <v>0</v>
      </c>
      <c r="IA14" s="73">
        <v>0</v>
      </c>
      <c r="IB14" s="73">
        <v>0</v>
      </c>
      <c r="IC14" s="73">
        <v>0</v>
      </c>
      <c r="ID14" s="73">
        <v>0</v>
      </c>
      <c r="IE14" s="73">
        <v>0</v>
      </c>
      <c r="IF14" s="73">
        <v>29.07</v>
      </c>
      <c r="IG14" s="73">
        <v>3.54</v>
      </c>
      <c r="IH14" s="73">
        <v>0</v>
      </c>
      <c r="II14" s="73">
        <v>0</v>
      </c>
      <c r="IJ14" s="73">
        <v>0</v>
      </c>
      <c r="IK14" s="73">
        <v>0</v>
      </c>
      <c r="IL14" s="73">
        <v>0</v>
      </c>
      <c r="IM14" s="73">
        <v>0</v>
      </c>
      <c r="IN14" s="73">
        <v>0</v>
      </c>
      <c r="IO14" s="73">
        <v>0</v>
      </c>
      <c r="IP14" s="73">
        <v>0</v>
      </c>
      <c r="IQ14" s="73">
        <v>3.52</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1</v>
      </c>
      <c r="JO14" s="71">
        <v>0</v>
      </c>
      <c r="JP14" s="71">
        <v>0</v>
      </c>
      <c r="JQ14" s="71">
        <v>0</v>
      </c>
      <c r="JR14" s="71">
        <v>0</v>
      </c>
      <c r="JS14" s="71">
        <v>1</v>
      </c>
      <c r="JT14" s="71">
        <v>0</v>
      </c>
      <c r="JU14" s="71">
        <v>0</v>
      </c>
      <c r="JV14" s="71">
        <v>0</v>
      </c>
      <c r="JW14" s="71">
        <v>0</v>
      </c>
      <c r="JX14" s="71">
        <v>0</v>
      </c>
      <c r="JY14" s="71">
        <v>0</v>
      </c>
      <c r="JZ14" s="71">
        <v>0</v>
      </c>
      <c r="KA14" s="71">
        <v>5</v>
      </c>
      <c r="KB14" s="71">
        <v>0</v>
      </c>
      <c r="KC14" s="71">
        <v>0</v>
      </c>
      <c r="KD14" s="71">
        <v>0</v>
      </c>
      <c r="KE14" s="71">
        <v>0</v>
      </c>
      <c r="KF14" s="71">
        <v>1</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1</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1</v>
      </c>
      <c r="NP14" s="71">
        <v>0</v>
      </c>
      <c r="NQ14" s="71">
        <v>0</v>
      </c>
      <c r="NR14" s="71">
        <v>0</v>
      </c>
      <c r="NS14" s="71">
        <v>0</v>
      </c>
      <c r="NT14" s="71">
        <v>1</v>
      </c>
      <c r="NU14" s="71">
        <v>0</v>
      </c>
      <c r="NV14" s="71">
        <v>0</v>
      </c>
      <c r="NW14" s="71">
        <v>0</v>
      </c>
      <c r="NX14" s="71">
        <v>0</v>
      </c>
      <c r="NY14" s="71">
        <v>0</v>
      </c>
      <c r="NZ14" s="71">
        <v>0</v>
      </c>
      <c r="OA14" s="71">
        <v>0</v>
      </c>
      <c r="OB14" s="71">
        <v>5</v>
      </c>
      <c r="OC14" s="71">
        <v>0</v>
      </c>
      <c r="OD14" s="71">
        <v>0</v>
      </c>
      <c r="OE14" s="71">
        <v>0</v>
      </c>
      <c r="OF14" s="71">
        <v>0</v>
      </c>
      <c r="OG14" s="71">
        <v>1</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1</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7</v>
      </c>
      <c r="QY14" s="71">
        <v>1</v>
      </c>
      <c r="QZ14" s="71">
        <v>0</v>
      </c>
      <c r="RA14" s="71">
        <v>0</v>
      </c>
      <c r="RB14" s="71">
        <v>0</v>
      </c>
      <c r="RC14" s="71">
        <v>0</v>
      </c>
      <c r="RD14" s="71">
        <v>0</v>
      </c>
      <c r="RE14" s="71">
        <v>0</v>
      </c>
      <c r="RF14" s="71">
        <v>0</v>
      </c>
      <c r="RG14" s="71">
        <v>0</v>
      </c>
      <c r="RH14" s="71">
        <v>0</v>
      </c>
      <c r="RI14" s="71">
        <v>1</v>
      </c>
      <c r="RJ14" s="71">
        <v>0</v>
      </c>
      <c r="RK14" s="71">
        <v>0</v>
      </c>
      <c r="RL14" s="71">
        <v>0</v>
      </c>
      <c r="RM14" s="71">
        <v>0</v>
      </c>
      <c r="RN14" s="71">
        <v>0</v>
      </c>
      <c r="RO14" s="71">
        <v>0</v>
      </c>
      <c r="RP14" s="71">
        <v>0</v>
      </c>
      <c r="RQ14" s="71">
        <v>0</v>
      </c>
      <c r="RR14" s="71">
        <v>0</v>
      </c>
      <c r="RS14" s="71">
        <v>7</v>
      </c>
      <c r="RT14" s="71">
        <v>1</v>
      </c>
      <c r="RU14" s="71">
        <v>0</v>
      </c>
      <c r="RV14" s="71">
        <v>0</v>
      </c>
      <c r="RW14" s="71">
        <v>0</v>
      </c>
      <c r="RX14" s="71">
        <v>0</v>
      </c>
      <c r="RY14" s="71">
        <v>0</v>
      </c>
      <c r="RZ14" s="71">
        <v>0</v>
      </c>
      <c r="SA14" s="71">
        <v>0</v>
      </c>
      <c r="SB14" s="71">
        <v>0</v>
      </c>
      <c r="SC14" s="71">
        <v>0</v>
      </c>
      <c r="SD14" s="71">
        <v>1</v>
      </c>
      <c r="SE14" s="71">
        <v>0</v>
      </c>
      <c r="SF14" s="71">
        <v>0</v>
      </c>
      <c r="SG14" s="71">
        <v>0</v>
      </c>
      <c r="SH14" s="71">
        <v>0</v>
      </c>
    </row>
    <row r="15" spans="1:503">
      <c r="A15" s="16" t="s">
        <v>2294</v>
      </c>
      <c r="B15" s="70">
        <v>7</v>
      </c>
      <c r="C15" s="70">
        <v>7</v>
      </c>
      <c r="D15" s="70">
        <v>1</v>
      </c>
      <c r="E15" s="70">
        <v>2010</v>
      </c>
      <c r="F15" s="70" t="s">
        <v>177</v>
      </c>
      <c r="G15" s="1073" t="s">
        <v>2288</v>
      </c>
      <c r="H15" s="70" t="s">
        <v>1656</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4.6790000000000003</v>
      </c>
      <c r="AB15" s="73">
        <v>0</v>
      </c>
      <c r="AC15" s="73">
        <v>0</v>
      </c>
      <c r="AD15" s="73">
        <v>0</v>
      </c>
      <c r="AE15" s="73">
        <v>4.9729999999999999</v>
      </c>
      <c r="AF15" s="73">
        <v>0</v>
      </c>
      <c r="AG15" s="73">
        <v>0</v>
      </c>
      <c r="AH15" s="73">
        <v>0</v>
      </c>
      <c r="AI15" s="73">
        <v>0</v>
      </c>
      <c r="AJ15" s="73">
        <v>0</v>
      </c>
      <c r="AK15" s="73">
        <v>0</v>
      </c>
      <c r="AL15" s="73">
        <v>0</v>
      </c>
      <c r="AM15" s="73">
        <v>0</v>
      </c>
      <c r="AN15" s="73">
        <v>25.695</v>
      </c>
      <c r="AO15" s="73">
        <v>0</v>
      </c>
      <c r="AP15" s="73">
        <v>0</v>
      </c>
      <c r="AQ15" s="73">
        <v>0</v>
      </c>
      <c r="AR15" s="73">
        <v>0</v>
      </c>
      <c r="AS15" s="73">
        <v>3.234</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3.41</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4.6790000000000003</v>
      </c>
      <c r="EC15" s="73">
        <v>0</v>
      </c>
      <c r="ED15" s="73">
        <v>0</v>
      </c>
      <c r="EE15" s="73">
        <v>0</v>
      </c>
      <c r="EF15" s="73">
        <v>4.9729999999999999</v>
      </c>
      <c r="EG15" s="73">
        <v>0</v>
      </c>
      <c r="EH15" s="73">
        <v>0</v>
      </c>
      <c r="EI15" s="73">
        <v>0</v>
      </c>
      <c r="EJ15" s="73">
        <v>0</v>
      </c>
      <c r="EK15" s="73">
        <v>0</v>
      </c>
      <c r="EL15" s="73">
        <v>0</v>
      </c>
      <c r="EM15" s="73">
        <v>0</v>
      </c>
      <c r="EN15" s="73">
        <v>0</v>
      </c>
      <c r="EO15" s="73">
        <v>25.695</v>
      </c>
      <c r="EP15" s="73">
        <v>0</v>
      </c>
      <c r="EQ15" s="73">
        <v>0</v>
      </c>
      <c r="ER15" s="73">
        <v>0</v>
      </c>
      <c r="ES15" s="73">
        <v>0</v>
      </c>
      <c r="ET15" s="73">
        <v>3.234</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3.41</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35.347000000000001</v>
      </c>
      <c r="HL15" s="73">
        <v>3.234</v>
      </c>
      <c r="HM15" s="73">
        <v>0</v>
      </c>
      <c r="HN15" s="73">
        <v>0</v>
      </c>
      <c r="HO15" s="73">
        <v>0</v>
      </c>
      <c r="HP15" s="73">
        <v>0</v>
      </c>
      <c r="HQ15" s="73">
        <v>0</v>
      </c>
      <c r="HR15" s="73">
        <v>0</v>
      </c>
      <c r="HS15" s="73">
        <v>0</v>
      </c>
      <c r="HT15" s="73">
        <v>0</v>
      </c>
      <c r="HU15" s="73">
        <v>0</v>
      </c>
      <c r="HV15" s="73">
        <v>3.41</v>
      </c>
      <c r="HW15" s="73">
        <v>0</v>
      </c>
      <c r="HX15" s="73">
        <v>0</v>
      </c>
      <c r="HY15" s="73">
        <v>0</v>
      </c>
      <c r="HZ15" s="73">
        <v>0</v>
      </c>
      <c r="IA15" s="73">
        <v>0</v>
      </c>
      <c r="IB15" s="73">
        <v>0</v>
      </c>
      <c r="IC15" s="73">
        <v>0</v>
      </c>
      <c r="ID15" s="73">
        <v>0</v>
      </c>
      <c r="IE15" s="73">
        <v>0</v>
      </c>
      <c r="IF15" s="73">
        <v>35.347000000000001</v>
      </c>
      <c r="IG15" s="73">
        <v>3.234</v>
      </c>
      <c r="IH15" s="73">
        <v>0</v>
      </c>
      <c r="II15" s="73">
        <v>0</v>
      </c>
      <c r="IJ15" s="73">
        <v>0</v>
      </c>
      <c r="IK15" s="73">
        <v>0</v>
      </c>
      <c r="IL15" s="73">
        <v>0</v>
      </c>
      <c r="IM15" s="73">
        <v>0</v>
      </c>
      <c r="IN15" s="73">
        <v>0</v>
      </c>
      <c r="IO15" s="73">
        <v>0</v>
      </c>
      <c r="IP15" s="73">
        <v>0</v>
      </c>
      <c r="IQ15" s="73">
        <v>3.41</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1</v>
      </c>
      <c r="JO15" s="71">
        <v>0</v>
      </c>
      <c r="JP15" s="71">
        <v>0</v>
      </c>
      <c r="JQ15" s="71">
        <v>0</v>
      </c>
      <c r="JR15" s="71">
        <v>1</v>
      </c>
      <c r="JS15" s="71">
        <v>0</v>
      </c>
      <c r="JT15" s="71">
        <v>0</v>
      </c>
      <c r="JU15" s="71">
        <v>0</v>
      </c>
      <c r="JV15" s="71">
        <v>0</v>
      </c>
      <c r="JW15" s="71">
        <v>0</v>
      </c>
      <c r="JX15" s="71">
        <v>0</v>
      </c>
      <c r="JY15" s="71">
        <v>0</v>
      </c>
      <c r="JZ15" s="71">
        <v>0</v>
      </c>
      <c r="KA15" s="71">
        <v>5</v>
      </c>
      <c r="KB15" s="71">
        <v>0</v>
      </c>
      <c r="KC15" s="71">
        <v>0</v>
      </c>
      <c r="KD15" s="71">
        <v>0</v>
      </c>
      <c r="KE15" s="71">
        <v>0</v>
      </c>
      <c r="KF15" s="71">
        <v>1</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1</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1</v>
      </c>
      <c r="NP15" s="71">
        <v>0</v>
      </c>
      <c r="NQ15" s="71">
        <v>0</v>
      </c>
      <c r="NR15" s="71">
        <v>0</v>
      </c>
      <c r="NS15" s="71">
        <v>1</v>
      </c>
      <c r="NT15" s="71">
        <v>0</v>
      </c>
      <c r="NU15" s="71">
        <v>0</v>
      </c>
      <c r="NV15" s="71">
        <v>0</v>
      </c>
      <c r="NW15" s="71">
        <v>0</v>
      </c>
      <c r="NX15" s="71">
        <v>0</v>
      </c>
      <c r="NY15" s="71">
        <v>0</v>
      </c>
      <c r="NZ15" s="71">
        <v>0</v>
      </c>
      <c r="OA15" s="71">
        <v>0</v>
      </c>
      <c r="OB15" s="71">
        <v>5</v>
      </c>
      <c r="OC15" s="71">
        <v>0</v>
      </c>
      <c r="OD15" s="71">
        <v>0</v>
      </c>
      <c r="OE15" s="71">
        <v>0</v>
      </c>
      <c r="OF15" s="71">
        <v>0</v>
      </c>
      <c r="OG15" s="71">
        <v>1</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1</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7</v>
      </c>
      <c r="QY15" s="71">
        <v>1</v>
      </c>
      <c r="QZ15" s="71">
        <v>0</v>
      </c>
      <c r="RA15" s="71">
        <v>0</v>
      </c>
      <c r="RB15" s="71">
        <v>0</v>
      </c>
      <c r="RC15" s="71">
        <v>0</v>
      </c>
      <c r="RD15" s="71">
        <v>0</v>
      </c>
      <c r="RE15" s="71">
        <v>0</v>
      </c>
      <c r="RF15" s="71">
        <v>0</v>
      </c>
      <c r="RG15" s="71">
        <v>0</v>
      </c>
      <c r="RH15" s="71">
        <v>0</v>
      </c>
      <c r="RI15" s="71">
        <v>1</v>
      </c>
      <c r="RJ15" s="71">
        <v>0</v>
      </c>
      <c r="RK15" s="71">
        <v>0</v>
      </c>
      <c r="RL15" s="71">
        <v>0</v>
      </c>
      <c r="RM15" s="71">
        <v>0</v>
      </c>
      <c r="RN15" s="71">
        <v>0</v>
      </c>
      <c r="RO15" s="71">
        <v>0</v>
      </c>
      <c r="RP15" s="71">
        <v>0</v>
      </c>
      <c r="RQ15" s="71">
        <v>0</v>
      </c>
      <c r="RR15" s="71">
        <v>0</v>
      </c>
      <c r="RS15" s="71">
        <v>7</v>
      </c>
      <c r="RT15" s="71">
        <v>1</v>
      </c>
      <c r="RU15" s="71">
        <v>0</v>
      </c>
      <c r="RV15" s="71">
        <v>0</v>
      </c>
      <c r="RW15" s="71">
        <v>0</v>
      </c>
      <c r="RX15" s="71">
        <v>0</v>
      </c>
      <c r="RY15" s="71">
        <v>0</v>
      </c>
      <c r="RZ15" s="71">
        <v>0</v>
      </c>
      <c r="SA15" s="71">
        <v>0</v>
      </c>
      <c r="SB15" s="71">
        <v>0</v>
      </c>
      <c r="SC15" s="71">
        <v>0</v>
      </c>
      <c r="SD15" s="71">
        <v>1</v>
      </c>
      <c r="SE15" s="71">
        <v>0</v>
      </c>
      <c r="SF15" s="71">
        <v>0</v>
      </c>
      <c r="SG15" s="71">
        <v>0</v>
      </c>
      <c r="SH15" s="71">
        <v>0</v>
      </c>
    </row>
    <row r="16" spans="1:503">
      <c r="A16" s="16" t="s">
        <v>2295</v>
      </c>
      <c r="B16" s="70">
        <v>8</v>
      </c>
      <c r="C16" s="70">
        <v>8</v>
      </c>
      <c r="D16" s="70">
        <v>1</v>
      </c>
      <c r="E16" s="70">
        <v>2011</v>
      </c>
      <c r="F16" s="70" t="s">
        <v>178</v>
      </c>
      <c r="G16" s="1073" t="s">
        <v>2288</v>
      </c>
      <c r="H16" s="70" t="s">
        <v>1656</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4.7460000000000004</v>
      </c>
      <c r="AB16" s="73">
        <v>0</v>
      </c>
      <c r="AC16" s="73">
        <v>0</v>
      </c>
      <c r="AD16" s="73">
        <v>0</v>
      </c>
      <c r="AE16" s="73">
        <v>5.0570000000000004</v>
      </c>
      <c r="AF16" s="73">
        <v>0</v>
      </c>
      <c r="AG16" s="73">
        <v>0</v>
      </c>
      <c r="AH16" s="73">
        <v>0</v>
      </c>
      <c r="AI16" s="73">
        <v>0</v>
      </c>
      <c r="AJ16" s="73">
        <v>0</v>
      </c>
      <c r="AK16" s="73">
        <v>0</v>
      </c>
      <c r="AL16" s="73">
        <v>0</v>
      </c>
      <c r="AM16" s="73">
        <v>0</v>
      </c>
      <c r="AN16" s="73">
        <v>24.939</v>
      </c>
      <c r="AO16" s="73">
        <v>0</v>
      </c>
      <c r="AP16" s="73">
        <v>0</v>
      </c>
      <c r="AQ16" s="73">
        <v>0</v>
      </c>
      <c r="AR16" s="73">
        <v>0</v>
      </c>
      <c r="AS16" s="73">
        <v>3.16</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3.0609999999999999</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4.7460000000000004</v>
      </c>
      <c r="EC16" s="73">
        <v>0</v>
      </c>
      <c r="ED16" s="73">
        <v>0</v>
      </c>
      <c r="EE16" s="73">
        <v>0</v>
      </c>
      <c r="EF16" s="73">
        <v>5.0570000000000004</v>
      </c>
      <c r="EG16" s="73">
        <v>0</v>
      </c>
      <c r="EH16" s="73">
        <v>0</v>
      </c>
      <c r="EI16" s="73">
        <v>0</v>
      </c>
      <c r="EJ16" s="73">
        <v>0</v>
      </c>
      <c r="EK16" s="73">
        <v>0</v>
      </c>
      <c r="EL16" s="73">
        <v>0</v>
      </c>
      <c r="EM16" s="73">
        <v>0</v>
      </c>
      <c r="EN16" s="73">
        <v>0</v>
      </c>
      <c r="EO16" s="73">
        <v>24.939</v>
      </c>
      <c r="EP16" s="73">
        <v>0</v>
      </c>
      <c r="EQ16" s="73">
        <v>0</v>
      </c>
      <c r="ER16" s="73">
        <v>0</v>
      </c>
      <c r="ES16" s="73">
        <v>0</v>
      </c>
      <c r="ET16" s="73">
        <v>3.16</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3.0609999999999999</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34.741999999999997</v>
      </c>
      <c r="HL16" s="73">
        <v>3.16</v>
      </c>
      <c r="HM16" s="73">
        <v>0</v>
      </c>
      <c r="HN16" s="73">
        <v>0</v>
      </c>
      <c r="HO16" s="73">
        <v>0</v>
      </c>
      <c r="HP16" s="73">
        <v>0</v>
      </c>
      <c r="HQ16" s="73">
        <v>0</v>
      </c>
      <c r="HR16" s="73">
        <v>0</v>
      </c>
      <c r="HS16" s="73">
        <v>0</v>
      </c>
      <c r="HT16" s="73">
        <v>0</v>
      </c>
      <c r="HU16" s="73">
        <v>0</v>
      </c>
      <c r="HV16" s="73">
        <v>3.0609999999999999</v>
      </c>
      <c r="HW16" s="73">
        <v>0</v>
      </c>
      <c r="HX16" s="73">
        <v>0</v>
      </c>
      <c r="HY16" s="73">
        <v>0</v>
      </c>
      <c r="HZ16" s="73">
        <v>0</v>
      </c>
      <c r="IA16" s="73">
        <v>0</v>
      </c>
      <c r="IB16" s="73">
        <v>0</v>
      </c>
      <c r="IC16" s="73">
        <v>0</v>
      </c>
      <c r="ID16" s="73">
        <v>0</v>
      </c>
      <c r="IE16" s="73">
        <v>0</v>
      </c>
      <c r="IF16" s="73">
        <v>34.741999999999997</v>
      </c>
      <c r="IG16" s="73">
        <v>3.16</v>
      </c>
      <c r="IH16" s="73">
        <v>0</v>
      </c>
      <c r="II16" s="73">
        <v>0</v>
      </c>
      <c r="IJ16" s="73">
        <v>0</v>
      </c>
      <c r="IK16" s="73">
        <v>0</v>
      </c>
      <c r="IL16" s="73">
        <v>0</v>
      </c>
      <c r="IM16" s="73">
        <v>0</v>
      </c>
      <c r="IN16" s="73">
        <v>0</v>
      </c>
      <c r="IO16" s="73">
        <v>0</v>
      </c>
      <c r="IP16" s="73">
        <v>0</v>
      </c>
      <c r="IQ16" s="73">
        <v>3.0609999999999999</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1</v>
      </c>
      <c r="JO16" s="71">
        <v>0</v>
      </c>
      <c r="JP16" s="71">
        <v>0</v>
      </c>
      <c r="JQ16" s="71">
        <v>0</v>
      </c>
      <c r="JR16" s="71">
        <v>1</v>
      </c>
      <c r="JS16" s="71">
        <v>0</v>
      </c>
      <c r="JT16" s="71">
        <v>0</v>
      </c>
      <c r="JU16" s="71">
        <v>0</v>
      </c>
      <c r="JV16" s="71">
        <v>0</v>
      </c>
      <c r="JW16" s="71">
        <v>0</v>
      </c>
      <c r="JX16" s="71">
        <v>0</v>
      </c>
      <c r="JY16" s="71">
        <v>0</v>
      </c>
      <c r="JZ16" s="71">
        <v>0</v>
      </c>
      <c r="KA16" s="71">
        <v>5</v>
      </c>
      <c r="KB16" s="71">
        <v>0</v>
      </c>
      <c r="KC16" s="71">
        <v>0</v>
      </c>
      <c r="KD16" s="71">
        <v>0</v>
      </c>
      <c r="KE16" s="71">
        <v>0</v>
      </c>
      <c r="KF16" s="71">
        <v>1</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1</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1</v>
      </c>
      <c r="NP16" s="71">
        <v>0</v>
      </c>
      <c r="NQ16" s="71">
        <v>0</v>
      </c>
      <c r="NR16" s="71">
        <v>0</v>
      </c>
      <c r="NS16" s="71">
        <v>1</v>
      </c>
      <c r="NT16" s="71">
        <v>0</v>
      </c>
      <c r="NU16" s="71">
        <v>0</v>
      </c>
      <c r="NV16" s="71">
        <v>0</v>
      </c>
      <c r="NW16" s="71">
        <v>0</v>
      </c>
      <c r="NX16" s="71">
        <v>0</v>
      </c>
      <c r="NY16" s="71">
        <v>0</v>
      </c>
      <c r="NZ16" s="71">
        <v>0</v>
      </c>
      <c r="OA16" s="71">
        <v>0</v>
      </c>
      <c r="OB16" s="71">
        <v>5</v>
      </c>
      <c r="OC16" s="71">
        <v>0</v>
      </c>
      <c r="OD16" s="71">
        <v>0</v>
      </c>
      <c r="OE16" s="71">
        <v>0</v>
      </c>
      <c r="OF16" s="71">
        <v>0</v>
      </c>
      <c r="OG16" s="71">
        <v>1</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1</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7</v>
      </c>
      <c r="QY16" s="71">
        <v>1</v>
      </c>
      <c r="QZ16" s="71">
        <v>0</v>
      </c>
      <c r="RA16" s="71">
        <v>0</v>
      </c>
      <c r="RB16" s="71">
        <v>0</v>
      </c>
      <c r="RC16" s="71">
        <v>0</v>
      </c>
      <c r="RD16" s="71">
        <v>0</v>
      </c>
      <c r="RE16" s="71">
        <v>0</v>
      </c>
      <c r="RF16" s="71">
        <v>0</v>
      </c>
      <c r="RG16" s="71">
        <v>0</v>
      </c>
      <c r="RH16" s="71">
        <v>0</v>
      </c>
      <c r="RI16" s="71">
        <v>1</v>
      </c>
      <c r="RJ16" s="71">
        <v>0</v>
      </c>
      <c r="RK16" s="71">
        <v>0</v>
      </c>
      <c r="RL16" s="71">
        <v>0</v>
      </c>
      <c r="RM16" s="71">
        <v>0</v>
      </c>
      <c r="RN16" s="71">
        <v>0</v>
      </c>
      <c r="RO16" s="71">
        <v>0</v>
      </c>
      <c r="RP16" s="71">
        <v>0</v>
      </c>
      <c r="RQ16" s="71">
        <v>0</v>
      </c>
      <c r="RR16" s="71">
        <v>0</v>
      </c>
      <c r="RS16" s="71">
        <v>7</v>
      </c>
      <c r="RT16" s="71">
        <v>1</v>
      </c>
      <c r="RU16" s="71">
        <v>0</v>
      </c>
      <c r="RV16" s="71">
        <v>0</v>
      </c>
      <c r="RW16" s="71">
        <v>0</v>
      </c>
      <c r="RX16" s="71">
        <v>0</v>
      </c>
      <c r="RY16" s="71">
        <v>0</v>
      </c>
      <c r="RZ16" s="71">
        <v>0</v>
      </c>
      <c r="SA16" s="71">
        <v>0</v>
      </c>
      <c r="SB16" s="71">
        <v>0</v>
      </c>
      <c r="SC16" s="71">
        <v>0</v>
      </c>
      <c r="SD16" s="71">
        <v>1</v>
      </c>
      <c r="SE16" s="71">
        <v>0</v>
      </c>
      <c r="SF16" s="71">
        <v>0</v>
      </c>
      <c r="SG16" s="71">
        <v>0</v>
      </c>
      <c r="SH16" s="71">
        <v>0</v>
      </c>
    </row>
    <row r="17" spans="1:502">
      <c r="A17" s="16" t="s">
        <v>2296</v>
      </c>
      <c r="B17" s="70">
        <v>9</v>
      </c>
      <c r="C17" s="70">
        <v>9</v>
      </c>
      <c r="D17" s="70">
        <v>1</v>
      </c>
      <c r="E17" s="70">
        <v>2012</v>
      </c>
      <c r="F17" s="70" t="s">
        <v>179</v>
      </c>
      <c r="G17" s="1073" t="s">
        <v>2288</v>
      </c>
      <c r="H17" s="70" t="s">
        <v>1656</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5.46</v>
      </c>
      <c r="AB17" s="73">
        <v>0</v>
      </c>
      <c r="AC17" s="73">
        <v>0</v>
      </c>
      <c r="AD17" s="73">
        <v>0</v>
      </c>
      <c r="AE17" s="73">
        <v>4.9850000000000003</v>
      </c>
      <c r="AF17" s="73">
        <v>3.2719999999999998</v>
      </c>
      <c r="AG17" s="73">
        <v>0</v>
      </c>
      <c r="AH17" s="73">
        <v>0</v>
      </c>
      <c r="AI17" s="73">
        <v>0</v>
      </c>
      <c r="AJ17" s="73">
        <v>0</v>
      </c>
      <c r="AK17" s="73">
        <v>0</v>
      </c>
      <c r="AL17" s="73">
        <v>0</v>
      </c>
      <c r="AM17" s="73">
        <v>0</v>
      </c>
      <c r="AN17" s="73">
        <v>28.196999999999999</v>
      </c>
      <c r="AO17" s="73">
        <v>0</v>
      </c>
      <c r="AP17" s="73">
        <v>0</v>
      </c>
      <c r="AQ17" s="73">
        <v>0</v>
      </c>
      <c r="AR17" s="73">
        <v>0</v>
      </c>
      <c r="AS17" s="73">
        <v>3.843</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3.5049999999999999</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5.46</v>
      </c>
      <c r="EC17" s="73">
        <v>0</v>
      </c>
      <c r="ED17" s="73">
        <v>0</v>
      </c>
      <c r="EE17" s="73">
        <v>0</v>
      </c>
      <c r="EF17" s="73">
        <v>4.9850000000000003</v>
      </c>
      <c r="EG17" s="73">
        <v>3.2719999999999998</v>
      </c>
      <c r="EH17" s="73">
        <v>0</v>
      </c>
      <c r="EI17" s="73">
        <v>0</v>
      </c>
      <c r="EJ17" s="73">
        <v>0</v>
      </c>
      <c r="EK17" s="73">
        <v>0</v>
      </c>
      <c r="EL17" s="73">
        <v>0</v>
      </c>
      <c r="EM17" s="73">
        <v>0</v>
      </c>
      <c r="EN17" s="73">
        <v>0</v>
      </c>
      <c r="EO17" s="73">
        <v>28.196999999999999</v>
      </c>
      <c r="EP17" s="73">
        <v>0</v>
      </c>
      <c r="EQ17" s="73">
        <v>0</v>
      </c>
      <c r="ER17" s="73">
        <v>0</v>
      </c>
      <c r="ES17" s="73">
        <v>0</v>
      </c>
      <c r="ET17" s="73">
        <v>3.843</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3.5049999999999999</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41.914000000000001</v>
      </c>
      <c r="HL17" s="73">
        <v>3.843</v>
      </c>
      <c r="HM17" s="73">
        <v>0</v>
      </c>
      <c r="HN17" s="73">
        <v>0</v>
      </c>
      <c r="HO17" s="73">
        <v>0</v>
      </c>
      <c r="HP17" s="73">
        <v>0</v>
      </c>
      <c r="HQ17" s="73">
        <v>0</v>
      </c>
      <c r="HR17" s="73">
        <v>0</v>
      </c>
      <c r="HS17" s="73">
        <v>0</v>
      </c>
      <c r="HT17" s="73">
        <v>0</v>
      </c>
      <c r="HU17" s="73">
        <v>0</v>
      </c>
      <c r="HV17" s="73">
        <v>3.5049999999999999</v>
      </c>
      <c r="HW17" s="73">
        <v>0</v>
      </c>
      <c r="HX17" s="73">
        <v>0</v>
      </c>
      <c r="HY17" s="73">
        <v>0</v>
      </c>
      <c r="HZ17" s="73">
        <v>0</v>
      </c>
      <c r="IA17" s="73">
        <v>0</v>
      </c>
      <c r="IB17" s="73">
        <v>0</v>
      </c>
      <c r="IC17" s="73">
        <v>0</v>
      </c>
      <c r="ID17" s="73">
        <v>0</v>
      </c>
      <c r="IE17" s="73">
        <v>0</v>
      </c>
      <c r="IF17" s="73">
        <v>41.914000000000001</v>
      </c>
      <c r="IG17" s="73">
        <v>3.843</v>
      </c>
      <c r="IH17" s="73">
        <v>0</v>
      </c>
      <c r="II17" s="73">
        <v>0</v>
      </c>
      <c r="IJ17" s="73">
        <v>0</v>
      </c>
      <c r="IK17" s="73">
        <v>0</v>
      </c>
      <c r="IL17" s="73">
        <v>0</v>
      </c>
      <c r="IM17" s="73">
        <v>0</v>
      </c>
      <c r="IN17" s="73">
        <v>0</v>
      </c>
      <c r="IO17" s="73">
        <v>0</v>
      </c>
      <c r="IP17" s="73">
        <v>0</v>
      </c>
      <c r="IQ17" s="73">
        <v>3.5049999999999999</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1</v>
      </c>
      <c r="JO17" s="71">
        <v>0</v>
      </c>
      <c r="JP17" s="71">
        <v>0</v>
      </c>
      <c r="JQ17" s="71">
        <v>0</v>
      </c>
      <c r="JR17" s="71">
        <v>1</v>
      </c>
      <c r="JS17" s="71">
        <v>1</v>
      </c>
      <c r="JT17" s="71">
        <v>0</v>
      </c>
      <c r="JU17" s="71">
        <v>0</v>
      </c>
      <c r="JV17" s="71">
        <v>0</v>
      </c>
      <c r="JW17" s="71">
        <v>0</v>
      </c>
      <c r="JX17" s="71">
        <v>0</v>
      </c>
      <c r="JY17" s="71">
        <v>0</v>
      </c>
      <c r="JZ17" s="71">
        <v>0</v>
      </c>
      <c r="KA17" s="71">
        <v>5</v>
      </c>
      <c r="KB17" s="71">
        <v>0</v>
      </c>
      <c r="KC17" s="71">
        <v>0</v>
      </c>
      <c r="KD17" s="71">
        <v>0</v>
      </c>
      <c r="KE17" s="71">
        <v>0</v>
      </c>
      <c r="KF17" s="71">
        <v>1</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1</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1</v>
      </c>
      <c r="NP17" s="71">
        <v>0</v>
      </c>
      <c r="NQ17" s="71">
        <v>0</v>
      </c>
      <c r="NR17" s="71">
        <v>0</v>
      </c>
      <c r="NS17" s="71">
        <v>1</v>
      </c>
      <c r="NT17" s="71">
        <v>1</v>
      </c>
      <c r="NU17" s="71">
        <v>0</v>
      </c>
      <c r="NV17" s="71">
        <v>0</v>
      </c>
      <c r="NW17" s="71">
        <v>0</v>
      </c>
      <c r="NX17" s="71">
        <v>0</v>
      </c>
      <c r="NY17" s="71">
        <v>0</v>
      </c>
      <c r="NZ17" s="71">
        <v>0</v>
      </c>
      <c r="OA17" s="71">
        <v>0</v>
      </c>
      <c r="OB17" s="71">
        <v>5</v>
      </c>
      <c r="OC17" s="71">
        <v>0</v>
      </c>
      <c r="OD17" s="71">
        <v>0</v>
      </c>
      <c r="OE17" s="71">
        <v>0</v>
      </c>
      <c r="OF17" s="71">
        <v>0</v>
      </c>
      <c r="OG17" s="71">
        <v>1</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1</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8</v>
      </c>
      <c r="QY17" s="71">
        <v>1</v>
      </c>
      <c r="QZ17" s="71">
        <v>0</v>
      </c>
      <c r="RA17" s="71">
        <v>0</v>
      </c>
      <c r="RB17" s="71">
        <v>0</v>
      </c>
      <c r="RC17" s="71">
        <v>0</v>
      </c>
      <c r="RD17" s="71">
        <v>0</v>
      </c>
      <c r="RE17" s="71">
        <v>0</v>
      </c>
      <c r="RF17" s="71">
        <v>0</v>
      </c>
      <c r="RG17" s="71">
        <v>0</v>
      </c>
      <c r="RH17" s="71">
        <v>0</v>
      </c>
      <c r="RI17" s="71">
        <v>1</v>
      </c>
      <c r="RJ17" s="71">
        <v>0</v>
      </c>
      <c r="RK17" s="71">
        <v>0</v>
      </c>
      <c r="RL17" s="71">
        <v>0</v>
      </c>
      <c r="RM17" s="71">
        <v>0</v>
      </c>
      <c r="RN17" s="71">
        <v>0</v>
      </c>
      <c r="RO17" s="71">
        <v>0</v>
      </c>
      <c r="RP17" s="71">
        <v>0</v>
      </c>
      <c r="RQ17" s="71">
        <v>0</v>
      </c>
      <c r="RR17" s="71">
        <v>0</v>
      </c>
      <c r="RS17" s="71">
        <v>8</v>
      </c>
      <c r="RT17" s="71">
        <v>1</v>
      </c>
      <c r="RU17" s="71">
        <v>0</v>
      </c>
      <c r="RV17" s="71">
        <v>0</v>
      </c>
      <c r="RW17" s="71">
        <v>0</v>
      </c>
      <c r="RX17" s="71">
        <v>0</v>
      </c>
      <c r="RY17" s="71">
        <v>0</v>
      </c>
      <c r="RZ17" s="71">
        <v>0</v>
      </c>
      <c r="SA17" s="71">
        <v>0</v>
      </c>
      <c r="SB17" s="71">
        <v>0</v>
      </c>
      <c r="SC17" s="71">
        <v>0</v>
      </c>
      <c r="SD17" s="71">
        <v>1</v>
      </c>
      <c r="SE17" s="71">
        <v>0</v>
      </c>
      <c r="SF17" s="71">
        <v>0</v>
      </c>
      <c r="SG17" s="71">
        <v>0</v>
      </c>
      <c r="SH17" s="71">
        <v>0</v>
      </c>
    </row>
    <row r="18" spans="1:502">
      <c r="A18" s="16" t="s">
        <v>2297</v>
      </c>
      <c r="B18" s="70">
        <v>10</v>
      </c>
      <c r="C18" s="70">
        <v>10</v>
      </c>
      <c r="D18" s="70">
        <v>1</v>
      </c>
      <c r="E18" s="70">
        <v>2013</v>
      </c>
      <c r="F18" s="70" t="s">
        <v>180</v>
      </c>
      <c r="G18" s="1073" t="s">
        <v>2288</v>
      </c>
      <c r="H18" s="70" t="s">
        <v>1656</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6.4</v>
      </c>
      <c r="AB18" s="73">
        <v>0</v>
      </c>
      <c r="AC18" s="73">
        <v>0</v>
      </c>
      <c r="AD18" s="73">
        <v>0</v>
      </c>
      <c r="AE18" s="73">
        <v>6.4850000000000003</v>
      </c>
      <c r="AF18" s="73">
        <v>4.0149999999999997</v>
      </c>
      <c r="AG18" s="73">
        <v>0</v>
      </c>
      <c r="AH18" s="73">
        <v>0</v>
      </c>
      <c r="AI18" s="73">
        <v>0</v>
      </c>
      <c r="AJ18" s="73">
        <v>0</v>
      </c>
      <c r="AK18" s="73">
        <v>0</v>
      </c>
      <c r="AL18" s="73">
        <v>0</v>
      </c>
      <c r="AM18" s="73">
        <v>0</v>
      </c>
      <c r="AN18" s="73">
        <v>30.751999999999999</v>
      </c>
      <c r="AO18" s="73">
        <v>0</v>
      </c>
      <c r="AP18" s="73">
        <v>0</v>
      </c>
      <c r="AQ18" s="73">
        <v>0</v>
      </c>
      <c r="AR18" s="73">
        <v>0</v>
      </c>
      <c r="AS18" s="73">
        <v>4.3620000000000001</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3.948</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6.4</v>
      </c>
      <c r="EC18" s="73">
        <v>0</v>
      </c>
      <c r="ED18" s="73">
        <v>0</v>
      </c>
      <c r="EE18" s="73">
        <v>0</v>
      </c>
      <c r="EF18" s="73">
        <v>6.4850000000000003</v>
      </c>
      <c r="EG18" s="73">
        <v>4.0149999999999997</v>
      </c>
      <c r="EH18" s="73">
        <v>0</v>
      </c>
      <c r="EI18" s="73">
        <v>0</v>
      </c>
      <c r="EJ18" s="73">
        <v>0</v>
      </c>
      <c r="EK18" s="73">
        <v>0</v>
      </c>
      <c r="EL18" s="73">
        <v>0</v>
      </c>
      <c r="EM18" s="73">
        <v>0</v>
      </c>
      <c r="EN18" s="73">
        <v>0</v>
      </c>
      <c r="EO18" s="73">
        <v>30.751999999999999</v>
      </c>
      <c r="EP18" s="73">
        <v>0</v>
      </c>
      <c r="EQ18" s="73">
        <v>0</v>
      </c>
      <c r="ER18" s="73">
        <v>0</v>
      </c>
      <c r="ES18" s="73">
        <v>0</v>
      </c>
      <c r="ET18" s="73">
        <v>4.3620000000000001</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3.948</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47.652000000000001</v>
      </c>
      <c r="HL18" s="73">
        <v>4.3620000000000001</v>
      </c>
      <c r="HM18" s="73">
        <v>0</v>
      </c>
      <c r="HN18" s="73">
        <v>0</v>
      </c>
      <c r="HO18" s="73">
        <v>0</v>
      </c>
      <c r="HP18" s="73">
        <v>0</v>
      </c>
      <c r="HQ18" s="73">
        <v>0</v>
      </c>
      <c r="HR18" s="73">
        <v>0</v>
      </c>
      <c r="HS18" s="73">
        <v>0</v>
      </c>
      <c r="HT18" s="73">
        <v>0</v>
      </c>
      <c r="HU18" s="73">
        <v>0</v>
      </c>
      <c r="HV18" s="73">
        <v>3.948</v>
      </c>
      <c r="HW18" s="73">
        <v>0</v>
      </c>
      <c r="HX18" s="73">
        <v>0</v>
      </c>
      <c r="HY18" s="73">
        <v>0</v>
      </c>
      <c r="HZ18" s="73">
        <v>0</v>
      </c>
      <c r="IA18" s="73">
        <v>0</v>
      </c>
      <c r="IB18" s="73">
        <v>0</v>
      </c>
      <c r="IC18" s="73">
        <v>0</v>
      </c>
      <c r="ID18" s="73">
        <v>0</v>
      </c>
      <c r="IE18" s="73">
        <v>0</v>
      </c>
      <c r="IF18" s="73">
        <v>47.652000000000001</v>
      </c>
      <c r="IG18" s="73">
        <v>4.3620000000000001</v>
      </c>
      <c r="IH18" s="73">
        <v>0</v>
      </c>
      <c r="II18" s="73">
        <v>0</v>
      </c>
      <c r="IJ18" s="73">
        <v>0</v>
      </c>
      <c r="IK18" s="73">
        <v>0</v>
      </c>
      <c r="IL18" s="73">
        <v>0</v>
      </c>
      <c r="IM18" s="73">
        <v>0</v>
      </c>
      <c r="IN18" s="73">
        <v>0</v>
      </c>
      <c r="IO18" s="73">
        <v>0</v>
      </c>
      <c r="IP18" s="73">
        <v>0</v>
      </c>
      <c r="IQ18" s="73">
        <v>3.948</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1</v>
      </c>
      <c r="JO18" s="71">
        <v>0</v>
      </c>
      <c r="JP18" s="71">
        <v>0</v>
      </c>
      <c r="JQ18" s="71">
        <v>0</v>
      </c>
      <c r="JR18" s="71">
        <v>1</v>
      </c>
      <c r="JS18" s="71">
        <v>1</v>
      </c>
      <c r="JT18" s="71">
        <v>0</v>
      </c>
      <c r="JU18" s="71">
        <v>0</v>
      </c>
      <c r="JV18" s="71">
        <v>0</v>
      </c>
      <c r="JW18" s="71">
        <v>0</v>
      </c>
      <c r="JX18" s="71">
        <v>0</v>
      </c>
      <c r="JY18" s="71">
        <v>0</v>
      </c>
      <c r="JZ18" s="71">
        <v>0</v>
      </c>
      <c r="KA18" s="71">
        <v>5</v>
      </c>
      <c r="KB18" s="71">
        <v>0</v>
      </c>
      <c r="KC18" s="71">
        <v>0</v>
      </c>
      <c r="KD18" s="71">
        <v>0</v>
      </c>
      <c r="KE18" s="71">
        <v>0</v>
      </c>
      <c r="KF18" s="71">
        <v>1</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1</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1</v>
      </c>
      <c r="NP18" s="71">
        <v>0</v>
      </c>
      <c r="NQ18" s="71">
        <v>0</v>
      </c>
      <c r="NR18" s="71">
        <v>0</v>
      </c>
      <c r="NS18" s="71">
        <v>1</v>
      </c>
      <c r="NT18" s="71">
        <v>1</v>
      </c>
      <c r="NU18" s="71">
        <v>0</v>
      </c>
      <c r="NV18" s="71">
        <v>0</v>
      </c>
      <c r="NW18" s="71">
        <v>0</v>
      </c>
      <c r="NX18" s="71">
        <v>0</v>
      </c>
      <c r="NY18" s="71">
        <v>0</v>
      </c>
      <c r="NZ18" s="71">
        <v>0</v>
      </c>
      <c r="OA18" s="71">
        <v>0</v>
      </c>
      <c r="OB18" s="71">
        <v>5</v>
      </c>
      <c r="OC18" s="71">
        <v>0</v>
      </c>
      <c r="OD18" s="71">
        <v>0</v>
      </c>
      <c r="OE18" s="71">
        <v>0</v>
      </c>
      <c r="OF18" s="71">
        <v>0</v>
      </c>
      <c r="OG18" s="71">
        <v>1</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1</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8</v>
      </c>
      <c r="QY18" s="71">
        <v>1</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8</v>
      </c>
      <c r="RT18" s="71">
        <v>1</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2298</v>
      </c>
      <c r="B19" s="70">
        <v>11</v>
      </c>
      <c r="C19" s="70">
        <v>11</v>
      </c>
      <c r="D19" s="70">
        <v>1</v>
      </c>
      <c r="E19" s="70">
        <v>2014</v>
      </c>
      <c r="F19" s="70" t="s">
        <v>181</v>
      </c>
      <c r="G19" s="1073" t="s">
        <v>2288</v>
      </c>
      <c r="H19" s="70" t="s">
        <v>1656</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6.5010000000000003</v>
      </c>
      <c r="AB19" s="73">
        <v>0</v>
      </c>
      <c r="AC19" s="73">
        <v>0</v>
      </c>
      <c r="AD19" s="73">
        <v>0</v>
      </c>
      <c r="AE19" s="73">
        <v>7.1920000000000002</v>
      </c>
      <c r="AF19" s="73">
        <v>4.2830000000000004</v>
      </c>
      <c r="AG19" s="73">
        <v>0</v>
      </c>
      <c r="AH19" s="73">
        <v>0</v>
      </c>
      <c r="AI19" s="73">
        <v>0</v>
      </c>
      <c r="AJ19" s="73">
        <v>0</v>
      </c>
      <c r="AK19" s="73">
        <v>0</v>
      </c>
      <c r="AL19" s="73">
        <v>0</v>
      </c>
      <c r="AM19" s="73">
        <v>0</v>
      </c>
      <c r="AN19" s="73">
        <v>32.874000000000002</v>
      </c>
      <c r="AO19" s="73">
        <v>0</v>
      </c>
      <c r="AP19" s="73">
        <v>0</v>
      </c>
      <c r="AQ19" s="73">
        <v>0</v>
      </c>
      <c r="AR19" s="73">
        <v>0</v>
      </c>
      <c r="AS19" s="73">
        <v>4.4240000000000004</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4.0810000000000004</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6.5010000000000003</v>
      </c>
      <c r="EC19" s="73">
        <v>0</v>
      </c>
      <c r="ED19" s="73">
        <v>0</v>
      </c>
      <c r="EE19" s="73">
        <v>0</v>
      </c>
      <c r="EF19" s="73">
        <v>7.1920000000000002</v>
      </c>
      <c r="EG19" s="73">
        <v>4.2830000000000004</v>
      </c>
      <c r="EH19" s="73">
        <v>0</v>
      </c>
      <c r="EI19" s="73">
        <v>0</v>
      </c>
      <c r="EJ19" s="73">
        <v>0</v>
      </c>
      <c r="EK19" s="73">
        <v>0</v>
      </c>
      <c r="EL19" s="73">
        <v>0</v>
      </c>
      <c r="EM19" s="73">
        <v>0</v>
      </c>
      <c r="EN19" s="73">
        <v>0</v>
      </c>
      <c r="EO19" s="73">
        <v>32.874000000000002</v>
      </c>
      <c r="EP19" s="73">
        <v>0</v>
      </c>
      <c r="EQ19" s="73">
        <v>0</v>
      </c>
      <c r="ER19" s="73">
        <v>0</v>
      </c>
      <c r="ES19" s="73">
        <v>0</v>
      </c>
      <c r="ET19" s="73">
        <v>4.4240000000000004</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4.0810000000000004</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50.85</v>
      </c>
      <c r="HL19" s="73">
        <v>4.4240000000000004</v>
      </c>
      <c r="HM19" s="73">
        <v>0</v>
      </c>
      <c r="HN19" s="73">
        <v>0</v>
      </c>
      <c r="HO19" s="73">
        <v>0</v>
      </c>
      <c r="HP19" s="73">
        <v>0</v>
      </c>
      <c r="HQ19" s="73">
        <v>0</v>
      </c>
      <c r="HR19" s="73">
        <v>0</v>
      </c>
      <c r="HS19" s="73">
        <v>0</v>
      </c>
      <c r="HT19" s="73">
        <v>0</v>
      </c>
      <c r="HU19" s="73">
        <v>0</v>
      </c>
      <c r="HV19" s="73">
        <v>4.0810000000000004</v>
      </c>
      <c r="HW19" s="73">
        <v>0</v>
      </c>
      <c r="HX19" s="73">
        <v>0</v>
      </c>
      <c r="HY19" s="73">
        <v>0</v>
      </c>
      <c r="HZ19" s="73">
        <v>0</v>
      </c>
      <c r="IA19" s="73">
        <v>0</v>
      </c>
      <c r="IB19" s="73">
        <v>0</v>
      </c>
      <c r="IC19" s="73">
        <v>0</v>
      </c>
      <c r="ID19" s="73">
        <v>0</v>
      </c>
      <c r="IE19" s="73">
        <v>0</v>
      </c>
      <c r="IF19" s="73">
        <v>50.85</v>
      </c>
      <c r="IG19" s="73">
        <v>4.4240000000000004</v>
      </c>
      <c r="IH19" s="73">
        <v>0</v>
      </c>
      <c r="II19" s="73">
        <v>0</v>
      </c>
      <c r="IJ19" s="73">
        <v>0</v>
      </c>
      <c r="IK19" s="73">
        <v>0</v>
      </c>
      <c r="IL19" s="73">
        <v>0</v>
      </c>
      <c r="IM19" s="73">
        <v>0</v>
      </c>
      <c r="IN19" s="73">
        <v>0</v>
      </c>
      <c r="IO19" s="73">
        <v>0</v>
      </c>
      <c r="IP19" s="73">
        <v>0</v>
      </c>
      <c r="IQ19" s="73">
        <v>4.0810000000000004</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1</v>
      </c>
      <c r="JO19" s="71">
        <v>0</v>
      </c>
      <c r="JP19" s="71">
        <v>0</v>
      </c>
      <c r="JQ19" s="71">
        <v>0</v>
      </c>
      <c r="JR19" s="71">
        <v>1</v>
      </c>
      <c r="JS19" s="71">
        <v>1</v>
      </c>
      <c r="JT19" s="71">
        <v>0</v>
      </c>
      <c r="JU19" s="71">
        <v>0</v>
      </c>
      <c r="JV19" s="71">
        <v>0</v>
      </c>
      <c r="JW19" s="71">
        <v>0</v>
      </c>
      <c r="JX19" s="71">
        <v>0</v>
      </c>
      <c r="JY19" s="71">
        <v>0</v>
      </c>
      <c r="JZ19" s="71">
        <v>0</v>
      </c>
      <c r="KA19" s="71">
        <v>5</v>
      </c>
      <c r="KB19" s="71">
        <v>0</v>
      </c>
      <c r="KC19" s="71">
        <v>0</v>
      </c>
      <c r="KD19" s="71">
        <v>0</v>
      </c>
      <c r="KE19" s="71">
        <v>0</v>
      </c>
      <c r="KF19" s="71">
        <v>1</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1</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1</v>
      </c>
      <c r="NP19" s="71">
        <v>0</v>
      </c>
      <c r="NQ19" s="71">
        <v>0</v>
      </c>
      <c r="NR19" s="71">
        <v>0</v>
      </c>
      <c r="NS19" s="71">
        <v>1</v>
      </c>
      <c r="NT19" s="71">
        <v>1</v>
      </c>
      <c r="NU19" s="71">
        <v>0</v>
      </c>
      <c r="NV19" s="71">
        <v>0</v>
      </c>
      <c r="NW19" s="71">
        <v>0</v>
      </c>
      <c r="NX19" s="71">
        <v>0</v>
      </c>
      <c r="NY19" s="71">
        <v>0</v>
      </c>
      <c r="NZ19" s="71">
        <v>0</v>
      </c>
      <c r="OA19" s="71">
        <v>0</v>
      </c>
      <c r="OB19" s="71">
        <v>5</v>
      </c>
      <c r="OC19" s="71">
        <v>0</v>
      </c>
      <c r="OD19" s="71">
        <v>0</v>
      </c>
      <c r="OE19" s="71">
        <v>0</v>
      </c>
      <c r="OF19" s="71">
        <v>0</v>
      </c>
      <c r="OG19" s="71">
        <v>1</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1</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8</v>
      </c>
      <c r="QY19" s="71">
        <v>1</v>
      </c>
      <c r="QZ19" s="71">
        <v>0</v>
      </c>
      <c r="RA19" s="71">
        <v>0</v>
      </c>
      <c r="RB19" s="71">
        <v>0</v>
      </c>
      <c r="RC19" s="71">
        <v>0</v>
      </c>
      <c r="RD19" s="71">
        <v>0</v>
      </c>
      <c r="RE19" s="71">
        <v>0</v>
      </c>
      <c r="RF19" s="71">
        <v>0</v>
      </c>
      <c r="RG19" s="71">
        <v>0</v>
      </c>
      <c r="RH19" s="71">
        <v>0</v>
      </c>
      <c r="RI19" s="71">
        <v>1</v>
      </c>
      <c r="RJ19" s="71">
        <v>0</v>
      </c>
      <c r="RK19" s="71">
        <v>0</v>
      </c>
      <c r="RL19" s="71">
        <v>0</v>
      </c>
      <c r="RM19" s="71">
        <v>0</v>
      </c>
      <c r="RN19" s="71">
        <v>0</v>
      </c>
      <c r="RO19" s="71">
        <v>0</v>
      </c>
      <c r="RP19" s="71">
        <v>0</v>
      </c>
      <c r="RQ19" s="71">
        <v>0</v>
      </c>
      <c r="RR19" s="71">
        <v>0</v>
      </c>
      <c r="RS19" s="71">
        <v>8</v>
      </c>
      <c r="RT19" s="71">
        <v>1</v>
      </c>
      <c r="RU19" s="71">
        <v>0</v>
      </c>
      <c r="RV19" s="71">
        <v>0</v>
      </c>
      <c r="RW19" s="71">
        <v>0</v>
      </c>
      <c r="RX19" s="71">
        <v>0</v>
      </c>
      <c r="RY19" s="71">
        <v>0</v>
      </c>
      <c r="RZ19" s="71">
        <v>0</v>
      </c>
      <c r="SA19" s="71">
        <v>0</v>
      </c>
      <c r="SB19" s="71">
        <v>0</v>
      </c>
      <c r="SC19" s="71">
        <v>0</v>
      </c>
      <c r="SD19" s="71">
        <v>1</v>
      </c>
      <c r="SE19" s="71">
        <v>0</v>
      </c>
      <c r="SF19" s="71">
        <v>0</v>
      </c>
      <c r="SG19" s="71">
        <v>0</v>
      </c>
      <c r="SH19" s="71">
        <v>0</v>
      </c>
    </row>
    <row r="20" spans="1:502">
      <c r="A20" s="16" t="s">
        <v>2299</v>
      </c>
      <c r="B20" s="70">
        <v>12</v>
      </c>
      <c r="C20" s="70">
        <v>12</v>
      </c>
      <c r="D20" s="70">
        <v>1</v>
      </c>
      <c r="E20" s="70">
        <v>2015</v>
      </c>
      <c r="F20" s="70" t="s">
        <v>182</v>
      </c>
      <c r="G20" s="1073" t="s">
        <v>2288</v>
      </c>
      <c r="H20" s="70" t="s">
        <v>1656</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6.4560000000000004</v>
      </c>
      <c r="AB20" s="73">
        <v>0</v>
      </c>
      <c r="AC20" s="73">
        <v>0</v>
      </c>
      <c r="AD20" s="73">
        <v>0</v>
      </c>
      <c r="AE20" s="73">
        <v>6.9550000000000001</v>
      </c>
      <c r="AF20" s="73">
        <v>4.1310000000000002</v>
      </c>
      <c r="AG20" s="73">
        <v>0</v>
      </c>
      <c r="AH20" s="73">
        <v>0</v>
      </c>
      <c r="AI20" s="73">
        <v>0</v>
      </c>
      <c r="AJ20" s="73">
        <v>0</v>
      </c>
      <c r="AK20" s="73">
        <v>0</v>
      </c>
      <c r="AL20" s="73">
        <v>0</v>
      </c>
      <c r="AM20" s="73">
        <v>0</v>
      </c>
      <c r="AN20" s="73">
        <v>32.08</v>
      </c>
      <c r="AO20" s="73">
        <v>0</v>
      </c>
      <c r="AP20" s="73">
        <v>0</v>
      </c>
      <c r="AQ20" s="73">
        <v>0</v>
      </c>
      <c r="AR20" s="73">
        <v>0</v>
      </c>
      <c r="AS20" s="73">
        <v>4.2510000000000003</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3.6819999999999999</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6.4560000000000004</v>
      </c>
      <c r="EC20" s="73">
        <v>0</v>
      </c>
      <c r="ED20" s="73">
        <v>0</v>
      </c>
      <c r="EE20" s="73">
        <v>0</v>
      </c>
      <c r="EF20" s="73">
        <v>6.9550000000000001</v>
      </c>
      <c r="EG20" s="73">
        <v>4.1310000000000002</v>
      </c>
      <c r="EH20" s="73">
        <v>0</v>
      </c>
      <c r="EI20" s="73">
        <v>0</v>
      </c>
      <c r="EJ20" s="73">
        <v>0</v>
      </c>
      <c r="EK20" s="73">
        <v>0</v>
      </c>
      <c r="EL20" s="73">
        <v>0</v>
      </c>
      <c r="EM20" s="73">
        <v>0</v>
      </c>
      <c r="EN20" s="73">
        <v>0</v>
      </c>
      <c r="EO20" s="73">
        <v>32.08</v>
      </c>
      <c r="EP20" s="73">
        <v>0</v>
      </c>
      <c r="EQ20" s="73">
        <v>0</v>
      </c>
      <c r="ER20" s="73">
        <v>0</v>
      </c>
      <c r="ES20" s="73">
        <v>0</v>
      </c>
      <c r="ET20" s="73">
        <v>4.2510000000000003</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3.6819999999999999</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49.622</v>
      </c>
      <c r="HL20" s="73">
        <v>4.2510000000000003</v>
      </c>
      <c r="HM20" s="73">
        <v>0</v>
      </c>
      <c r="HN20" s="73">
        <v>0</v>
      </c>
      <c r="HO20" s="73">
        <v>0</v>
      </c>
      <c r="HP20" s="73">
        <v>0</v>
      </c>
      <c r="HQ20" s="73">
        <v>0</v>
      </c>
      <c r="HR20" s="73">
        <v>0</v>
      </c>
      <c r="HS20" s="73">
        <v>0</v>
      </c>
      <c r="HT20" s="73">
        <v>0</v>
      </c>
      <c r="HU20" s="73">
        <v>0</v>
      </c>
      <c r="HV20" s="73">
        <v>3.6819999999999999</v>
      </c>
      <c r="HW20" s="73">
        <v>0</v>
      </c>
      <c r="HX20" s="73">
        <v>0</v>
      </c>
      <c r="HY20" s="73">
        <v>0</v>
      </c>
      <c r="HZ20" s="73">
        <v>0</v>
      </c>
      <c r="IA20" s="73">
        <v>0</v>
      </c>
      <c r="IB20" s="73">
        <v>0</v>
      </c>
      <c r="IC20" s="73">
        <v>0</v>
      </c>
      <c r="ID20" s="73">
        <v>0</v>
      </c>
      <c r="IE20" s="73">
        <v>0</v>
      </c>
      <c r="IF20" s="73">
        <v>49.622</v>
      </c>
      <c r="IG20" s="73">
        <v>4.2510000000000003</v>
      </c>
      <c r="IH20" s="73">
        <v>0</v>
      </c>
      <c r="II20" s="73">
        <v>0</v>
      </c>
      <c r="IJ20" s="73">
        <v>0</v>
      </c>
      <c r="IK20" s="73">
        <v>0</v>
      </c>
      <c r="IL20" s="73">
        <v>0</v>
      </c>
      <c r="IM20" s="73">
        <v>0</v>
      </c>
      <c r="IN20" s="73">
        <v>0</v>
      </c>
      <c r="IO20" s="73">
        <v>0</v>
      </c>
      <c r="IP20" s="73">
        <v>0</v>
      </c>
      <c r="IQ20" s="73">
        <v>3.6819999999999999</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1</v>
      </c>
      <c r="JO20" s="71">
        <v>0</v>
      </c>
      <c r="JP20" s="71">
        <v>0</v>
      </c>
      <c r="JQ20" s="71">
        <v>0</v>
      </c>
      <c r="JR20" s="71">
        <v>1</v>
      </c>
      <c r="JS20" s="71">
        <v>1</v>
      </c>
      <c r="JT20" s="71">
        <v>0</v>
      </c>
      <c r="JU20" s="71">
        <v>0</v>
      </c>
      <c r="JV20" s="71">
        <v>0</v>
      </c>
      <c r="JW20" s="71">
        <v>0</v>
      </c>
      <c r="JX20" s="71">
        <v>0</v>
      </c>
      <c r="JY20" s="71">
        <v>0</v>
      </c>
      <c r="JZ20" s="71">
        <v>0</v>
      </c>
      <c r="KA20" s="71">
        <v>5</v>
      </c>
      <c r="KB20" s="71">
        <v>0</v>
      </c>
      <c r="KC20" s="71">
        <v>0</v>
      </c>
      <c r="KD20" s="71">
        <v>0</v>
      </c>
      <c r="KE20" s="71">
        <v>0</v>
      </c>
      <c r="KF20" s="71">
        <v>1</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1</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1</v>
      </c>
      <c r="NP20" s="71">
        <v>0</v>
      </c>
      <c r="NQ20" s="71">
        <v>0</v>
      </c>
      <c r="NR20" s="71">
        <v>0</v>
      </c>
      <c r="NS20" s="71">
        <v>1</v>
      </c>
      <c r="NT20" s="71">
        <v>1</v>
      </c>
      <c r="NU20" s="71">
        <v>0</v>
      </c>
      <c r="NV20" s="71">
        <v>0</v>
      </c>
      <c r="NW20" s="71">
        <v>0</v>
      </c>
      <c r="NX20" s="71">
        <v>0</v>
      </c>
      <c r="NY20" s="71">
        <v>0</v>
      </c>
      <c r="NZ20" s="71">
        <v>0</v>
      </c>
      <c r="OA20" s="71">
        <v>0</v>
      </c>
      <c r="OB20" s="71">
        <v>5</v>
      </c>
      <c r="OC20" s="71">
        <v>0</v>
      </c>
      <c r="OD20" s="71">
        <v>0</v>
      </c>
      <c r="OE20" s="71">
        <v>0</v>
      </c>
      <c r="OF20" s="71">
        <v>0</v>
      </c>
      <c r="OG20" s="71">
        <v>1</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1</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8</v>
      </c>
      <c r="QY20" s="71">
        <v>1</v>
      </c>
      <c r="QZ20" s="71">
        <v>0</v>
      </c>
      <c r="RA20" s="71">
        <v>0</v>
      </c>
      <c r="RB20" s="71">
        <v>0</v>
      </c>
      <c r="RC20" s="71">
        <v>0</v>
      </c>
      <c r="RD20" s="71">
        <v>0</v>
      </c>
      <c r="RE20" s="71">
        <v>0</v>
      </c>
      <c r="RF20" s="71">
        <v>0</v>
      </c>
      <c r="RG20" s="71">
        <v>0</v>
      </c>
      <c r="RH20" s="71">
        <v>0</v>
      </c>
      <c r="RI20" s="71">
        <v>1</v>
      </c>
      <c r="RJ20" s="71">
        <v>0</v>
      </c>
      <c r="RK20" s="71">
        <v>0</v>
      </c>
      <c r="RL20" s="71">
        <v>0</v>
      </c>
      <c r="RM20" s="71">
        <v>0</v>
      </c>
      <c r="RN20" s="71">
        <v>0</v>
      </c>
      <c r="RO20" s="71">
        <v>0</v>
      </c>
      <c r="RP20" s="71">
        <v>0</v>
      </c>
      <c r="RQ20" s="71">
        <v>0</v>
      </c>
      <c r="RR20" s="71">
        <v>0</v>
      </c>
      <c r="RS20" s="71">
        <v>8</v>
      </c>
      <c r="RT20" s="71">
        <v>1</v>
      </c>
      <c r="RU20" s="71">
        <v>0</v>
      </c>
      <c r="RV20" s="71">
        <v>0</v>
      </c>
      <c r="RW20" s="71">
        <v>0</v>
      </c>
      <c r="RX20" s="71">
        <v>0</v>
      </c>
      <c r="RY20" s="71">
        <v>0</v>
      </c>
      <c r="RZ20" s="71">
        <v>0</v>
      </c>
      <c r="SA20" s="71">
        <v>0</v>
      </c>
      <c r="SB20" s="71">
        <v>0</v>
      </c>
      <c r="SC20" s="71">
        <v>0</v>
      </c>
      <c r="SD20" s="71">
        <v>1</v>
      </c>
      <c r="SE20" s="71">
        <v>0</v>
      </c>
      <c r="SF20" s="71">
        <v>0</v>
      </c>
      <c r="SG20" s="71">
        <v>0</v>
      </c>
      <c r="SH20" s="71">
        <v>0</v>
      </c>
    </row>
    <row r="21" spans="1:502">
      <c r="A21" s="16" t="s">
        <v>2300</v>
      </c>
      <c r="B21" s="70">
        <v>13</v>
      </c>
      <c r="C21" s="70">
        <v>13</v>
      </c>
      <c r="D21" s="70">
        <v>1</v>
      </c>
      <c r="E21" s="70">
        <v>2016</v>
      </c>
      <c r="F21" s="70" t="s">
        <v>155</v>
      </c>
      <c r="G21" s="1073" t="s">
        <v>2288</v>
      </c>
      <c r="H21" s="70" t="s">
        <v>1656</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6.7140000000000004</v>
      </c>
      <c r="AB21" s="73">
        <v>0</v>
      </c>
      <c r="AC21" s="73">
        <v>0</v>
      </c>
      <c r="AD21" s="73">
        <v>0</v>
      </c>
      <c r="AE21" s="73">
        <v>6.1639999999999997</v>
      </c>
      <c r="AF21" s="73">
        <v>4.1260000000000003</v>
      </c>
      <c r="AG21" s="73">
        <v>0</v>
      </c>
      <c r="AH21" s="73">
        <v>0</v>
      </c>
      <c r="AI21" s="73">
        <v>0</v>
      </c>
      <c r="AJ21" s="73">
        <v>0</v>
      </c>
      <c r="AK21" s="73">
        <v>0</v>
      </c>
      <c r="AL21" s="73">
        <v>0</v>
      </c>
      <c r="AM21" s="73">
        <v>0</v>
      </c>
      <c r="AN21" s="73">
        <v>31.902999999999999</v>
      </c>
      <c r="AO21" s="73">
        <v>0</v>
      </c>
      <c r="AP21" s="73">
        <v>0</v>
      </c>
      <c r="AQ21" s="73">
        <v>0</v>
      </c>
      <c r="AR21" s="73">
        <v>0</v>
      </c>
      <c r="AS21" s="73">
        <v>4.1909999999999998</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3.96</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6.7140000000000004</v>
      </c>
      <c r="EC21" s="73">
        <v>0</v>
      </c>
      <c r="ED21" s="73">
        <v>0</v>
      </c>
      <c r="EE21" s="73">
        <v>0</v>
      </c>
      <c r="EF21" s="73">
        <v>6.1639999999999997</v>
      </c>
      <c r="EG21" s="73">
        <v>4.1260000000000003</v>
      </c>
      <c r="EH21" s="73">
        <v>0</v>
      </c>
      <c r="EI21" s="73">
        <v>0</v>
      </c>
      <c r="EJ21" s="73">
        <v>0</v>
      </c>
      <c r="EK21" s="73">
        <v>0</v>
      </c>
      <c r="EL21" s="73">
        <v>0</v>
      </c>
      <c r="EM21" s="73">
        <v>0</v>
      </c>
      <c r="EN21" s="73">
        <v>0</v>
      </c>
      <c r="EO21" s="73">
        <v>31.902999999999999</v>
      </c>
      <c r="EP21" s="73">
        <v>0</v>
      </c>
      <c r="EQ21" s="73">
        <v>0</v>
      </c>
      <c r="ER21" s="73">
        <v>0</v>
      </c>
      <c r="ES21" s="73">
        <v>0</v>
      </c>
      <c r="ET21" s="73">
        <v>4.1909999999999998</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3.96</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48.906999999999996</v>
      </c>
      <c r="HL21" s="73">
        <v>4.1909999999999998</v>
      </c>
      <c r="HM21" s="73">
        <v>0</v>
      </c>
      <c r="HN21" s="73">
        <v>0</v>
      </c>
      <c r="HO21" s="73">
        <v>0</v>
      </c>
      <c r="HP21" s="73">
        <v>0</v>
      </c>
      <c r="HQ21" s="73">
        <v>0</v>
      </c>
      <c r="HR21" s="73">
        <v>0</v>
      </c>
      <c r="HS21" s="73">
        <v>0</v>
      </c>
      <c r="HT21" s="73">
        <v>0</v>
      </c>
      <c r="HU21" s="73">
        <v>0</v>
      </c>
      <c r="HV21" s="73">
        <v>3.96</v>
      </c>
      <c r="HW21" s="73">
        <v>0</v>
      </c>
      <c r="HX21" s="73">
        <v>0</v>
      </c>
      <c r="HY21" s="73">
        <v>0</v>
      </c>
      <c r="HZ21" s="73">
        <v>0</v>
      </c>
      <c r="IA21" s="73">
        <v>0</v>
      </c>
      <c r="IB21" s="73">
        <v>0</v>
      </c>
      <c r="IC21" s="73">
        <v>0</v>
      </c>
      <c r="ID21" s="73">
        <v>0</v>
      </c>
      <c r="IE21" s="73">
        <v>0</v>
      </c>
      <c r="IF21" s="73">
        <v>48.906999999999996</v>
      </c>
      <c r="IG21" s="73">
        <v>4.1909999999999998</v>
      </c>
      <c r="IH21" s="73">
        <v>0</v>
      </c>
      <c r="II21" s="73">
        <v>0</v>
      </c>
      <c r="IJ21" s="73">
        <v>0</v>
      </c>
      <c r="IK21" s="73">
        <v>0</v>
      </c>
      <c r="IL21" s="73">
        <v>0</v>
      </c>
      <c r="IM21" s="73">
        <v>0</v>
      </c>
      <c r="IN21" s="73">
        <v>0</v>
      </c>
      <c r="IO21" s="73">
        <v>0</v>
      </c>
      <c r="IP21" s="73">
        <v>0</v>
      </c>
      <c r="IQ21" s="73">
        <v>3.96</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1</v>
      </c>
      <c r="JO21" s="71">
        <v>0</v>
      </c>
      <c r="JP21" s="71">
        <v>0</v>
      </c>
      <c r="JQ21" s="71">
        <v>0</v>
      </c>
      <c r="JR21" s="71">
        <v>1</v>
      </c>
      <c r="JS21" s="71">
        <v>1</v>
      </c>
      <c r="JT21" s="71">
        <v>0</v>
      </c>
      <c r="JU21" s="71">
        <v>0</v>
      </c>
      <c r="JV21" s="71">
        <v>0</v>
      </c>
      <c r="JW21" s="71">
        <v>0</v>
      </c>
      <c r="JX21" s="71">
        <v>0</v>
      </c>
      <c r="JY21" s="71">
        <v>0</v>
      </c>
      <c r="JZ21" s="71">
        <v>0</v>
      </c>
      <c r="KA21" s="71">
        <v>5</v>
      </c>
      <c r="KB21" s="71">
        <v>0</v>
      </c>
      <c r="KC21" s="71">
        <v>0</v>
      </c>
      <c r="KD21" s="71">
        <v>0</v>
      </c>
      <c r="KE21" s="71">
        <v>0</v>
      </c>
      <c r="KF21" s="71">
        <v>1</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1</v>
      </c>
      <c r="NP21" s="71">
        <v>0</v>
      </c>
      <c r="NQ21" s="71">
        <v>0</v>
      </c>
      <c r="NR21" s="71">
        <v>0</v>
      </c>
      <c r="NS21" s="71">
        <v>1</v>
      </c>
      <c r="NT21" s="71">
        <v>1</v>
      </c>
      <c r="NU21" s="71">
        <v>0</v>
      </c>
      <c r="NV21" s="71">
        <v>0</v>
      </c>
      <c r="NW21" s="71">
        <v>0</v>
      </c>
      <c r="NX21" s="71">
        <v>0</v>
      </c>
      <c r="NY21" s="71">
        <v>0</v>
      </c>
      <c r="NZ21" s="71">
        <v>0</v>
      </c>
      <c r="OA21" s="71">
        <v>0</v>
      </c>
      <c r="OB21" s="71">
        <v>5</v>
      </c>
      <c r="OC21" s="71">
        <v>0</v>
      </c>
      <c r="OD21" s="71">
        <v>0</v>
      </c>
      <c r="OE21" s="71">
        <v>0</v>
      </c>
      <c r="OF21" s="71">
        <v>0</v>
      </c>
      <c r="OG21" s="71">
        <v>1</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8</v>
      </c>
      <c r="QY21" s="71">
        <v>1</v>
      </c>
      <c r="QZ21" s="71">
        <v>0</v>
      </c>
      <c r="RA21" s="71">
        <v>0</v>
      </c>
      <c r="RB21" s="71">
        <v>0</v>
      </c>
      <c r="RC21" s="71">
        <v>0</v>
      </c>
      <c r="RD21" s="71">
        <v>0</v>
      </c>
      <c r="RE21" s="71">
        <v>0</v>
      </c>
      <c r="RF21" s="71">
        <v>0</v>
      </c>
      <c r="RG21" s="71">
        <v>0</v>
      </c>
      <c r="RH21" s="71">
        <v>0</v>
      </c>
      <c r="RI21" s="71">
        <v>1</v>
      </c>
      <c r="RJ21" s="71">
        <v>0</v>
      </c>
      <c r="RK21" s="71">
        <v>0</v>
      </c>
      <c r="RL21" s="71">
        <v>0</v>
      </c>
      <c r="RM21" s="71">
        <v>0</v>
      </c>
      <c r="RN21" s="71">
        <v>0</v>
      </c>
      <c r="RO21" s="71">
        <v>0</v>
      </c>
      <c r="RP21" s="71">
        <v>0</v>
      </c>
      <c r="RQ21" s="71">
        <v>0</v>
      </c>
      <c r="RR21" s="71">
        <v>0</v>
      </c>
      <c r="RS21" s="71">
        <v>8</v>
      </c>
      <c r="RT21" s="71">
        <v>1</v>
      </c>
      <c r="RU21" s="71">
        <v>0</v>
      </c>
      <c r="RV21" s="71">
        <v>0</v>
      </c>
      <c r="RW21" s="71">
        <v>0</v>
      </c>
      <c r="RX21" s="71">
        <v>0</v>
      </c>
      <c r="RY21" s="71">
        <v>0</v>
      </c>
      <c r="RZ21" s="71">
        <v>0</v>
      </c>
      <c r="SA21" s="71">
        <v>0</v>
      </c>
      <c r="SB21" s="71">
        <v>0</v>
      </c>
      <c r="SC21" s="71">
        <v>0</v>
      </c>
      <c r="SD21" s="71">
        <v>1</v>
      </c>
      <c r="SE21" s="71">
        <v>0</v>
      </c>
      <c r="SF21" s="71">
        <v>0</v>
      </c>
      <c r="SG21" s="71">
        <v>0</v>
      </c>
      <c r="SH21" s="71">
        <v>0</v>
      </c>
    </row>
    <row r="22" spans="1:502">
      <c r="A22" s="16" t="s">
        <v>2301</v>
      </c>
      <c r="B22" s="70">
        <v>14</v>
      </c>
      <c r="C22" s="70">
        <v>14</v>
      </c>
      <c r="D22" s="70">
        <v>1</v>
      </c>
      <c r="E22" s="70">
        <v>2017</v>
      </c>
      <c r="F22" s="70" t="s">
        <v>156</v>
      </c>
      <c r="G22" s="1073" t="s">
        <v>2288</v>
      </c>
      <c r="H22" s="70" t="s">
        <v>1656</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6.4279999999999999</v>
      </c>
      <c r="AB22" s="73">
        <v>0</v>
      </c>
      <c r="AC22" s="73">
        <v>0</v>
      </c>
      <c r="AD22" s="73">
        <v>0</v>
      </c>
      <c r="AE22" s="73">
        <v>6.6849999999999996</v>
      </c>
      <c r="AF22" s="73">
        <v>4.2030000000000003</v>
      </c>
      <c r="AG22" s="73">
        <v>0</v>
      </c>
      <c r="AH22" s="73">
        <v>0</v>
      </c>
      <c r="AI22" s="73">
        <v>0</v>
      </c>
      <c r="AJ22" s="73">
        <v>0</v>
      </c>
      <c r="AK22" s="73">
        <v>0</v>
      </c>
      <c r="AL22" s="73">
        <v>0</v>
      </c>
      <c r="AM22" s="73">
        <v>0</v>
      </c>
      <c r="AN22" s="73">
        <v>33.378999999999998</v>
      </c>
      <c r="AO22" s="73">
        <v>0</v>
      </c>
      <c r="AP22" s="73">
        <v>0</v>
      </c>
      <c r="AQ22" s="73">
        <v>0</v>
      </c>
      <c r="AR22" s="73">
        <v>0</v>
      </c>
      <c r="AS22" s="73">
        <v>4.0910000000000002</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4.0999999999999996</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6.4279999999999999</v>
      </c>
      <c r="EC22" s="73">
        <v>0</v>
      </c>
      <c r="ED22" s="73">
        <v>0</v>
      </c>
      <c r="EE22" s="73">
        <v>0</v>
      </c>
      <c r="EF22" s="73">
        <v>6.6849999999999996</v>
      </c>
      <c r="EG22" s="73">
        <v>4.2030000000000003</v>
      </c>
      <c r="EH22" s="73">
        <v>0</v>
      </c>
      <c r="EI22" s="73">
        <v>0</v>
      </c>
      <c r="EJ22" s="73">
        <v>0</v>
      </c>
      <c r="EK22" s="73">
        <v>0</v>
      </c>
      <c r="EL22" s="73">
        <v>0</v>
      </c>
      <c r="EM22" s="73">
        <v>0</v>
      </c>
      <c r="EN22" s="73">
        <v>0</v>
      </c>
      <c r="EO22" s="73">
        <v>33.378999999999998</v>
      </c>
      <c r="EP22" s="73">
        <v>0</v>
      </c>
      <c r="EQ22" s="73">
        <v>0</v>
      </c>
      <c r="ER22" s="73">
        <v>0</v>
      </c>
      <c r="ES22" s="73">
        <v>0</v>
      </c>
      <c r="ET22" s="73">
        <v>4.0910000000000002</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4.0999999999999996</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50.695</v>
      </c>
      <c r="HL22" s="73">
        <v>4.0910000000000002</v>
      </c>
      <c r="HM22" s="73">
        <v>0</v>
      </c>
      <c r="HN22" s="73">
        <v>0</v>
      </c>
      <c r="HO22" s="73">
        <v>0</v>
      </c>
      <c r="HP22" s="73">
        <v>0</v>
      </c>
      <c r="HQ22" s="73">
        <v>0</v>
      </c>
      <c r="HR22" s="73">
        <v>0</v>
      </c>
      <c r="HS22" s="73">
        <v>0</v>
      </c>
      <c r="HT22" s="73">
        <v>0</v>
      </c>
      <c r="HU22" s="73">
        <v>0</v>
      </c>
      <c r="HV22" s="73">
        <v>4.0999999999999996</v>
      </c>
      <c r="HW22" s="73">
        <v>0</v>
      </c>
      <c r="HX22" s="73">
        <v>0</v>
      </c>
      <c r="HY22" s="73">
        <v>0</v>
      </c>
      <c r="HZ22" s="73">
        <v>0</v>
      </c>
      <c r="IA22" s="73">
        <v>0</v>
      </c>
      <c r="IB22" s="73">
        <v>0</v>
      </c>
      <c r="IC22" s="73">
        <v>0</v>
      </c>
      <c r="ID22" s="73">
        <v>0</v>
      </c>
      <c r="IE22" s="73">
        <v>0</v>
      </c>
      <c r="IF22" s="73">
        <v>50.695</v>
      </c>
      <c r="IG22" s="73">
        <v>4.0910000000000002</v>
      </c>
      <c r="IH22" s="73">
        <v>0</v>
      </c>
      <c r="II22" s="73">
        <v>0</v>
      </c>
      <c r="IJ22" s="73">
        <v>0</v>
      </c>
      <c r="IK22" s="73">
        <v>0</v>
      </c>
      <c r="IL22" s="73">
        <v>0</v>
      </c>
      <c r="IM22" s="73">
        <v>0</v>
      </c>
      <c r="IN22" s="73">
        <v>0</v>
      </c>
      <c r="IO22" s="73">
        <v>0</v>
      </c>
      <c r="IP22" s="73">
        <v>0</v>
      </c>
      <c r="IQ22" s="73">
        <v>4.0999999999999996</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1</v>
      </c>
      <c r="JO22" s="71">
        <v>0</v>
      </c>
      <c r="JP22" s="71">
        <v>0</v>
      </c>
      <c r="JQ22" s="71">
        <v>0</v>
      </c>
      <c r="JR22" s="71">
        <v>1</v>
      </c>
      <c r="JS22" s="71">
        <v>1</v>
      </c>
      <c r="JT22" s="71">
        <v>0</v>
      </c>
      <c r="JU22" s="71">
        <v>0</v>
      </c>
      <c r="JV22" s="71">
        <v>0</v>
      </c>
      <c r="JW22" s="71">
        <v>0</v>
      </c>
      <c r="JX22" s="71">
        <v>0</v>
      </c>
      <c r="JY22" s="71">
        <v>0</v>
      </c>
      <c r="JZ22" s="71">
        <v>0</v>
      </c>
      <c r="KA22" s="71">
        <v>5</v>
      </c>
      <c r="KB22" s="71">
        <v>0</v>
      </c>
      <c r="KC22" s="71">
        <v>0</v>
      </c>
      <c r="KD22" s="71">
        <v>0</v>
      </c>
      <c r="KE22" s="71">
        <v>0</v>
      </c>
      <c r="KF22" s="71">
        <v>1</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1</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1</v>
      </c>
      <c r="NP22" s="71">
        <v>0</v>
      </c>
      <c r="NQ22" s="71">
        <v>0</v>
      </c>
      <c r="NR22" s="71">
        <v>0</v>
      </c>
      <c r="NS22" s="71">
        <v>1</v>
      </c>
      <c r="NT22" s="71">
        <v>1</v>
      </c>
      <c r="NU22" s="71">
        <v>0</v>
      </c>
      <c r="NV22" s="71">
        <v>0</v>
      </c>
      <c r="NW22" s="71">
        <v>0</v>
      </c>
      <c r="NX22" s="71">
        <v>0</v>
      </c>
      <c r="NY22" s="71">
        <v>0</v>
      </c>
      <c r="NZ22" s="71">
        <v>0</v>
      </c>
      <c r="OA22" s="71">
        <v>0</v>
      </c>
      <c r="OB22" s="71">
        <v>5</v>
      </c>
      <c r="OC22" s="71">
        <v>0</v>
      </c>
      <c r="OD22" s="71">
        <v>0</v>
      </c>
      <c r="OE22" s="71">
        <v>0</v>
      </c>
      <c r="OF22" s="71">
        <v>0</v>
      </c>
      <c r="OG22" s="71">
        <v>1</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1</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8</v>
      </c>
      <c r="QY22" s="71">
        <v>1</v>
      </c>
      <c r="QZ22" s="71">
        <v>0</v>
      </c>
      <c r="RA22" s="71">
        <v>0</v>
      </c>
      <c r="RB22" s="71">
        <v>0</v>
      </c>
      <c r="RC22" s="71">
        <v>0</v>
      </c>
      <c r="RD22" s="71">
        <v>0</v>
      </c>
      <c r="RE22" s="71">
        <v>0</v>
      </c>
      <c r="RF22" s="71">
        <v>0</v>
      </c>
      <c r="RG22" s="71">
        <v>0</v>
      </c>
      <c r="RH22" s="71">
        <v>0</v>
      </c>
      <c r="RI22" s="71">
        <v>1</v>
      </c>
      <c r="RJ22" s="71">
        <v>0</v>
      </c>
      <c r="RK22" s="71">
        <v>0</v>
      </c>
      <c r="RL22" s="71">
        <v>0</v>
      </c>
      <c r="RM22" s="71">
        <v>0</v>
      </c>
      <c r="RN22" s="71">
        <v>0</v>
      </c>
      <c r="RO22" s="71">
        <v>0</v>
      </c>
      <c r="RP22" s="71">
        <v>0</v>
      </c>
      <c r="RQ22" s="71">
        <v>0</v>
      </c>
      <c r="RR22" s="71">
        <v>0</v>
      </c>
      <c r="RS22" s="71">
        <v>8</v>
      </c>
      <c r="RT22" s="71">
        <v>1</v>
      </c>
      <c r="RU22" s="71">
        <v>0</v>
      </c>
      <c r="RV22" s="71">
        <v>0</v>
      </c>
      <c r="RW22" s="71">
        <v>0</v>
      </c>
      <c r="RX22" s="71">
        <v>0</v>
      </c>
      <c r="RY22" s="71">
        <v>0</v>
      </c>
      <c r="RZ22" s="71">
        <v>0</v>
      </c>
      <c r="SA22" s="71">
        <v>0</v>
      </c>
      <c r="SB22" s="71">
        <v>0</v>
      </c>
      <c r="SC22" s="71">
        <v>0</v>
      </c>
      <c r="SD22" s="71">
        <v>1</v>
      </c>
      <c r="SE22" s="71">
        <v>0</v>
      </c>
      <c r="SF22" s="71">
        <v>0</v>
      </c>
      <c r="SG22" s="71">
        <v>0</v>
      </c>
      <c r="SH22" s="71">
        <v>0</v>
      </c>
    </row>
    <row r="23" spans="1:502">
      <c r="A23" s="16" t="s">
        <v>2302</v>
      </c>
      <c r="B23" s="70">
        <v>15</v>
      </c>
      <c r="C23" s="70">
        <v>15</v>
      </c>
      <c r="D23" s="70">
        <v>1</v>
      </c>
      <c r="E23" s="70">
        <v>2018</v>
      </c>
      <c r="F23" s="70" t="s">
        <v>183</v>
      </c>
      <c r="G23" s="1073" t="s">
        <v>2288</v>
      </c>
      <c r="H23" s="70" t="s">
        <v>1656</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6.056</v>
      </c>
      <c r="AB23" s="73">
        <v>0</v>
      </c>
      <c r="AC23" s="73">
        <v>0</v>
      </c>
      <c r="AD23" s="73">
        <v>0</v>
      </c>
      <c r="AE23" s="73">
        <v>6.375</v>
      </c>
      <c r="AF23" s="73">
        <v>4.0229999999999997</v>
      </c>
      <c r="AG23" s="73">
        <v>0</v>
      </c>
      <c r="AH23" s="73">
        <v>0</v>
      </c>
      <c r="AI23" s="73">
        <v>0</v>
      </c>
      <c r="AJ23" s="73">
        <v>0</v>
      </c>
      <c r="AK23" s="73">
        <v>0</v>
      </c>
      <c r="AL23" s="73">
        <v>0</v>
      </c>
      <c r="AM23" s="73">
        <v>0</v>
      </c>
      <c r="AN23" s="73">
        <v>32.752000000000002</v>
      </c>
      <c r="AO23" s="73">
        <v>0</v>
      </c>
      <c r="AP23" s="73">
        <v>0</v>
      </c>
      <c r="AQ23" s="73">
        <v>0</v>
      </c>
      <c r="AR23" s="73">
        <v>0</v>
      </c>
      <c r="AS23" s="73">
        <v>3.93</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3.734</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6.056</v>
      </c>
      <c r="EC23" s="73">
        <v>0</v>
      </c>
      <c r="ED23" s="73">
        <v>0</v>
      </c>
      <c r="EE23" s="73">
        <v>0</v>
      </c>
      <c r="EF23" s="73">
        <v>6.375</v>
      </c>
      <c r="EG23" s="73">
        <v>4.0229999999999997</v>
      </c>
      <c r="EH23" s="73">
        <v>0</v>
      </c>
      <c r="EI23" s="73">
        <v>0</v>
      </c>
      <c r="EJ23" s="73">
        <v>0</v>
      </c>
      <c r="EK23" s="73">
        <v>0</v>
      </c>
      <c r="EL23" s="73">
        <v>0</v>
      </c>
      <c r="EM23" s="73">
        <v>0</v>
      </c>
      <c r="EN23" s="73">
        <v>0</v>
      </c>
      <c r="EO23" s="73">
        <v>32.752000000000002</v>
      </c>
      <c r="EP23" s="73">
        <v>0</v>
      </c>
      <c r="EQ23" s="73">
        <v>0</v>
      </c>
      <c r="ER23" s="73">
        <v>0</v>
      </c>
      <c r="ES23" s="73">
        <v>0</v>
      </c>
      <c r="ET23" s="73">
        <v>3.93</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3.734</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49.206000000000003</v>
      </c>
      <c r="HL23" s="73">
        <v>3.93</v>
      </c>
      <c r="HM23" s="73">
        <v>0</v>
      </c>
      <c r="HN23" s="73">
        <v>0</v>
      </c>
      <c r="HO23" s="73">
        <v>0</v>
      </c>
      <c r="HP23" s="73">
        <v>0</v>
      </c>
      <c r="HQ23" s="73">
        <v>0</v>
      </c>
      <c r="HR23" s="73">
        <v>0</v>
      </c>
      <c r="HS23" s="73">
        <v>0</v>
      </c>
      <c r="HT23" s="73">
        <v>0</v>
      </c>
      <c r="HU23" s="73">
        <v>0</v>
      </c>
      <c r="HV23" s="73">
        <v>3.734</v>
      </c>
      <c r="HW23" s="73">
        <v>0</v>
      </c>
      <c r="HX23" s="73">
        <v>0</v>
      </c>
      <c r="HY23" s="73">
        <v>0</v>
      </c>
      <c r="HZ23" s="73">
        <v>0</v>
      </c>
      <c r="IA23" s="73">
        <v>0</v>
      </c>
      <c r="IB23" s="73">
        <v>0</v>
      </c>
      <c r="IC23" s="73">
        <v>0</v>
      </c>
      <c r="ID23" s="73">
        <v>0</v>
      </c>
      <c r="IE23" s="73">
        <v>0</v>
      </c>
      <c r="IF23" s="73">
        <v>49.206000000000003</v>
      </c>
      <c r="IG23" s="73">
        <v>3.93</v>
      </c>
      <c r="IH23" s="73">
        <v>0</v>
      </c>
      <c r="II23" s="73">
        <v>0</v>
      </c>
      <c r="IJ23" s="73">
        <v>0</v>
      </c>
      <c r="IK23" s="73">
        <v>0</v>
      </c>
      <c r="IL23" s="73">
        <v>0</v>
      </c>
      <c r="IM23" s="73">
        <v>0</v>
      </c>
      <c r="IN23" s="73">
        <v>0</v>
      </c>
      <c r="IO23" s="73">
        <v>0</v>
      </c>
      <c r="IP23" s="73">
        <v>0</v>
      </c>
      <c r="IQ23" s="73">
        <v>3.734</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1</v>
      </c>
      <c r="JO23" s="71">
        <v>0</v>
      </c>
      <c r="JP23" s="71">
        <v>0</v>
      </c>
      <c r="JQ23" s="71">
        <v>0</v>
      </c>
      <c r="JR23" s="71">
        <v>1</v>
      </c>
      <c r="JS23" s="71">
        <v>1</v>
      </c>
      <c r="JT23" s="71">
        <v>0</v>
      </c>
      <c r="JU23" s="71">
        <v>0</v>
      </c>
      <c r="JV23" s="71">
        <v>0</v>
      </c>
      <c r="JW23" s="71">
        <v>0</v>
      </c>
      <c r="JX23" s="71">
        <v>0</v>
      </c>
      <c r="JY23" s="71">
        <v>0</v>
      </c>
      <c r="JZ23" s="71">
        <v>0</v>
      </c>
      <c r="KA23" s="71">
        <v>5</v>
      </c>
      <c r="KB23" s="71">
        <v>0</v>
      </c>
      <c r="KC23" s="71">
        <v>0</v>
      </c>
      <c r="KD23" s="71">
        <v>0</v>
      </c>
      <c r="KE23" s="71">
        <v>0</v>
      </c>
      <c r="KF23" s="71">
        <v>1</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1</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1</v>
      </c>
      <c r="NP23" s="71">
        <v>0</v>
      </c>
      <c r="NQ23" s="71">
        <v>0</v>
      </c>
      <c r="NR23" s="71">
        <v>0</v>
      </c>
      <c r="NS23" s="71">
        <v>1</v>
      </c>
      <c r="NT23" s="71">
        <v>1</v>
      </c>
      <c r="NU23" s="71">
        <v>0</v>
      </c>
      <c r="NV23" s="71">
        <v>0</v>
      </c>
      <c r="NW23" s="71">
        <v>0</v>
      </c>
      <c r="NX23" s="71">
        <v>0</v>
      </c>
      <c r="NY23" s="71">
        <v>0</v>
      </c>
      <c r="NZ23" s="71">
        <v>0</v>
      </c>
      <c r="OA23" s="71">
        <v>0</v>
      </c>
      <c r="OB23" s="71">
        <v>5</v>
      </c>
      <c r="OC23" s="71">
        <v>0</v>
      </c>
      <c r="OD23" s="71">
        <v>0</v>
      </c>
      <c r="OE23" s="71">
        <v>0</v>
      </c>
      <c r="OF23" s="71">
        <v>0</v>
      </c>
      <c r="OG23" s="71">
        <v>1</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1</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8</v>
      </c>
      <c r="QY23" s="71">
        <v>1</v>
      </c>
      <c r="QZ23" s="71">
        <v>0</v>
      </c>
      <c r="RA23" s="71">
        <v>0</v>
      </c>
      <c r="RB23" s="71">
        <v>0</v>
      </c>
      <c r="RC23" s="71">
        <v>0</v>
      </c>
      <c r="RD23" s="71">
        <v>0</v>
      </c>
      <c r="RE23" s="71">
        <v>0</v>
      </c>
      <c r="RF23" s="71">
        <v>0</v>
      </c>
      <c r="RG23" s="71">
        <v>0</v>
      </c>
      <c r="RH23" s="71">
        <v>0</v>
      </c>
      <c r="RI23" s="71">
        <v>1</v>
      </c>
      <c r="RJ23" s="71">
        <v>0</v>
      </c>
      <c r="RK23" s="71">
        <v>0</v>
      </c>
      <c r="RL23" s="71">
        <v>0</v>
      </c>
      <c r="RM23" s="71">
        <v>0</v>
      </c>
      <c r="RN23" s="71">
        <v>0</v>
      </c>
      <c r="RO23" s="71">
        <v>0</v>
      </c>
      <c r="RP23" s="71">
        <v>0</v>
      </c>
      <c r="RQ23" s="71">
        <v>0</v>
      </c>
      <c r="RR23" s="71">
        <v>0</v>
      </c>
      <c r="RS23" s="71">
        <v>8</v>
      </c>
      <c r="RT23" s="71">
        <v>1</v>
      </c>
      <c r="RU23" s="71">
        <v>0</v>
      </c>
      <c r="RV23" s="71">
        <v>0</v>
      </c>
      <c r="RW23" s="71">
        <v>0</v>
      </c>
      <c r="RX23" s="71">
        <v>0</v>
      </c>
      <c r="RY23" s="71">
        <v>0</v>
      </c>
      <c r="RZ23" s="71">
        <v>0</v>
      </c>
      <c r="SA23" s="71">
        <v>0</v>
      </c>
      <c r="SB23" s="71">
        <v>0</v>
      </c>
      <c r="SC23" s="71">
        <v>0</v>
      </c>
      <c r="SD23" s="71">
        <v>1</v>
      </c>
      <c r="SE23" s="71">
        <v>0</v>
      </c>
      <c r="SF23" s="71">
        <v>0</v>
      </c>
      <c r="SG23" s="71">
        <v>0</v>
      </c>
      <c r="SH23" s="71">
        <v>0</v>
      </c>
    </row>
    <row r="24" spans="1:502">
      <c r="A24" s="16" t="s">
        <v>2303</v>
      </c>
      <c r="B24" s="70">
        <v>16</v>
      </c>
      <c r="C24" s="70">
        <v>16</v>
      </c>
      <c r="D24" s="70">
        <v>1</v>
      </c>
      <c r="E24" s="70">
        <v>2019</v>
      </c>
      <c r="F24" s="70" t="s">
        <v>158</v>
      </c>
      <c r="G24" s="1073" t="s">
        <v>2288</v>
      </c>
      <c r="H24" s="70" t="s">
        <v>1656</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5.258</v>
      </c>
      <c r="AB24" s="73">
        <v>0</v>
      </c>
      <c r="AC24" s="73">
        <v>0</v>
      </c>
      <c r="AD24" s="73">
        <v>0</v>
      </c>
      <c r="AE24" s="73">
        <v>4.4390000000000001</v>
      </c>
      <c r="AF24" s="73">
        <v>4.0419999999999998</v>
      </c>
      <c r="AG24" s="73">
        <v>0</v>
      </c>
      <c r="AH24" s="73">
        <v>0</v>
      </c>
      <c r="AI24" s="73">
        <v>0</v>
      </c>
      <c r="AJ24" s="73">
        <v>0</v>
      </c>
      <c r="AK24" s="73">
        <v>0</v>
      </c>
      <c r="AL24" s="73">
        <v>0</v>
      </c>
      <c r="AM24" s="73">
        <v>0</v>
      </c>
      <c r="AN24" s="73">
        <v>32.494999999999997</v>
      </c>
      <c r="AO24" s="73">
        <v>0</v>
      </c>
      <c r="AP24" s="73">
        <v>0</v>
      </c>
      <c r="AQ24" s="73">
        <v>0</v>
      </c>
      <c r="AR24" s="73">
        <v>0</v>
      </c>
      <c r="AS24" s="73">
        <v>3.8610000000000002</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4.4710000000000001</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5.258</v>
      </c>
      <c r="EC24" s="73">
        <v>0</v>
      </c>
      <c r="ED24" s="73">
        <v>0</v>
      </c>
      <c r="EE24" s="73">
        <v>0</v>
      </c>
      <c r="EF24" s="73">
        <v>4.4390000000000001</v>
      </c>
      <c r="EG24" s="73">
        <v>4.0419999999999998</v>
      </c>
      <c r="EH24" s="73">
        <v>0</v>
      </c>
      <c r="EI24" s="73">
        <v>0</v>
      </c>
      <c r="EJ24" s="73">
        <v>0</v>
      </c>
      <c r="EK24" s="73">
        <v>0</v>
      </c>
      <c r="EL24" s="73">
        <v>0</v>
      </c>
      <c r="EM24" s="73">
        <v>0</v>
      </c>
      <c r="EN24" s="73">
        <v>0</v>
      </c>
      <c r="EO24" s="73">
        <v>32.494999999999997</v>
      </c>
      <c r="EP24" s="73">
        <v>0</v>
      </c>
      <c r="EQ24" s="73">
        <v>0</v>
      </c>
      <c r="ER24" s="73">
        <v>0</v>
      </c>
      <c r="ES24" s="73">
        <v>0</v>
      </c>
      <c r="ET24" s="73">
        <v>3.8610000000000002</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4.4710000000000001</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46.234000000000002</v>
      </c>
      <c r="HL24" s="73">
        <v>3.8610000000000002</v>
      </c>
      <c r="HM24" s="73">
        <v>0</v>
      </c>
      <c r="HN24" s="73">
        <v>0</v>
      </c>
      <c r="HO24" s="73">
        <v>0</v>
      </c>
      <c r="HP24" s="73">
        <v>0</v>
      </c>
      <c r="HQ24" s="73">
        <v>0</v>
      </c>
      <c r="HR24" s="73">
        <v>0</v>
      </c>
      <c r="HS24" s="73">
        <v>0</v>
      </c>
      <c r="HT24" s="73">
        <v>0</v>
      </c>
      <c r="HU24" s="73">
        <v>0</v>
      </c>
      <c r="HV24" s="73">
        <v>4.4710000000000001</v>
      </c>
      <c r="HW24" s="73">
        <v>0</v>
      </c>
      <c r="HX24" s="73">
        <v>0</v>
      </c>
      <c r="HY24" s="73">
        <v>0</v>
      </c>
      <c r="HZ24" s="73">
        <v>0</v>
      </c>
      <c r="IA24" s="73">
        <v>0</v>
      </c>
      <c r="IB24" s="73">
        <v>0</v>
      </c>
      <c r="IC24" s="73">
        <v>0</v>
      </c>
      <c r="ID24" s="73">
        <v>0</v>
      </c>
      <c r="IE24" s="73">
        <v>0</v>
      </c>
      <c r="IF24" s="73">
        <v>46.234000000000002</v>
      </c>
      <c r="IG24" s="73">
        <v>3.8610000000000002</v>
      </c>
      <c r="IH24" s="73">
        <v>0</v>
      </c>
      <c r="II24" s="73">
        <v>0</v>
      </c>
      <c r="IJ24" s="73">
        <v>0</v>
      </c>
      <c r="IK24" s="73">
        <v>0</v>
      </c>
      <c r="IL24" s="73">
        <v>0</v>
      </c>
      <c r="IM24" s="73">
        <v>0</v>
      </c>
      <c r="IN24" s="73">
        <v>0</v>
      </c>
      <c r="IO24" s="73">
        <v>0</v>
      </c>
      <c r="IP24" s="73">
        <v>0</v>
      </c>
      <c r="IQ24" s="73">
        <v>4.4710000000000001</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1</v>
      </c>
      <c r="JO24" s="71">
        <v>0</v>
      </c>
      <c r="JP24" s="71">
        <v>0</v>
      </c>
      <c r="JQ24" s="71">
        <v>0</v>
      </c>
      <c r="JR24" s="71">
        <v>1</v>
      </c>
      <c r="JS24" s="71">
        <v>1</v>
      </c>
      <c r="JT24" s="71">
        <v>0</v>
      </c>
      <c r="JU24" s="71">
        <v>0</v>
      </c>
      <c r="JV24" s="71">
        <v>0</v>
      </c>
      <c r="JW24" s="71">
        <v>0</v>
      </c>
      <c r="JX24" s="71">
        <v>0</v>
      </c>
      <c r="JY24" s="71">
        <v>0</v>
      </c>
      <c r="JZ24" s="71">
        <v>0</v>
      </c>
      <c r="KA24" s="71">
        <v>5</v>
      </c>
      <c r="KB24" s="71">
        <v>0</v>
      </c>
      <c r="KC24" s="71">
        <v>0</v>
      </c>
      <c r="KD24" s="71">
        <v>0</v>
      </c>
      <c r="KE24" s="71">
        <v>0</v>
      </c>
      <c r="KF24" s="71">
        <v>1</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1</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1</v>
      </c>
      <c r="NP24" s="71">
        <v>0</v>
      </c>
      <c r="NQ24" s="71">
        <v>0</v>
      </c>
      <c r="NR24" s="71">
        <v>0</v>
      </c>
      <c r="NS24" s="71">
        <v>1</v>
      </c>
      <c r="NT24" s="71">
        <v>1</v>
      </c>
      <c r="NU24" s="71">
        <v>0</v>
      </c>
      <c r="NV24" s="71">
        <v>0</v>
      </c>
      <c r="NW24" s="71">
        <v>0</v>
      </c>
      <c r="NX24" s="71">
        <v>0</v>
      </c>
      <c r="NY24" s="71">
        <v>0</v>
      </c>
      <c r="NZ24" s="71">
        <v>0</v>
      </c>
      <c r="OA24" s="71">
        <v>0</v>
      </c>
      <c r="OB24" s="71">
        <v>5</v>
      </c>
      <c r="OC24" s="71">
        <v>0</v>
      </c>
      <c r="OD24" s="71">
        <v>0</v>
      </c>
      <c r="OE24" s="71">
        <v>0</v>
      </c>
      <c r="OF24" s="71">
        <v>0</v>
      </c>
      <c r="OG24" s="71">
        <v>1</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1</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8</v>
      </c>
      <c r="QY24" s="71">
        <v>1</v>
      </c>
      <c r="QZ24" s="71">
        <v>0</v>
      </c>
      <c r="RA24" s="71">
        <v>0</v>
      </c>
      <c r="RB24" s="71">
        <v>0</v>
      </c>
      <c r="RC24" s="71">
        <v>0</v>
      </c>
      <c r="RD24" s="71">
        <v>0</v>
      </c>
      <c r="RE24" s="71">
        <v>0</v>
      </c>
      <c r="RF24" s="71">
        <v>0</v>
      </c>
      <c r="RG24" s="71">
        <v>0</v>
      </c>
      <c r="RH24" s="71">
        <v>0</v>
      </c>
      <c r="RI24" s="71">
        <v>1</v>
      </c>
      <c r="RJ24" s="71">
        <v>0</v>
      </c>
      <c r="RK24" s="71">
        <v>0</v>
      </c>
      <c r="RL24" s="71">
        <v>0</v>
      </c>
      <c r="RM24" s="71">
        <v>0</v>
      </c>
      <c r="RN24" s="71">
        <v>0</v>
      </c>
      <c r="RO24" s="71">
        <v>0</v>
      </c>
      <c r="RP24" s="71">
        <v>0</v>
      </c>
      <c r="RQ24" s="71">
        <v>0</v>
      </c>
      <c r="RR24" s="71">
        <v>0</v>
      </c>
      <c r="RS24" s="71">
        <v>8</v>
      </c>
      <c r="RT24" s="71">
        <v>1</v>
      </c>
      <c r="RU24" s="71">
        <v>0</v>
      </c>
      <c r="RV24" s="71">
        <v>0</v>
      </c>
      <c r="RW24" s="71">
        <v>0</v>
      </c>
      <c r="RX24" s="71">
        <v>0</v>
      </c>
      <c r="RY24" s="71">
        <v>0</v>
      </c>
      <c r="RZ24" s="71">
        <v>0</v>
      </c>
      <c r="SA24" s="71">
        <v>0</v>
      </c>
      <c r="SB24" s="71">
        <v>0</v>
      </c>
      <c r="SC24" s="71">
        <v>0</v>
      </c>
      <c r="SD24" s="71">
        <v>1</v>
      </c>
      <c r="SE24" s="71">
        <v>0</v>
      </c>
      <c r="SF24" s="71">
        <v>0</v>
      </c>
      <c r="SG24" s="71">
        <v>0</v>
      </c>
      <c r="SH24" s="71">
        <v>0</v>
      </c>
    </row>
    <row r="25" spans="1:502">
      <c r="A25" s="16" t="s">
        <v>2304</v>
      </c>
      <c r="B25" s="70">
        <v>17</v>
      </c>
      <c r="C25" s="70">
        <v>17</v>
      </c>
      <c r="D25" s="70">
        <v>1</v>
      </c>
      <c r="E25" s="70">
        <v>2020</v>
      </c>
      <c r="F25" s="70" t="s">
        <v>159</v>
      </c>
      <c r="G25" s="1073" t="s">
        <v>2288</v>
      </c>
      <c r="H25" s="70" t="s">
        <v>1656</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4.694</v>
      </c>
      <c r="AB25" s="73">
        <v>0</v>
      </c>
      <c r="AC25" s="73">
        <v>0</v>
      </c>
      <c r="AD25" s="73">
        <v>0</v>
      </c>
      <c r="AE25" s="73">
        <v>3.327</v>
      </c>
      <c r="AF25" s="73">
        <v>3.7429999999999999</v>
      </c>
      <c r="AG25" s="73">
        <v>0</v>
      </c>
      <c r="AH25" s="73">
        <v>0</v>
      </c>
      <c r="AI25" s="73">
        <v>0</v>
      </c>
      <c r="AJ25" s="73">
        <v>0</v>
      </c>
      <c r="AK25" s="73">
        <v>0</v>
      </c>
      <c r="AL25" s="73">
        <v>0</v>
      </c>
      <c r="AM25" s="73">
        <v>0</v>
      </c>
      <c r="AN25" s="73">
        <v>27.620999999999999</v>
      </c>
      <c r="AO25" s="73">
        <v>0</v>
      </c>
      <c r="AP25" s="73">
        <v>0</v>
      </c>
      <c r="AQ25" s="73">
        <v>0</v>
      </c>
      <c r="AR25" s="73">
        <v>0</v>
      </c>
      <c r="AS25" s="73">
        <v>3.7519999999999998</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3.8839999999999999</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4.694</v>
      </c>
      <c r="EC25" s="73">
        <v>0</v>
      </c>
      <c r="ED25" s="73">
        <v>0</v>
      </c>
      <c r="EE25" s="73">
        <v>0</v>
      </c>
      <c r="EF25" s="73">
        <v>3.327</v>
      </c>
      <c r="EG25" s="73">
        <v>3.7429999999999999</v>
      </c>
      <c r="EH25" s="73">
        <v>0</v>
      </c>
      <c r="EI25" s="73">
        <v>0</v>
      </c>
      <c r="EJ25" s="73">
        <v>0</v>
      </c>
      <c r="EK25" s="73">
        <v>0</v>
      </c>
      <c r="EL25" s="73">
        <v>0</v>
      </c>
      <c r="EM25" s="73">
        <v>0</v>
      </c>
      <c r="EN25" s="73">
        <v>0</v>
      </c>
      <c r="EO25" s="73">
        <v>27.620999999999999</v>
      </c>
      <c r="EP25" s="73">
        <v>0</v>
      </c>
      <c r="EQ25" s="73">
        <v>0</v>
      </c>
      <c r="ER25" s="73">
        <v>0</v>
      </c>
      <c r="ES25" s="73">
        <v>0</v>
      </c>
      <c r="ET25" s="73">
        <v>3.7519999999999998</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3.8839999999999999</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39.384999999999998</v>
      </c>
      <c r="HL25" s="73">
        <v>3.7519999999999998</v>
      </c>
      <c r="HM25" s="73">
        <v>0</v>
      </c>
      <c r="HN25" s="73">
        <v>0</v>
      </c>
      <c r="HO25" s="73">
        <v>0</v>
      </c>
      <c r="HP25" s="73">
        <v>0</v>
      </c>
      <c r="HQ25" s="73">
        <v>0</v>
      </c>
      <c r="HR25" s="73">
        <v>0</v>
      </c>
      <c r="HS25" s="73">
        <v>0</v>
      </c>
      <c r="HT25" s="73">
        <v>0</v>
      </c>
      <c r="HU25" s="73">
        <v>0</v>
      </c>
      <c r="HV25" s="73">
        <v>3.8839999999999999</v>
      </c>
      <c r="HW25" s="73">
        <v>0</v>
      </c>
      <c r="HX25" s="73">
        <v>0</v>
      </c>
      <c r="HY25" s="73">
        <v>0</v>
      </c>
      <c r="HZ25" s="73">
        <v>0</v>
      </c>
      <c r="IA25" s="73">
        <v>0</v>
      </c>
      <c r="IB25" s="73">
        <v>0</v>
      </c>
      <c r="IC25" s="73">
        <v>0</v>
      </c>
      <c r="ID25" s="73">
        <v>0</v>
      </c>
      <c r="IE25" s="73">
        <v>0</v>
      </c>
      <c r="IF25" s="73">
        <v>39.384999999999998</v>
      </c>
      <c r="IG25" s="73">
        <v>3.7519999999999998</v>
      </c>
      <c r="IH25" s="73">
        <v>0</v>
      </c>
      <c r="II25" s="73">
        <v>0</v>
      </c>
      <c r="IJ25" s="73">
        <v>0</v>
      </c>
      <c r="IK25" s="73">
        <v>0</v>
      </c>
      <c r="IL25" s="73">
        <v>0</v>
      </c>
      <c r="IM25" s="73">
        <v>0</v>
      </c>
      <c r="IN25" s="73">
        <v>0</v>
      </c>
      <c r="IO25" s="73">
        <v>0</v>
      </c>
      <c r="IP25" s="73">
        <v>0</v>
      </c>
      <c r="IQ25" s="73">
        <v>3.8839999999999999</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1</v>
      </c>
      <c r="JO25" s="71">
        <v>0</v>
      </c>
      <c r="JP25" s="71">
        <v>0</v>
      </c>
      <c r="JQ25" s="71">
        <v>0</v>
      </c>
      <c r="JR25" s="71">
        <v>1</v>
      </c>
      <c r="JS25" s="71">
        <v>1</v>
      </c>
      <c r="JT25" s="71">
        <v>0</v>
      </c>
      <c r="JU25" s="71">
        <v>0</v>
      </c>
      <c r="JV25" s="71">
        <v>0</v>
      </c>
      <c r="JW25" s="71">
        <v>0</v>
      </c>
      <c r="JX25" s="71">
        <v>0</v>
      </c>
      <c r="JY25" s="71">
        <v>0</v>
      </c>
      <c r="JZ25" s="71">
        <v>0</v>
      </c>
      <c r="KA25" s="71">
        <v>5</v>
      </c>
      <c r="KB25" s="71">
        <v>0</v>
      </c>
      <c r="KC25" s="71">
        <v>0</v>
      </c>
      <c r="KD25" s="71">
        <v>0</v>
      </c>
      <c r="KE25" s="71">
        <v>0</v>
      </c>
      <c r="KF25" s="71">
        <v>1</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1</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1</v>
      </c>
      <c r="NP25" s="71">
        <v>0</v>
      </c>
      <c r="NQ25" s="71">
        <v>0</v>
      </c>
      <c r="NR25" s="71">
        <v>0</v>
      </c>
      <c r="NS25" s="71">
        <v>1</v>
      </c>
      <c r="NT25" s="71">
        <v>1</v>
      </c>
      <c r="NU25" s="71">
        <v>0</v>
      </c>
      <c r="NV25" s="71">
        <v>0</v>
      </c>
      <c r="NW25" s="71">
        <v>0</v>
      </c>
      <c r="NX25" s="71">
        <v>0</v>
      </c>
      <c r="NY25" s="71">
        <v>0</v>
      </c>
      <c r="NZ25" s="71">
        <v>0</v>
      </c>
      <c r="OA25" s="71">
        <v>0</v>
      </c>
      <c r="OB25" s="71">
        <v>5</v>
      </c>
      <c r="OC25" s="71">
        <v>0</v>
      </c>
      <c r="OD25" s="71">
        <v>0</v>
      </c>
      <c r="OE25" s="71">
        <v>0</v>
      </c>
      <c r="OF25" s="71">
        <v>0</v>
      </c>
      <c r="OG25" s="71">
        <v>1</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1</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8</v>
      </c>
      <c r="QY25" s="71">
        <v>1</v>
      </c>
      <c r="QZ25" s="71">
        <v>0</v>
      </c>
      <c r="RA25" s="71">
        <v>0</v>
      </c>
      <c r="RB25" s="71">
        <v>0</v>
      </c>
      <c r="RC25" s="71">
        <v>0</v>
      </c>
      <c r="RD25" s="71">
        <v>0</v>
      </c>
      <c r="RE25" s="71">
        <v>0</v>
      </c>
      <c r="RF25" s="71">
        <v>0</v>
      </c>
      <c r="RG25" s="71">
        <v>0</v>
      </c>
      <c r="RH25" s="71">
        <v>0</v>
      </c>
      <c r="RI25" s="71">
        <v>1</v>
      </c>
      <c r="RJ25" s="71">
        <v>0</v>
      </c>
      <c r="RK25" s="71">
        <v>0</v>
      </c>
      <c r="RL25" s="71">
        <v>0</v>
      </c>
      <c r="RM25" s="71">
        <v>0</v>
      </c>
      <c r="RN25" s="71">
        <v>0</v>
      </c>
      <c r="RO25" s="71">
        <v>0</v>
      </c>
      <c r="RP25" s="71">
        <v>0</v>
      </c>
      <c r="RQ25" s="71">
        <v>0</v>
      </c>
      <c r="RR25" s="71">
        <v>0</v>
      </c>
      <c r="RS25" s="71">
        <v>8</v>
      </c>
      <c r="RT25" s="71">
        <v>1</v>
      </c>
      <c r="RU25" s="71">
        <v>0</v>
      </c>
      <c r="RV25" s="71">
        <v>0</v>
      </c>
      <c r="RW25" s="71">
        <v>0</v>
      </c>
      <c r="RX25" s="71">
        <v>0</v>
      </c>
      <c r="RY25" s="71">
        <v>0</v>
      </c>
      <c r="RZ25" s="71">
        <v>0</v>
      </c>
      <c r="SA25" s="71">
        <v>0</v>
      </c>
      <c r="SB25" s="71">
        <v>0</v>
      </c>
      <c r="SC25" s="71">
        <v>0</v>
      </c>
      <c r="SD25" s="71">
        <v>1</v>
      </c>
      <c r="SE25" s="71">
        <v>0</v>
      </c>
      <c r="SF25" s="71">
        <v>0</v>
      </c>
      <c r="SG25" s="71">
        <v>0</v>
      </c>
      <c r="SH25" s="71">
        <v>0</v>
      </c>
    </row>
    <row r="26" spans="1:502">
      <c r="A26" s="16" t="s">
        <v>2305</v>
      </c>
      <c r="B26" s="70">
        <v>18</v>
      </c>
      <c r="C26" s="70">
        <v>18</v>
      </c>
      <c r="D26" s="70">
        <v>1</v>
      </c>
      <c r="E26" s="70">
        <v>2021</v>
      </c>
      <c r="F26" s="70" t="s">
        <v>160</v>
      </c>
      <c r="G26" s="1073" t="s">
        <v>2288</v>
      </c>
      <c r="H26" s="70" t="s">
        <v>1656</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5.7939999999999996</v>
      </c>
      <c r="AB26" s="73">
        <v>0</v>
      </c>
      <c r="AC26" s="73">
        <v>0</v>
      </c>
      <c r="AD26" s="73">
        <v>0</v>
      </c>
      <c r="AE26" s="73">
        <v>2.2570000000000001</v>
      </c>
      <c r="AF26" s="73">
        <v>4.2080000000000002</v>
      </c>
      <c r="AG26" s="73">
        <v>0</v>
      </c>
      <c r="AH26" s="73">
        <v>0</v>
      </c>
      <c r="AI26" s="73">
        <v>0</v>
      </c>
      <c r="AJ26" s="73">
        <v>0</v>
      </c>
      <c r="AK26" s="73">
        <v>0</v>
      </c>
      <c r="AL26" s="73">
        <v>0</v>
      </c>
      <c r="AM26" s="73">
        <v>0</v>
      </c>
      <c r="AN26" s="73">
        <v>28.920999999999999</v>
      </c>
      <c r="AO26" s="73">
        <v>0</v>
      </c>
      <c r="AP26" s="73">
        <v>0</v>
      </c>
      <c r="AQ26" s="73">
        <v>0</v>
      </c>
      <c r="AR26" s="73">
        <v>0</v>
      </c>
      <c r="AS26" s="73">
        <v>3.71</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3.964</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5.7939999999999996</v>
      </c>
      <c r="EC26" s="73">
        <v>0</v>
      </c>
      <c r="ED26" s="73">
        <v>0</v>
      </c>
      <c r="EE26" s="73">
        <v>0</v>
      </c>
      <c r="EF26" s="73">
        <v>2.2570000000000001</v>
      </c>
      <c r="EG26" s="73">
        <v>4.2080000000000002</v>
      </c>
      <c r="EH26" s="73">
        <v>0</v>
      </c>
      <c r="EI26" s="73">
        <v>0</v>
      </c>
      <c r="EJ26" s="73">
        <v>0</v>
      </c>
      <c r="EK26" s="73">
        <v>0</v>
      </c>
      <c r="EL26" s="73">
        <v>0</v>
      </c>
      <c r="EM26" s="73">
        <v>0</v>
      </c>
      <c r="EN26" s="73">
        <v>0</v>
      </c>
      <c r="EO26" s="73">
        <v>28.920999999999999</v>
      </c>
      <c r="EP26" s="73">
        <v>0</v>
      </c>
      <c r="EQ26" s="73">
        <v>0</v>
      </c>
      <c r="ER26" s="73">
        <v>0</v>
      </c>
      <c r="ES26" s="73">
        <v>0</v>
      </c>
      <c r="ET26" s="73">
        <v>3.71</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3.964</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41.18</v>
      </c>
      <c r="HL26" s="73">
        <v>3.71</v>
      </c>
      <c r="HM26" s="73">
        <v>0</v>
      </c>
      <c r="HN26" s="73">
        <v>0</v>
      </c>
      <c r="HO26" s="73">
        <v>0</v>
      </c>
      <c r="HP26" s="73">
        <v>0</v>
      </c>
      <c r="HQ26" s="73">
        <v>0</v>
      </c>
      <c r="HR26" s="73">
        <v>0</v>
      </c>
      <c r="HS26" s="73">
        <v>0</v>
      </c>
      <c r="HT26" s="73">
        <v>0</v>
      </c>
      <c r="HU26" s="73">
        <v>0</v>
      </c>
      <c r="HV26" s="73">
        <v>3.964</v>
      </c>
      <c r="HW26" s="73">
        <v>0</v>
      </c>
      <c r="HX26" s="73">
        <v>0</v>
      </c>
      <c r="HY26" s="73">
        <v>0</v>
      </c>
      <c r="HZ26" s="73">
        <v>0</v>
      </c>
      <c r="IA26" s="73">
        <v>0</v>
      </c>
      <c r="IB26" s="73">
        <v>0</v>
      </c>
      <c r="IC26" s="73">
        <v>0</v>
      </c>
      <c r="ID26" s="73">
        <v>0</v>
      </c>
      <c r="IE26" s="73">
        <v>0</v>
      </c>
      <c r="IF26" s="73">
        <v>41.18</v>
      </c>
      <c r="IG26" s="73">
        <v>3.71</v>
      </c>
      <c r="IH26" s="73">
        <v>0</v>
      </c>
      <c r="II26" s="73">
        <v>0</v>
      </c>
      <c r="IJ26" s="73">
        <v>0</v>
      </c>
      <c r="IK26" s="73">
        <v>0</v>
      </c>
      <c r="IL26" s="73">
        <v>0</v>
      </c>
      <c r="IM26" s="73">
        <v>0</v>
      </c>
      <c r="IN26" s="73">
        <v>0</v>
      </c>
      <c r="IO26" s="73">
        <v>0</v>
      </c>
      <c r="IP26" s="73">
        <v>0</v>
      </c>
      <c r="IQ26" s="73">
        <v>3.964</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1</v>
      </c>
      <c r="JO26" s="71">
        <v>0</v>
      </c>
      <c r="JP26" s="71">
        <v>0</v>
      </c>
      <c r="JQ26" s="71">
        <v>0</v>
      </c>
      <c r="JR26" s="71">
        <v>1</v>
      </c>
      <c r="JS26" s="71">
        <v>1</v>
      </c>
      <c r="JT26" s="71">
        <v>0</v>
      </c>
      <c r="JU26" s="71">
        <v>0</v>
      </c>
      <c r="JV26" s="71">
        <v>0</v>
      </c>
      <c r="JW26" s="71">
        <v>0</v>
      </c>
      <c r="JX26" s="71">
        <v>0</v>
      </c>
      <c r="JY26" s="71">
        <v>0</v>
      </c>
      <c r="JZ26" s="71">
        <v>0</v>
      </c>
      <c r="KA26" s="71">
        <v>5</v>
      </c>
      <c r="KB26" s="71">
        <v>0</v>
      </c>
      <c r="KC26" s="71">
        <v>0</v>
      </c>
      <c r="KD26" s="71">
        <v>0</v>
      </c>
      <c r="KE26" s="71">
        <v>0</v>
      </c>
      <c r="KF26" s="71">
        <v>1</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1</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1</v>
      </c>
      <c r="NP26" s="71">
        <v>0</v>
      </c>
      <c r="NQ26" s="71">
        <v>0</v>
      </c>
      <c r="NR26" s="71">
        <v>0</v>
      </c>
      <c r="NS26" s="71">
        <v>1</v>
      </c>
      <c r="NT26" s="71">
        <v>1</v>
      </c>
      <c r="NU26" s="71">
        <v>0</v>
      </c>
      <c r="NV26" s="71">
        <v>0</v>
      </c>
      <c r="NW26" s="71">
        <v>0</v>
      </c>
      <c r="NX26" s="71">
        <v>0</v>
      </c>
      <c r="NY26" s="71">
        <v>0</v>
      </c>
      <c r="NZ26" s="71">
        <v>0</v>
      </c>
      <c r="OA26" s="71">
        <v>0</v>
      </c>
      <c r="OB26" s="71">
        <v>5</v>
      </c>
      <c r="OC26" s="71">
        <v>0</v>
      </c>
      <c r="OD26" s="71">
        <v>0</v>
      </c>
      <c r="OE26" s="71">
        <v>0</v>
      </c>
      <c r="OF26" s="71">
        <v>0</v>
      </c>
      <c r="OG26" s="71">
        <v>1</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1</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8</v>
      </c>
      <c r="QY26" s="71">
        <v>1</v>
      </c>
      <c r="QZ26" s="71">
        <v>0</v>
      </c>
      <c r="RA26" s="71">
        <v>0</v>
      </c>
      <c r="RB26" s="71">
        <v>0</v>
      </c>
      <c r="RC26" s="71">
        <v>0</v>
      </c>
      <c r="RD26" s="71">
        <v>0</v>
      </c>
      <c r="RE26" s="71">
        <v>0</v>
      </c>
      <c r="RF26" s="71">
        <v>0</v>
      </c>
      <c r="RG26" s="71">
        <v>0</v>
      </c>
      <c r="RH26" s="71">
        <v>0</v>
      </c>
      <c r="RI26" s="71">
        <v>1</v>
      </c>
      <c r="RJ26" s="71">
        <v>0</v>
      </c>
      <c r="RK26" s="71">
        <v>0</v>
      </c>
      <c r="RL26" s="71">
        <v>0</v>
      </c>
      <c r="RM26" s="71">
        <v>0</v>
      </c>
      <c r="RN26" s="71">
        <v>0</v>
      </c>
      <c r="RO26" s="71">
        <v>0</v>
      </c>
      <c r="RP26" s="71">
        <v>0</v>
      </c>
      <c r="RQ26" s="71">
        <v>0</v>
      </c>
      <c r="RR26" s="71">
        <v>0</v>
      </c>
      <c r="RS26" s="71">
        <v>8</v>
      </c>
      <c r="RT26" s="71">
        <v>1</v>
      </c>
      <c r="RU26" s="71">
        <v>0</v>
      </c>
      <c r="RV26" s="71">
        <v>0</v>
      </c>
      <c r="RW26" s="71">
        <v>0</v>
      </c>
      <c r="RX26" s="71">
        <v>0</v>
      </c>
      <c r="RY26" s="71">
        <v>0</v>
      </c>
      <c r="RZ26" s="71">
        <v>0</v>
      </c>
      <c r="SA26" s="71">
        <v>0</v>
      </c>
      <c r="SB26" s="71">
        <v>0</v>
      </c>
      <c r="SC26" s="71">
        <v>0</v>
      </c>
      <c r="SD26" s="71">
        <v>1</v>
      </c>
      <c r="SE26" s="71">
        <v>0</v>
      </c>
      <c r="SF26" s="71">
        <v>0</v>
      </c>
      <c r="SG26" s="71">
        <v>0</v>
      </c>
      <c r="SH26" s="71">
        <v>0</v>
      </c>
    </row>
    <row r="27" spans="1:502">
      <c r="A27" s="16" t="s">
        <v>2306</v>
      </c>
      <c r="B27" s="70">
        <v>19</v>
      </c>
      <c r="C27" s="70">
        <v>19</v>
      </c>
      <c r="D27" s="70">
        <v>1</v>
      </c>
      <c r="E27" s="70">
        <v>2022</v>
      </c>
      <c r="F27" s="70" t="s">
        <v>161</v>
      </c>
      <c r="G27" s="1073" t="s">
        <v>2288</v>
      </c>
      <c r="H27" s="70" t="s">
        <v>1656</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2307</v>
      </c>
      <c r="B28" s="70">
        <v>20</v>
      </c>
      <c r="C28" s="70">
        <v>20</v>
      </c>
      <c r="D28" s="70">
        <v>1</v>
      </c>
      <c r="E28" s="70">
        <v>2023</v>
      </c>
      <c r="F28" s="70" t="s">
        <v>1539</v>
      </c>
      <c r="G28" s="1073" t="s">
        <v>2288</v>
      </c>
      <c r="H28" s="70" t="s">
        <v>1656</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2308</v>
      </c>
      <c r="B29" s="70">
        <v>21</v>
      </c>
      <c r="C29" s="70">
        <v>21</v>
      </c>
      <c r="D29" s="70">
        <v>1</v>
      </c>
      <c r="E29" s="70">
        <v>2024</v>
      </c>
      <c r="F29" s="70" t="s">
        <v>1554</v>
      </c>
      <c r="G29" s="1073" t="s">
        <v>2288</v>
      </c>
      <c r="H29" s="70" t="s">
        <v>1656</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1564</v>
      </c>
      <c r="G30" s="1073" t="s">
        <v>2288</v>
      </c>
      <c r="H30" s="70" t="s">
        <v>1656</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1565</v>
      </c>
      <c r="G31" s="1073" t="s">
        <v>2288</v>
      </c>
      <c r="H31" s="70" t="s">
        <v>1656</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1566</v>
      </c>
      <c r="G32" s="1073" t="s">
        <v>2288</v>
      </c>
      <c r="H32" s="70" t="s">
        <v>1656</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1567</v>
      </c>
      <c r="G33" s="1073" t="s">
        <v>2288</v>
      </c>
      <c r="H33" s="70" t="s">
        <v>1656</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1568</v>
      </c>
      <c r="G34" s="1073" t="s">
        <v>2288</v>
      </c>
      <c r="H34" s="70" t="s">
        <v>1656</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1569</v>
      </c>
      <c r="G35" s="1073" t="s">
        <v>2288</v>
      </c>
      <c r="H35" s="70" t="s">
        <v>1656</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1563</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1570</v>
      </c>
      <c r="B57" s="70">
        <v>22</v>
      </c>
      <c r="C57" s="70">
        <v>22</v>
      </c>
      <c r="D57" s="70">
        <v>2</v>
      </c>
      <c r="E57" s="70">
        <v>2025</v>
      </c>
      <c r="F57" s="70" t="s">
        <v>1564</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1571</v>
      </c>
      <c r="B58" s="70">
        <v>23</v>
      </c>
      <c r="C58" s="70">
        <v>23</v>
      </c>
      <c r="D58" s="70">
        <v>2</v>
      </c>
      <c r="E58" s="70">
        <v>2026</v>
      </c>
      <c r="F58" s="70" t="s">
        <v>1565</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1572</v>
      </c>
      <c r="B59" s="70">
        <v>24</v>
      </c>
      <c r="C59" s="70">
        <v>24</v>
      </c>
      <c r="D59" s="70">
        <v>2</v>
      </c>
      <c r="E59" s="70">
        <v>2027</v>
      </c>
      <c r="F59" s="70" t="s">
        <v>1566</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1573</v>
      </c>
      <c r="B60" s="70">
        <v>25</v>
      </c>
      <c r="C60" s="70">
        <v>25</v>
      </c>
      <c r="D60" s="70">
        <v>2</v>
      </c>
      <c r="E60" s="70">
        <v>2028</v>
      </c>
      <c r="F60" s="70" t="s">
        <v>1567</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1574</v>
      </c>
      <c r="B61" s="70">
        <v>26</v>
      </c>
      <c r="C61" s="70">
        <v>26</v>
      </c>
      <c r="D61" s="70">
        <v>2</v>
      </c>
      <c r="E61" s="70">
        <v>2029</v>
      </c>
      <c r="F61" s="70" t="s">
        <v>1568</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1575</v>
      </c>
      <c r="B62" s="70">
        <v>27</v>
      </c>
      <c r="C62" s="70">
        <v>27</v>
      </c>
      <c r="D62" s="70">
        <v>2</v>
      </c>
      <c r="E62" s="70">
        <v>2030</v>
      </c>
      <c r="F62" s="70" t="s">
        <v>1569</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1576</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2426</v>
      </c>
      <c r="B10" s="70">
        <v>2</v>
      </c>
      <c r="C10" s="70">
        <v>18</v>
      </c>
      <c r="D10" s="70">
        <v>2</v>
      </c>
      <c r="E10" s="70">
        <v>2024</v>
      </c>
      <c r="F10" s="70" t="s">
        <v>1554</v>
      </c>
      <c r="G10" s="1073" t="s">
        <v>2423</v>
      </c>
      <c r="H10" s="70" t="s">
        <v>2424</v>
      </c>
      <c r="I10" s="1066"/>
      <c r="J10" s="73">
        <v>150321</v>
      </c>
      <c r="K10" s="71">
        <v>197796137</v>
      </c>
      <c r="L10" s="71">
        <v>23969</v>
      </c>
      <c r="M10" s="71">
        <v>31390710</v>
      </c>
      <c r="N10" s="71">
        <v>47300</v>
      </c>
      <c r="O10" s="71">
        <v>138596402.99999997</v>
      </c>
      <c r="P10" s="71">
        <v>2540</v>
      </c>
      <c r="Q10" s="71">
        <v>16683906.999999998</v>
      </c>
      <c r="R10" s="71">
        <v>0</v>
      </c>
      <c r="S10" s="71">
        <v>0</v>
      </c>
      <c r="T10" s="71">
        <v>0</v>
      </c>
      <c r="U10" s="71">
        <v>0</v>
      </c>
      <c r="V10" s="71">
        <v>74</v>
      </c>
      <c r="W10" s="71">
        <v>0</v>
      </c>
      <c r="X10" s="71">
        <v>0</v>
      </c>
      <c r="Y10" s="71">
        <v>456711.00000000006</v>
      </c>
      <c r="Z10" s="71">
        <v>384923867.99999988</v>
      </c>
      <c r="AA10" s="71">
        <v>506477103</v>
      </c>
      <c r="AB10" s="71">
        <v>1491019051</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2398</v>
      </c>
      <c r="B11" s="70">
        <v>3</v>
      </c>
      <c r="C11" s="70">
        <v>18</v>
      </c>
      <c r="D11" s="70">
        <v>3</v>
      </c>
      <c r="E11" s="70">
        <v>2024</v>
      </c>
      <c r="F11" s="70" t="s">
        <v>1554</v>
      </c>
      <c r="G11" s="1073" t="s">
        <v>2395</v>
      </c>
      <c r="H11" s="70" t="s">
        <v>2396</v>
      </c>
      <c r="I11" s="1066"/>
      <c r="J11" s="73">
        <v>210203</v>
      </c>
      <c r="K11" s="71">
        <v>296873735</v>
      </c>
      <c r="L11" s="71">
        <v>142168</v>
      </c>
      <c r="M11" s="71">
        <v>199867128.99999997</v>
      </c>
      <c r="N11" s="71">
        <v>778300</v>
      </c>
      <c r="O11" s="71">
        <v>2319579322</v>
      </c>
      <c r="P11" s="71">
        <v>41681</v>
      </c>
      <c r="Q11" s="71">
        <v>273755232.00000006</v>
      </c>
      <c r="R11" s="71">
        <v>0</v>
      </c>
      <c r="S11" s="71">
        <v>0</v>
      </c>
      <c r="T11" s="71">
        <v>9826</v>
      </c>
      <c r="U11" s="71">
        <v>11574</v>
      </c>
      <c r="V11" s="71">
        <v>12934</v>
      </c>
      <c r="W11" s="71">
        <v>65926210.000000015</v>
      </c>
      <c r="X11" s="71">
        <v>70970051.000000015</v>
      </c>
      <c r="Y11" s="71">
        <v>79310307</v>
      </c>
      <c r="Z11" s="71">
        <v>3306281986.0000005</v>
      </c>
      <c r="AA11" s="71">
        <v>573888364</v>
      </c>
      <c r="AB11" s="71">
        <v>1787595191.9999998</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2366</v>
      </c>
      <c r="B12" s="70">
        <v>4</v>
      </c>
      <c r="C12" s="70">
        <v>18</v>
      </c>
      <c r="D12" s="70">
        <v>4</v>
      </c>
      <c r="E12" s="70">
        <v>2024</v>
      </c>
      <c r="F12" s="70" t="s">
        <v>1554</v>
      </c>
      <c r="G12" s="1073" t="s">
        <v>2363</v>
      </c>
      <c r="H12" s="70" t="s">
        <v>2364</v>
      </c>
      <c r="I12" s="1066"/>
      <c r="J12" s="73">
        <v>203344</v>
      </c>
      <c r="K12" s="71">
        <v>287327378</v>
      </c>
      <c r="L12" s="71">
        <v>90512</v>
      </c>
      <c r="M12" s="71">
        <v>127212295</v>
      </c>
      <c r="N12" s="71">
        <v>64400.000000000007</v>
      </c>
      <c r="O12" s="71">
        <v>162331009</v>
      </c>
      <c r="P12" s="71">
        <v>3727</v>
      </c>
      <c r="Q12" s="71">
        <v>24479633.999999996</v>
      </c>
      <c r="R12" s="71">
        <v>1028</v>
      </c>
      <c r="S12" s="71">
        <v>4168966.9999999995</v>
      </c>
      <c r="T12" s="71">
        <v>0</v>
      </c>
      <c r="U12" s="71">
        <v>0</v>
      </c>
      <c r="V12" s="71">
        <v>519</v>
      </c>
      <c r="W12" s="71">
        <v>0</v>
      </c>
      <c r="X12" s="71">
        <v>0</v>
      </c>
      <c r="Y12" s="71">
        <v>3182508</v>
      </c>
      <c r="Z12" s="71">
        <v>608701790.71904993</v>
      </c>
      <c r="AA12" s="71">
        <v>588274653</v>
      </c>
      <c r="AB12" s="71">
        <v>2018842112.9999998</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2414</v>
      </c>
      <c r="B13" s="70">
        <v>5</v>
      </c>
      <c r="C13" s="70">
        <v>18</v>
      </c>
      <c r="D13" s="70">
        <v>5</v>
      </c>
      <c r="E13" s="70">
        <v>2024</v>
      </c>
      <c r="F13" s="70" t="s">
        <v>1554</v>
      </c>
      <c r="G13" s="1073" t="s">
        <v>2411</v>
      </c>
      <c r="H13" s="70" t="s">
        <v>2412</v>
      </c>
      <c r="I13" s="1066"/>
      <c r="J13" s="73">
        <v>333327</v>
      </c>
      <c r="K13" s="71">
        <v>444202248</v>
      </c>
      <c r="L13" s="71">
        <v>58511</v>
      </c>
      <c r="M13" s="71">
        <v>77571867</v>
      </c>
      <c r="N13" s="71">
        <v>109200</v>
      </c>
      <c r="O13" s="71">
        <v>316849913</v>
      </c>
      <c r="P13" s="71">
        <v>1334</v>
      </c>
      <c r="Q13" s="71">
        <v>8758848</v>
      </c>
      <c r="R13" s="71">
        <v>0</v>
      </c>
      <c r="S13" s="71">
        <v>0</v>
      </c>
      <c r="T13" s="71">
        <v>93801</v>
      </c>
      <c r="U13" s="71">
        <v>8970</v>
      </c>
      <c r="V13" s="71">
        <v>6711</v>
      </c>
      <c r="W13" s="71">
        <v>656750867</v>
      </c>
      <c r="X13" s="71">
        <v>55001587</v>
      </c>
      <c r="Y13" s="71">
        <v>41150625.999999993</v>
      </c>
      <c r="Z13" s="71">
        <v>1600285956</v>
      </c>
      <c r="AA13" s="71">
        <v>1020304470</v>
      </c>
      <c r="AB13" s="71">
        <v>3077886535</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1652</v>
      </c>
      <c r="B14" s="70">
        <v>6</v>
      </c>
      <c r="C14" s="70">
        <v>18</v>
      </c>
      <c r="D14" s="70">
        <v>6</v>
      </c>
      <c r="E14" s="70">
        <v>2024</v>
      </c>
      <c r="F14" s="70" t="s">
        <v>1554</v>
      </c>
      <c r="G14" s="1073" t="s">
        <v>1649</v>
      </c>
      <c r="H14" s="70" t="s">
        <v>1650</v>
      </c>
      <c r="I14" s="1066"/>
      <c r="J14" s="73">
        <v>737109</v>
      </c>
      <c r="K14" s="71">
        <v>1079248941</v>
      </c>
      <c r="L14" s="71">
        <v>453524</v>
      </c>
      <c r="M14" s="71">
        <v>660517069</v>
      </c>
      <c r="N14" s="71">
        <v>16800</v>
      </c>
      <c r="O14" s="71">
        <v>39278534</v>
      </c>
      <c r="P14" s="71">
        <v>0</v>
      </c>
      <c r="Q14" s="71">
        <v>0</v>
      </c>
      <c r="R14" s="71">
        <v>0</v>
      </c>
      <c r="S14" s="71">
        <v>0</v>
      </c>
      <c r="T14" s="71">
        <v>0</v>
      </c>
      <c r="U14" s="71">
        <v>0</v>
      </c>
      <c r="V14" s="71">
        <v>8</v>
      </c>
      <c r="W14" s="71">
        <v>0</v>
      </c>
      <c r="X14" s="71">
        <v>0</v>
      </c>
      <c r="Y14" s="71">
        <v>48565</v>
      </c>
      <c r="Z14" s="71">
        <v>1779093109.0000002</v>
      </c>
      <c r="AA14" s="71">
        <v>1948101106</v>
      </c>
      <c r="AB14" s="71">
        <v>5908584969</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2331</v>
      </c>
      <c r="B15" s="70">
        <v>7</v>
      </c>
      <c r="C15" s="70">
        <v>18</v>
      </c>
      <c r="D15" s="70">
        <v>7</v>
      </c>
      <c r="E15" s="70">
        <v>2024</v>
      </c>
      <c r="F15" s="70" t="s">
        <v>1554</v>
      </c>
      <c r="G15" s="1073" t="s">
        <v>2328</v>
      </c>
      <c r="H15" s="70" t="s">
        <v>2329</v>
      </c>
      <c r="I15" s="1066"/>
      <c r="J15" s="73">
        <v>182005</v>
      </c>
      <c r="K15" s="71">
        <v>272158946</v>
      </c>
      <c r="L15" s="71">
        <v>309715</v>
      </c>
      <c r="M15" s="71">
        <v>460879666.00000006</v>
      </c>
      <c r="N15" s="71">
        <v>2500</v>
      </c>
      <c r="O15" s="71">
        <v>6350466</v>
      </c>
      <c r="P15" s="71">
        <v>0</v>
      </c>
      <c r="Q15" s="71">
        <v>0</v>
      </c>
      <c r="R15" s="71">
        <v>0</v>
      </c>
      <c r="S15" s="71">
        <v>0</v>
      </c>
      <c r="T15" s="71">
        <v>188</v>
      </c>
      <c r="U15" s="71">
        <v>18</v>
      </c>
      <c r="V15" s="71">
        <v>902</v>
      </c>
      <c r="W15" s="71">
        <v>1315261</v>
      </c>
      <c r="X15" s="71">
        <v>109885.00000000001</v>
      </c>
      <c r="Y15" s="71">
        <v>5531555</v>
      </c>
      <c r="Z15" s="71">
        <v>746345779</v>
      </c>
      <c r="AA15" s="71">
        <v>567107257</v>
      </c>
      <c r="AB15" s="71">
        <v>1832837423.0000002</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2351</v>
      </c>
      <c r="B16" s="70">
        <v>8</v>
      </c>
      <c r="C16" s="70">
        <v>18</v>
      </c>
      <c r="D16" s="70">
        <v>8</v>
      </c>
      <c r="E16" s="70">
        <v>2024</v>
      </c>
      <c r="F16" s="70" t="s">
        <v>1554</v>
      </c>
      <c r="G16" s="1073" t="s">
        <v>2348</v>
      </c>
      <c r="H16" s="70" t="s">
        <v>2349</v>
      </c>
      <c r="I16" s="1066"/>
      <c r="J16" s="73">
        <v>106047</v>
      </c>
      <c r="K16" s="71">
        <v>141740113</v>
      </c>
      <c r="L16" s="71">
        <v>116434</v>
      </c>
      <c r="M16" s="71">
        <v>154993301</v>
      </c>
      <c r="N16" s="71">
        <v>78400</v>
      </c>
      <c r="O16" s="71">
        <v>166425928.00000003</v>
      </c>
      <c r="P16" s="71">
        <v>6624</v>
      </c>
      <c r="Q16" s="71">
        <v>43533456</v>
      </c>
      <c r="R16" s="71">
        <v>0</v>
      </c>
      <c r="S16" s="71">
        <v>0</v>
      </c>
      <c r="T16" s="71">
        <v>904</v>
      </c>
      <c r="U16" s="71">
        <v>105</v>
      </c>
      <c r="V16" s="71">
        <v>465</v>
      </c>
      <c r="W16" s="71">
        <v>6335231.9999999991</v>
      </c>
      <c r="X16" s="71">
        <v>643860</v>
      </c>
      <c r="Y16" s="71">
        <v>2852606</v>
      </c>
      <c r="Z16" s="71">
        <v>516524496.00000012</v>
      </c>
      <c r="AA16" s="71">
        <v>241704093.00000003</v>
      </c>
      <c r="AB16" s="71">
        <v>912982014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1661</v>
      </c>
      <c r="B17" s="70">
        <v>9</v>
      </c>
      <c r="C17" s="70">
        <v>18</v>
      </c>
      <c r="D17" s="70">
        <v>9</v>
      </c>
      <c r="E17" s="70">
        <v>2024</v>
      </c>
      <c r="F17" s="70" t="s">
        <v>1554</v>
      </c>
      <c r="G17" s="1073" t="s">
        <v>1658</v>
      </c>
      <c r="H17" s="70" t="s">
        <v>1659</v>
      </c>
      <c r="I17" s="1066"/>
      <c r="J17" s="73">
        <v>588754</v>
      </c>
      <c r="K17" s="71">
        <v>852267872</v>
      </c>
      <c r="L17" s="71">
        <v>899026</v>
      </c>
      <c r="M17" s="71">
        <v>1294925738</v>
      </c>
      <c r="N17" s="71">
        <v>86800</v>
      </c>
      <c r="O17" s="71">
        <v>249575598</v>
      </c>
      <c r="P17" s="71">
        <v>164</v>
      </c>
      <c r="Q17" s="71">
        <v>945964</v>
      </c>
      <c r="R17" s="71">
        <v>0</v>
      </c>
      <c r="S17" s="71">
        <v>0</v>
      </c>
      <c r="T17" s="71">
        <v>0</v>
      </c>
      <c r="U17" s="71">
        <v>0</v>
      </c>
      <c r="V17" s="71">
        <v>84</v>
      </c>
      <c r="W17" s="71">
        <v>0</v>
      </c>
      <c r="X17" s="71">
        <v>0</v>
      </c>
      <c r="Y17" s="71">
        <v>512144.99999999994</v>
      </c>
      <c r="Z17" s="71">
        <v>2398227317</v>
      </c>
      <c r="AA17" s="71">
        <v>1617158583.0000002</v>
      </c>
      <c r="AB17" s="71">
        <v>4933712060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1669</v>
      </c>
      <c r="B18" s="70">
        <v>10</v>
      </c>
      <c r="C18" s="70">
        <v>18</v>
      </c>
      <c r="D18" s="70">
        <v>10</v>
      </c>
      <c r="E18" s="70">
        <v>2024</v>
      </c>
      <c r="F18" s="70" t="s">
        <v>1554</v>
      </c>
      <c r="G18" s="1073" t="s">
        <v>1666</v>
      </c>
      <c r="H18" s="70" t="s">
        <v>1667</v>
      </c>
      <c r="I18" s="1066"/>
      <c r="J18" s="73">
        <v>47471</v>
      </c>
      <c r="K18" s="71">
        <v>67314886</v>
      </c>
      <c r="L18" s="71">
        <v>41907</v>
      </c>
      <c r="M18" s="71">
        <v>59089734</v>
      </c>
      <c r="N18" s="71">
        <v>130199.99999999999</v>
      </c>
      <c r="O18" s="71">
        <v>360897200</v>
      </c>
      <c r="P18" s="71">
        <v>1953</v>
      </c>
      <c r="Q18" s="71">
        <v>12828378</v>
      </c>
      <c r="R18" s="71">
        <v>0</v>
      </c>
      <c r="S18" s="71">
        <v>0</v>
      </c>
      <c r="T18" s="71">
        <v>0</v>
      </c>
      <c r="U18" s="71">
        <v>371</v>
      </c>
      <c r="V18" s="71">
        <v>1694</v>
      </c>
      <c r="W18" s="71">
        <v>0</v>
      </c>
      <c r="X18" s="71">
        <v>2272519</v>
      </c>
      <c r="Y18" s="71">
        <v>10388834.000000002</v>
      </c>
      <c r="Z18" s="71">
        <v>512791551.00000006</v>
      </c>
      <c r="AA18" s="71">
        <v>120075676</v>
      </c>
      <c r="AB18" s="71">
        <v>368199952</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2378</v>
      </c>
      <c r="B19" s="70">
        <v>11</v>
      </c>
      <c r="C19" s="70">
        <v>18</v>
      </c>
      <c r="D19" s="70">
        <v>11</v>
      </c>
      <c r="E19" s="70">
        <v>2024</v>
      </c>
      <c r="F19" s="70" t="s">
        <v>1554</v>
      </c>
      <c r="G19" s="1073" t="s">
        <v>2375</v>
      </c>
      <c r="H19" s="70" t="s">
        <v>2376</v>
      </c>
      <c r="I19" s="1066"/>
      <c r="J19" s="73">
        <v>66379</v>
      </c>
      <c r="K19" s="71">
        <v>90706258</v>
      </c>
      <c r="L19" s="71">
        <v>82802</v>
      </c>
      <c r="M19" s="71">
        <v>112523811</v>
      </c>
      <c r="N19" s="71">
        <v>62500</v>
      </c>
      <c r="O19" s="71">
        <v>144880852</v>
      </c>
      <c r="P19" s="71">
        <v>7366</v>
      </c>
      <c r="Q19" s="71">
        <v>40095152.999999993</v>
      </c>
      <c r="R19" s="71">
        <v>0</v>
      </c>
      <c r="S19" s="71">
        <v>0</v>
      </c>
      <c r="T19" s="71">
        <v>0</v>
      </c>
      <c r="U19" s="71">
        <v>0</v>
      </c>
      <c r="V19" s="71">
        <v>0</v>
      </c>
      <c r="W19" s="71">
        <v>0</v>
      </c>
      <c r="X19" s="71">
        <v>0</v>
      </c>
      <c r="Y19" s="71">
        <v>0</v>
      </c>
      <c r="Z19" s="71">
        <v>388206074</v>
      </c>
      <c r="AA19" s="71">
        <v>31598757</v>
      </c>
      <c r="AB19" s="71">
        <v>313964875</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2362</v>
      </c>
      <c r="B20" s="70">
        <v>12</v>
      </c>
      <c r="C20" s="70">
        <v>18</v>
      </c>
      <c r="D20" s="70">
        <v>12</v>
      </c>
      <c r="E20" s="70">
        <v>2024</v>
      </c>
      <c r="F20" s="70" t="s">
        <v>1554</v>
      </c>
      <c r="G20" s="1073" t="s">
        <v>2359</v>
      </c>
      <c r="H20" s="70" t="s">
        <v>2360</v>
      </c>
      <c r="I20" s="1066"/>
      <c r="J20" s="73">
        <v>135270</v>
      </c>
      <c r="K20" s="71">
        <v>188625620</v>
      </c>
      <c r="L20" s="71">
        <v>103005</v>
      </c>
      <c r="M20" s="71">
        <v>142694012</v>
      </c>
      <c r="N20" s="71">
        <v>58800</v>
      </c>
      <c r="O20" s="71">
        <v>141368033</v>
      </c>
      <c r="P20" s="71">
        <v>7334</v>
      </c>
      <c r="Q20" s="71">
        <v>48168107.000000007</v>
      </c>
      <c r="R20" s="71">
        <v>0</v>
      </c>
      <c r="S20" s="71">
        <v>0</v>
      </c>
      <c r="T20" s="71">
        <v>0</v>
      </c>
      <c r="U20" s="71">
        <v>0</v>
      </c>
      <c r="V20" s="71">
        <v>49</v>
      </c>
      <c r="W20" s="71">
        <v>0</v>
      </c>
      <c r="X20" s="71">
        <v>0</v>
      </c>
      <c r="Y20" s="71">
        <v>299487</v>
      </c>
      <c r="Z20" s="71">
        <v>521155258.99999988</v>
      </c>
      <c r="AA20" s="71">
        <v>360026077</v>
      </c>
      <c r="AB20" s="71">
        <v>1519262724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2422</v>
      </c>
      <c r="B21" s="70">
        <v>13</v>
      </c>
      <c r="C21" s="70">
        <v>18</v>
      </c>
      <c r="D21" s="70">
        <v>13</v>
      </c>
      <c r="E21" s="70">
        <v>2024</v>
      </c>
      <c r="F21" s="70" t="s">
        <v>1554</v>
      </c>
      <c r="G21" s="1073" t="s">
        <v>2419</v>
      </c>
      <c r="H21" s="70" t="s">
        <v>2420</v>
      </c>
      <c r="I21" s="1066"/>
      <c r="J21" s="73">
        <v>241950</v>
      </c>
      <c r="K21" s="71">
        <v>354632761</v>
      </c>
      <c r="L21" s="71">
        <v>521561.00000000006</v>
      </c>
      <c r="M21" s="71">
        <v>761006239.99999988</v>
      </c>
      <c r="N21" s="71">
        <v>300</v>
      </c>
      <c r="O21" s="71">
        <v>485387</v>
      </c>
      <c r="P21" s="71">
        <v>0</v>
      </c>
      <c r="Q21" s="71">
        <v>0</v>
      </c>
      <c r="R21" s="71">
        <v>0</v>
      </c>
      <c r="S21" s="71">
        <v>0</v>
      </c>
      <c r="T21" s="71">
        <v>0</v>
      </c>
      <c r="U21" s="71">
        <v>0</v>
      </c>
      <c r="V21" s="71">
        <v>55</v>
      </c>
      <c r="W21" s="71">
        <v>0</v>
      </c>
      <c r="X21" s="71">
        <v>0</v>
      </c>
      <c r="Y21" s="71">
        <v>335788.00000000006</v>
      </c>
      <c r="Z21" s="71">
        <v>1116460176</v>
      </c>
      <c r="AA21" s="71">
        <v>678032971</v>
      </c>
      <c r="AB21" s="71">
        <v>2191037370</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2390</v>
      </c>
      <c r="B22" s="70">
        <v>14</v>
      </c>
      <c r="C22" s="70">
        <v>18</v>
      </c>
      <c r="D22" s="70">
        <v>14</v>
      </c>
      <c r="E22" s="70">
        <v>2024</v>
      </c>
      <c r="F22" s="70" t="s">
        <v>1554</v>
      </c>
      <c r="G22" s="1073" t="s">
        <v>2387</v>
      </c>
      <c r="H22" s="70" t="s">
        <v>2388</v>
      </c>
      <c r="I22" s="1066"/>
      <c r="J22" s="73">
        <v>273535</v>
      </c>
      <c r="K22" s="71">
        <v>392738880</v>
      </c>
      <c r="L22" s="71">
        <v>307623</v>
      </c>
      <c r="M22" s="71">
        <v>439419820</v>
      </c>
      <c r="N22" s="71">
        <v>20400</v>
      </c>
      <c r="O22" s="71">
        <v>55192315</v>
      </c>
      <c r="P22" s="71">
        <v>0</v>
      </c>
      <c r="Q22" s="71">
        <v>0</v>
      </c>
      <c r="R22" s="71">
        <v>0</v>
      </c>
      <c r="S22" s="71">
        <v>0</v>
      </c>
      <c r="T22" s="71">
        <v>0</v>
      </c>
      <c r="U22" s="71">
        <v>0</v>
      </c>
      <c r="V22" s="71">
        <v>0</v>
      </c>
      <c r="W22" s="71">
        <v>0</v>
      </c>
      <c r="X22" s="71">
        <v>0</v>
      </c>
      <c r="Y22" s="71">
        <v>0</v>
      </c>
      <c r="Z22" s="71">
        <v>887351015</v>
      </c>
      <c r="AA22" s="71">
        <v>645852543</v>
      </c>
      <c r="AB22" s="71">
        <v>2151021554</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2410</v>
      </c>
      <c r="B23" s="70">
        <v>15</v>
      </c>
      <c r="C23" s="70">
        <v>18</v>
      </c>
      <c r="D23" s="70">
        <v>15</v>
      </c>
      <c r="E23" s="70">
        <v>2024</v>
      </c>
      <c r="F23" s="70" t="s">
        <v>1554</v>
      </c>
      <c r="G23" s="1073" t="s">
        <v>2407</v>
      </c>
      <c r="H23" s="70" t="s">
        <v>2408</v>
      </c>
      <c r="I23" s="1066"/>
      <c r="J23" s="73">
        <v>361895</v>
      </c>
      <c r="K23" s="71">
        <v>475047487.00000006</v>
      </c>
      <c r="L23" s="71">
        <v>372192</v>
      </c>
      <c r="M23" s="71">
        <v>486590441</v>
      </c>
      <c r="N23" s="71">
        <v>46800</v>
      </c>
      <c r="O23" s="71">
        <v>107022397</v>
      </c>
      <c r="P23" s="71">
        <v>13058</v>
      </c>
      <c r="Q23" s="71">
        <v>85780260</v>
      </c>
      <c r="R23" s="71">
        <v>0</v>
      </c>
      <c r="S23" s="71">
        <v>0</v>
      </c>
      <c r="T23" s="71">
        <v>0</v>
      </c>
      <c r="U23" s="71">
        <v>33</v>
      </c>
      <c r="V23" s="71">
        <v>788</v>
      </c>
      <c r="W23" s="71">
        <v>0</v>
      </c>
      <c r="X23" s="71">
        <v>203337</v>
      </c>
      <c r="Y23" s="71">
        <v>4831035</v>
      </c>
      <c r="Z23" s="71">
        <v>1159474957</v>
      </c>
      <c r="AA23" s="71">
        <v>1050488953</v>
      </c>
      <c r="AB23" s="71">
        <v>3229736074</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1562</v>
      </c>
      <c r="B24" s="70">
        <v>16</v>
      </c>
      <c r="C24" s="70">
        <v>18</v>
      </c>
      <c r="D24" s="70">
        <v>16</v>
      </c>
      <c r="E24" s="70">
        <v>2024</v>
      </c>
      <c r="F24" s="70" t="s">
        <v>1554</v>
      </c>
      <c r="G24" s="1073" t="s">
        <v>1559</v>
      </c>
      <c r="H24" s="70" t="s">
        <v>1560</v>
      </c>
      <c r="I24" s="1066"/>
      <c r="J24" s="73">
        <v>2135748</v>
      </c>
      <c r="K24" s="71">
        <v>3026175856.9999995</v>
      </c>
      <c r="L24" s="71">
        <v>652829</v>
      </c>
      <c r="M24" s="71">
        <v>918075248</v>
      </c>
      <c r="N24" s="71">
        <v>148200</v>
      </c>
      <c r="O24" s="71">
        <v>292214343</v>
      </c>
      <c r="P24" s="71">
        <v>47709</v>
      </c>
      <c r="Q24" s="71">
        <v>279212010</v>
      </c>
      <c r="R24" s="71">
        <v>0</v>
      </c>
      <c r="S24" s="71">
        <v>0</v>
      </c>
      <c r="T24" s="71">
        <v>0</v>
      </c>
      <c r="U24" s="71">
        <v>0</v>
      </c>
      <c r="V24" s="71">
        <v>224</v>
      </c>
      <c r="W24" s="71">
        <v>0</v>
      </c>
      <c r="X24" s="71">
        <v>0</v>
      </c>
      <c r="Y24" s="71">
        <v>1374304.0000000002</v>
      </c>
      <c r="Z24" s="71">
        <v>4517051762</v>
      </c>
      <c r="AA24" s="71">
        <v>6547940939.999999</v>
      </c>
      <c r="AB24" s="71">
        <v>21202828013</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2402</v>
      </c>
      <c r="B25" s="70">
        <v>17</v>
      </c>
      <c r="C25" s="70">
        <v>18</v>
      </c>
      <c r="D25" s="70">
        <v>17</v>
      </c>
      <c r="E25" s="70">
        <v>2024</v>
      </c>
      <c r="F25" s="70" t="s">
        <v>1554</v>
      </c>
      <c r="G25" s="1073" t="s">
        <v>2399</v>
      </c>
      <c r="H25" s="70" t="s">
        <v>2400</v>
      </c>
      <c r="I25" s="1066"/>
      <c r="J25" s="73">
        <v>413885</v>
      </c>
      <c r="K25" s="71">
        <v>589252032</v>
      </c>
      <c r="L25" s="71">
        <v>502679</v>
      </c>
      <c r="M25" s="71">
        <v>710950510</v>
      </c>
      <c r="N25" s="71">
        <v>158900</v>
      </c>
      <c r="O25" s="71">
        <v>388350661</v>
      </c>
      <c r="P25" s="71">
        <v>1458</v>
      </c>
      <c r="Q25" s="71">
        <v>8798278</v>
      </c>
      <c r="R25" s="71">
        <v>2940</v>
      </c>
      <c r="S25" s="71">
        <v>23890951</v>
      </c>
      <c r="T25" s="71">
        <v>0</v>
      </c>
      <c r="U25" s="71">
        <v>0</v>
      </c>
      <c r="V25" s="71">
        <v>0</v>
      </c>
      <c r="W25" s="71">
        <v>0</v>
      </c>
      <c r="X25" s="71">
        <v>0</v>
      </c>
      <c r="Y25" s="71">
        <v>0</v>
      </c>
      <c r="Z25" s="71">
        <v>1721242432.4458899</v>
      </c>
      <c r="AA25" s="71">
        <v>1100463200</v>
      </c>
      <c r="AB25" s="71">
        <v>3824440578</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2308</v>
      </c>
      <c r="B26" s="70">
        <v>18</v>
      </c>
      <c r="C26" s="70">
        <v>18</v>
      </c>
      <c r="D26" s="70">
        <v>18</v>
      </c>
      <c r="E26" s="70">
        <v>2024</v>
      </c>
      <c r="F26" s="70" t="s">
        <v>1554</v>
      </c>
      <c r="G26" s="1073" t="s">
        <v>2288</v>
      </c>
      <c r="H26" s="70" t="s">
        <v>1656</v>
      </c>
      <c r="I26" s="1066"/>
      <c r="J26" s="73">
        <v>96368</v>
      </c>
      <c r="K26" s="71">
        <v>121421633</v>
      </c>
      <c r="L26" s="71">
        <v>11282</v>
      </c>
      <c r="M26" s="71">
        <v>14052907</v>
      </c>
      <c r="N26" s="71">
        <v>0</v>
      </c>
      <c r="O26" s="71">
        <v>0</v>
      </c>
      <c r="P26" s="71">
        <v>0</v>
      </c>
      <c r="Q26" s="71">
        <v>0</v>
      </c>
      <c r="R26" s="71">
        <v>0</v>
      </c>
      <c r="S26" s="71">
        <v>0</v>
      </c>
      <c r="T26" s="71">
        <v>0</v>
      </c>
      <c r="U26" s="71">
        <v>0</v>
      </c>
      <c r="V26" s="71">
        <v>0</v>
      </c>
      <c r="W26" s="71">
        <v>0</v>
      </c>
      <c r="X26" s="71">
        <v>0</v>
      </c>
      <c r="Y26" s="71">
        <v>0</v>
      </c>
      <c r="Z26" s="71">
        <v>135474539.99999997</v>
      </c>
      <c r="AA26" s="71">
        <v>292062894</v>
      </c>
      <c r="AB26" s="71">
        <v>1385848091</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2347</v>
      </c>
      <c r="B27" s="70">
        <v>19</v>
      </c>
      <c r="C27" s="70">
        <v>18</v>
      </c>
      <c r="D27" s="70">
        <v>19</v>
      </c>
      <c r="E27" s="70">
        <v>2024</v>
      </c>
      <c r="F27" s="70" t="s">
        <v>1554</v>
      </c>
      <c r="G27" s="1073" t="s">
        <v>2344</v>
      </c>
      <c r="H27" s="70" t="s">
        <v>2345</v>
      </c>
      <c r="I27" s="1066"/>
      <c r="J27" s="73">
        <v>113569</v>
      </c>
      <c r="K27" s="71">
        <v>163966691</v>
      </c>
      <c r="L27" s="71">
        <v>34753</v>
      </c>
      <c r="M27" s="71">
        <v>49859716</v>
      </c>
      <c r="N27" s="71">
        <v>58900</v>
      </c>
      <c r="O27" s="71">
        <v>189502343</v>
      </c>
      <c r="P27" s="71">
        <v>0</v>
      </c>
      <c r="Q27" s="71">
        <v>0</v>
      </c>
      <c r="R27" s="71">
        <v>0</v>
      </c>
      <c r="S27" s="71">
        <v>0</v>
      </c>
      <c r="T27" s="71">
        <v>0</v>
      </c>
      <c r="U27" s="71">
        <v>0</v>
      </c>
      <c r="V27" s="71">
        <v>683</v>
      </c>
      <c r="W27" s="71">
        <v>0</v>
      </c>
      <c r="X27" s="71">
        <v>0</v>
      </c>
      <c r="Y27" s="71">
        <v>4190609.0000000005</v>
      </c>
      <c r="Z27" s="71">
        <v>407519359</v>
      </c>
      <c r="AA27" s="71">
        <v>357489456</v>
      </c>
      <c r="AB27" s="71">
        <v>1021255043.9999999</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2418</v>
      </c>
      <c r="B28" s="70">
        <v>20</v>
      </c>
      <c r="C28" s="70">
        <v>18</v>
      </c>
      <c r="D28" s="70">
        <v>20</v>
      </c>
      <c r="E28" s="70">
        <v>2024</v>
      </c>
      <c r="F28" s="70" t="s">
        <v>1554</v>
      </c>
      <c r="G28" s="1073" t="s">
        <v>2415</v>
      </c>
      <c r="H28" s="70" t="s">
        <v>2416</v>
      </c>
      <c r="I28" s="1066"/>
      <c r="J28" s="73">
        <v>214832</v>
      </c>
      <c r="K28" s="71">
        <v>290884330.00000006</v>
      </c>
      <c r="L28" s="71">
        <v>145555</v>
      </c>
      <c r="M28" s="71">
        <v>196153349</v>
      </c>
      <c r="N28" s="71">
        <v>106400</v>
      </c>
      <c r="O28" s="71">
        <v>210701331</v>
      </c>
      <c r="P28" s="71">
        <v>45527</v>
      </c>
      <c r="Q28" s="71">
        <v>299014893</v>
      </c>
      <c r="R28" s="71">
        <v>0</v>
      </c>
      <c r="S28" s="71">
        <v>0</v>
      </c>
      <c r="T28" s="71">
        <v>0</v>
      </c>
      <c r="U28" s="71">
        <v>8</v>
      </c>
      <c r="V28" s="71">
        <v>1410</v>
      </c>
      <c r="W28" s="71">
        <v>0</v>
      </c>
      <c r="X28" s="71">
        <v>47094.000000000007</v>
      </c>
      <c r="Y28" s="71">
        <v>8647101.0000000019</v>
      </c>
      <c r="Z28" s="71">
        <v>1005448098.0000001</v>
      </c>
      <c r="AA28" s="71">
        <v>559578022</v>
      </c>
      <c r="AB28" s="71">
        <v>1955864922</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2370</v>
      </c>
      <c r="B29" s="70">
        <v>21</v>
      </c>
      <c r="C29" s="70">
        <v>18</v>
      </c>
      <c r="D29" s="70">
        <v>21</v>
      </c>
      <c r="E29" s="70">
        <v>2024</v>
      </c>
      <c r="F29" s="70" t="s">
        <v>1554</v>
      </c>
      <c r="G29" s="1073" t="s">
        <v>2367</v>
      </c>
      <c r="H29" s="70" t="s">
        <v>2368</v>
      </c>
      <c r="I29" s="1066"/>
      <c r="J29" s="73">
        <v>129417</v>
      </c>
      <c r="K29" s="71">
        <v>175796260.00000003</v>
      </c>
      <c r="L29" s="71">
        <v>42996</v>
      </c>
      <c r="M29" s="71">
        <v>58141123</v>
      </c>
      <c r="N29" s="71">
        <v>18300</v>
      </c>
      <c r="O29" s="71">
        <v>33456617</v>
      </c>
      <c r="P29" s="71">
        <v>18690</v>
      </c>
      <c r="Q29" s="71">
        <v>122751282</v>
      </c>
      <c r="R29" s="71">
        <v>0</v>
      </c>
      <c r="S29" s="71">
        <v>0</v>
      </c>
      <c r="T29" s="71">
        <v>0</v>
      </c>
      <c r="U29" s="71">
        <v>0</v>
      </c>
      <c r="V29" s="71">
        <v>59</v>
      </c>
      <c r="W29" s="71">
        <v>0</v>
      </c>
      <c r="X29" s="71">
        <v>0</v>
      </c>
      <c r="Y29" s="71">
        <v>363996</v>
      </c>
      <c r="Z29" s="71">
        <v>390509278</v>
      </c>
      <c r="AA29" s="71">
        <v>393547185</v>
      </c>
      <c r="AB29" s="71">
        <v>2187199509</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1665</v>
      </c>
      <c r="B30" s="70">
        <v>22</v>
      </c>
      <c r="C30" s="70">
        <v>18</v>
      </c>
      <c r="D30" s="70">
        <v>22</v>
      </c>
      <c r="E30" s="70">
        <v>2024</v>
      </c>
      <c r="F30" s="70" t="s">
        <v>1554</v>
      </c>
      <c r="G30" s="1073" t="s">
        <v>1662</v>
      </c>
      <c r="H30" s="70" t="s">
        <v>1663</v>
      </c>
      <c r="I30" s="1066"/>
      <c r="J30" s="73">
        <v>43546</v>
      </c>
      <c r="K30" s="71">
        <v>60514503</v>
      </c>
      <c r="L30" s="71">
        <v>22632</v>
      </c>
      <c r="M30" s="71">
        <v>31245177</v>
      </c>
      <c r="N30" s="71">
        <v>93400</v>
      </c>
      <c r="O30" s="71">
        <v>249650464</v>
      </c>
      <c r="P30" s="71">
        <v>0</v>
      </c>
      <c r="Q30" s="71">
        <v>0</v>
      </c>
      <c r="R30" s="71">
        <v>0</v>
      </c>
      <c r="S30" s="71">
        <v>0</v>
      </c>
      <c r="T30" s="71">
        <v>0</v>
      </c>
      <c r="U30" s="71">
        <v>0</v>
      </c>
      <c r="V30" s="71">
        <v>270</v>
      </c>
      <c r="W30" s="71">
        <v>0</v>
      </c>
      <c r="X30" s="71">
        <v>491</v>
      </c>
      <c r="Y30" s="71">
        <v>1653923</v>
      </c>
      <c r="Z30" s="71">
        <v>343064558</v>
      </c>
      <c r="AA30" s="71">
        <v>98889437</v>
      </c>
      <c r="AB30" s="71">
        <v>377911832</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2386</v>
      </c>
      <c r="B31" s="70">
        <v>23</v>
      </c>
      <c r="C31" s="70">
        <v>18</v>
      </c>
      <c r="D31" s="70">
        <v>23</v>
      </c>
      <c r="E31" s="70">
        <v>2024</v>
      </c>
      <c r="F31" s="70" t="s">
        <v>1554</v>
      </c>
      <c r="G31" s="1073" t="s">
        <v>2383</v>
      </c>
      <c r="H31" s="70" t="s">
        <v>2384</v>
      </c>
      <c r="I31" s="1066"/>
      <c r="J31" s="73">
        <v>657472</v>
      </c>
      <c r="K31" s="71">
        <v>898850084</v>
      </c>
      <c r="L31" s="71">
        <v>256858.99999999997</v>
      </c>
      <c r="M31" s="71">
        <v>348973947</v>
      </c>
      <c r="N31" s="71">
        <v>200000</v>
      </c>
      <c r="O31" s="71">
        <v>609779870</v>
      </c>
      <c r="P31" s="71">
        <v>4561</v>
      </c>
      <c r="Q31" s="71">
        <v>23812462</v>
      </c>
      <c r="R31" s="71">
        <v>0</v>
      </c>
      <c r="S31" s="71">
        <v>0</v>
      </c>
      <c r="T31" s="71">
        <v>0</v>
      </c>
      <c r="U31" s="71">
        <v>228</v>
      </c>
      <c r="V31" s="71">
        <v>363</v>
      </c>
      <c r="W31" s="71">
        <v>0</v>
      </c>
      <c r="X31" s="71">
        <v>1395643</v>
      </c>
      <c r="Y31" s="71">
        <v>2225670.9999999995</v>
      </c>
      <c r="Z31" s="71">
        <v>1885037677.0000002</v>
      </c>
      <c r="AA31" s="71">
        <v>1947236996.0000002</v>
      </c>
      <c r="AB31" s="71">
        <v>6435205052.000001</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1558</v>
      </c>
      <c r="B32" s="70">
        <v>24</v>
      </c>
      <c r="C32" s="70">
        <v>18</v>
      </c>
      <c r="D32" s="70">
        <v>24</v>
      </c>
      <c r="E32" s="70">
        <v>2024</v>
      </c>
      <c r="F32" s="70" t="s">
        <v>1554</v>
      </c>
      <c r="G32" s="1073" t="s">
        <v>1555</v>
      </c>
      <c r="H32" s="70" t="s">
        <v>1556</v>
      </c>
      <c r="I32" s="1066"/>
      <c r="J32" s="73">
        <v>2772488</v>
      </c>
      <c r="K32" s="71">
        <v>4001672268.9999995</v>
      </c>
      <c r="L32" s="71">
        <v>2088411</v>
      </c>
      <c r="M32" s="71">
        <v>2995146300</v>
      </c>
      <c r="N32" s="71">
        <v>515500</v>
      </c>
      <c r="O32" s="71">
        <v>1358772350.0000002</v>
      </c>
      <c r="P32" s="71">
        <v>58210</v>
      </c>
      <c r="Q32" s="71">
        <v>338831961.00000006</v>
      </c>
      <c r="R32" s="71">
        <v>0</v>
      </c>
      <c r="S32" s="71">
        <v>0</v>
      </c>
      <c r="T32" s="71">
        <v>0</v>
      </c>
      <c r="U32" s="71">
        <v>0</v>
      </c>
      <c r="V32" s="71">
        <v>0</v>
      </c>
      <c r="W32" s="71">
        <v>0</v>
      </c>
      <c r="X32" s="71">
        <v>0</v>
      </c>
      <c r="Y32" s="71">
        <v>0</v>
      </c>
      <c r="Z32" s="71">
        <v>8694422879.9999981</v>
      </c>
      <c r="AA32" s="71">
        <v>8092496534.999999</v>
      </c>
      <c r="AB32" s="71">
        <v>31173176615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2335</v>
      </c>
      <c r="B33" s="70">
        <v>25</v>
      </c>
      <c r="C33" s="70">
        <v>18</v>
      </c>
      <c r="D33" s="70">
        <v>25</v>
      </c>
      <c r="E33" s="70">
        <v>2024</v>
      </c>
      <c r="F33" s="70" t="s">
        <v>1554</v>
      </c>
      <c r="G33" s="1073" t="s">
        <v>2332</v>
      </c>
      <c r="H33" s="70" t="s">
        <v>2333</v>
      </c>
      <c r="I33" s="1066"/>
      <c r="J33" s="73">
        <v>69888</v>
      </c>
      <c r="K33" s="71">
        <v>96169655</v>
      </c>
      <c r="L33" s="71">
        <v>42372</v>
      </c>
      <c r="M33" s="71">
        <v>57977188.999999993</v>
      </c>
      <c r="N33" s="71">
        <v>104900</v>
      </c>
      <c r="O33" s="71">
        <v>291293843</v>
      </c>
      <c r="P33" s="71">
        <v>6467</v>
      </c>
      <c r="Q33" s="71">
        <v>42471274</v>
      </c>
      <c r="R33" s="71">
        <v>0</v>
      </c>
      <c r="S33" s="71">
        <v>0</v>
      </c>
      <c r="T33" s="71">
        <v>13694</v>
      </c>
      <c r="U33" s="71">
        <v>3166</v>
      </c>
      <c r="V33" s="71">
        <v>2168</v>
      </c>
      <c r="W33" s="71">
        <v>95907342</v>
      </c>
      <c r="X33" s="71">
        <v>19416610.000000004</v>
      </c>
      <c r="Y33" s="71">
        <v>13292950.000000002</v>
      </c>
      <c r="Z33" s="71">
        <v>616528863</v>
      </c>
      <c r="AA33" s="71">
        <v>252966642.99999997</v>
      </c>
      <c r="AB33" s="71">
        <v>687992873</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2406</v>
      </c>
      <c r="B34" s="70">
        <v>26</v>
      </c>
      <c r="C34" s="70">
        <v>18</v>
      </c>
      <c r="D34" s="70">
        <v>26</v>
      </c>
      <c r="E34" s="70">
        <v>2024</v>
      </c>
      <c r="F34" s="70" t="s">
        <v>1554</v>
      </c>
      <c r="G34" s="1073" t="s">
        <v>2403</v>
      </c>
      <c r="H34" s="70" t="s">
        <v>2404</v>
      </c>
      <c r="I34" s="1066"/>
      <c r="J34" s="73">
        <v>403946</v>
      </c>
      <c r="K34" s="71">
        <v>591361753</v>
      </c>
      <c r="L34" s="71">
        <v>386354</v>
      </c>
      <c r="M34" s="71">
        <v>562715409</v>
      </c>
      <c r="N34" s="71">
        <v>8800</v>
      </c>
      <c r="O34" s="71">
        <v>27434504</v>
      </c>
      <c r="P34" s="71">
        <v>0</v>
      </c>
      <c r="Q34" s="71">
        <v>0</v>
      </c>
      <c r="R34" s="71">
        <v>0</v>
      </c>
      <c r="S34" s="71">
        <v>0</v>
      </c>
      <c r="T34" s="71">
        <v>0</v>
      </c>
      <c r="U34" s="71">
        <v>0</v>
      </c>
      <c r="V34" s="71">
        <v>30</v>
      </c>
      <c r="W34" s="71">
        <v>0</v>
      </c>
      <c r="X34" s="71">
        <v>0</v>
      </c>
      <c r="Y34" s="71">
        <v>186413.00000000003</v>
      </c>
      <c r="Z34" s="71">
        <v>1181698079</v>
      </c>
      <c r="AA34" s="71">
        <v>1052474451</v>
      </c>
      <c r="AB34" s="71">
        <v>3470254525</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2430</v>
      </c>
      <c r="B35" s="70">
        <v>27</v>
      </c>
      <c r="C35" s="70">
        <v>18</v>
      </c>
      <c r="D35" s="70">
        <v>27</v>
      </c>
      <c r="E35" s="70">
        <v>2024</v>
      </c>
      <c r="F35" s="70" t="s">
        <v>1554</v>
      </c>
      <c r="G35" s="1073" t="s">
        <v>2427</v>
      </c>
      <c r="H35" s="70" t="s">
        <v>2428</v>
      </c>
      <c r="I35" s="1066"/>
      <c r="J35" s="73">
        <v>521909.99999999994</v>
      </c>
      <c r="K35" s="71">
        <v>739856660</v>
      </c>
      <c r="L35" s="71">
        <v>324535</v>
      </c>
      <c r="M35" s="71">
        <v>456987102</v>
      </c>
      <c r="N35" s="71">
        <v>84700</v>
      </c>
      <c r="O35" s="71">
        <v>197322477.00000003</v>
      </c>
      <c r="P35" s="71">
        <v>795</v>
      </c>
      <c r="Q35" s="71">
        <v>4798075</v>
      </c>
      <c r="R35" s="71">
        <v>0</v>
      </c>
      <c r="S35" s="71">
        <v>0</v>
      </c>
      <c r="T35" s="71">
        <v>0</v>
      </c>
      <c r="U35" s="71">
        <v>0</v>
      </c>
      <c r="V35" s="71">
        <v>0</v>
      </c>
      <c r="W35" s="71">
        <v>0</v>
      </c>
      <c r="X35" s="71">
        <v>0</v>
      </c>
      <c r="Y35" s="71">
        <v>0</v>
      </c>
      <c r="Z35" s="71">
        <v>1398964313.9999998</v>
      </c>
      <c r="AA35" s="71">
        <v>1453407303</v>
      </c>
      <c r="AB35" s="71">
        <v>4989295852</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1639</v>
      </c>
      <c r="B36" s="70">
        <v>28</v>
      </c>
      <c r="C36" s="70">
        <v>18</v>
      </c>
      <c r="D36" s="70">
        <v>28</v>
      </c>
      <c r="E36" s="70">
        <v>2024</v>
      </c>
      <c r="F36" s="70" t="s">
        <v>1554</v>
      </c>
      <c r="G36" s="1073" t="s">
        <v>1636</v>
      </c>
      <c r="H36" s="70" t="s">
        <v>1637</v>
      </c>
      <c r="I36" s="1066"/>
      <c r="J36" s="73">
        <v>1028540.9999999999</v>
      </c>
      <c r="K36" s="71">
        <v>1389947821</v>
      </c>
      <c r="L36" s="71">
        <v>439073</v>
      </c>
      <c r="M36" s="71">
        <v>590348741</v>
      </c>
      <c r="N36" s="71">
        <v>0</v>
      </c>
      <c r="O36" s="71">
        <v>0</v>
      </c>
      <c r="P36" s="71">
        <v>11036</v>
      </c>
      <c r="Q36" s="71">
        <v>68378192</v>
      </c>
      <c r="R36" s="71">
        <v>0</v>
      </c>
      <c r="S36" s="71">
        <v>0</v>
      </c>
      <c r="T36" s="71">
        <v>0</v>
      </c>
      <c r="U36" s="71">
        <v>0</v>
      </c>
      <c r="V36" s="71">
        <v>133</v>
      </c>
      <c r="W36" s="71">
        <v>0</v>
      </c>
      <c r="X36" s="71">
        <v>0</v>
      </c>
      <c r="Y36" s="71">
        <v>814083.99999999988</v>
      </c>
      <c r="Z36" s="71">
        <v>2049488838.0000002</v>
      </c>
      <c r="AA36" s="71">
        <v>2980802507</v>
      </c>
      <c r="AB36" s="71">
        <v>9239724284</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2343</v>
      </c>
      <c r="B37" s="70">
        <v>29</v>
      </c>
      <c r="C37" s="70">
        <v>18</v>
      </c>
      <c r="D37" s="70">
        <v>29</v>
      </c>
      <c r="E37" s="70">
        <v>2024</v>
      </c>
      <c r="F37" s="70" t="s">
        <v>1554</v>
      </c>
      <c r="G37" s="1073" t="s">
        <v>2340</v>
      </c>
      <c r="H37" s="70" t="s">
        <v>2341</v>
      </c>
      <c r="I37" s="1066"/>
      <c r="J37" s="73">
        <v>582588</v>
      </c>
      <c r="K37" s="71">
        <v>789548181</v>
      </c>
      <c r="L37" s="71">
        <v>843787</v>
      </c>
      <c r="M37" s="71">
        <v>1136934636</v>
      </c>
      <c r="N37" s="71">
        <v>2300</v>
      </c>
      <c r="O37" s="71">
        <v>4353390</v>
      </c>
      <c r="P37" s="71">
        <v>11213</v>
      </c>
      <c r="Q37" s="71">
        <v>69473740.999999985</v>
      </c>
      <c r="R37" s="71">
        <v>648</v>
      </c>
      <c r="S37" s="71">
        <v>5399774.0000000009</v>
      </c>
      <c r="T37" s="71">
        <v>0</v>
      </c>
      <c r="U37" s="71">
        <v>0</v>
      </c>
      <c r="V37" s="71">
        <v>187</v>
      </c>
      <c r="W37" s="71">
        <v>0</v>
      </c>
      <c r="X37" s="71">
        <v>0</v>
      </c>
      <c r="Y37" s="71">
        <v>1147665</v>
      </c>
      <c r="Z37" s="71">
        <v>2006857387.0774901</v>
      </c>
      <c r="AA37" s="71">
        <v>1706589599.0000002</v>
      </c>
      <c r="AB37" s="71">
        <v>5509571639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2374</v>
      </c>
      <c r="B38" s="70">
        <v>30</v>
      </c>
      <c r="C38" s="70">
        <v>18</v>
      </c>
      <c r="D38" s="70">
        <v>30</v>
      </c>
      <c r="E38" s="70">
        <v>2024</v>
      </c>
      <c r="F38" s="70" t="s">
        <v>1554</v>
      </c>
      <c r="G38" s="1073" t="s">
        <v>2371</v>
      </c>
      <c r="H38" s="70" t="s">
        <v>2372</v>
      </c>
      <c r="I38" s="1066"/>
      <c r="J38" s="73">
        <v>287041</v>
      </c>
      <c r="K38" s="71">
        <v>418464485.99999994</v>
      </c>
      <c r="L38" s="71">
        <v>660534</v>
      </c>
      <c r="M38" s="71">
        <v>958596974.99999988</v>
      </c>
      <c r="N38" s="71">
        <v>900</v>
      </c>
      <c r="O38" s="71">
        <v>2662533</v>
      </c>
      <c r="P38" s="71">
        <v>0</v>
      </c>
      <c r="Q38" s="71">
        <v>0</v>
      </c>
      <c r="R38" s="71">
        <v>0</v>
      </c>
      <c r="S38" s="71">
        <v>0</v>
      </c>
      <c r="T38" s="71">
        <v>0</v>
      </c>
      <c r="U38" s="71">
        <v>0</v>
      </c>
      <c r="V38" s="71">
        <v>218</v>
      </c>
      <c r="W38" s="71">
        <v>0</v>
      </c>
      <c r="X38" s="71">
        <v>0</v>
      </c>
      <c r="Y38" s="71">
        <v>1336285.0000000002</v>
      </c>
      <c r="Z38" s="71">
        <v>1381060278.9999998</v>
      </c>
      <c r="AA38" s="71">
        <v>789796362</v>
      </c>
      <c r="AB38" s="71">
        <v>2667353342</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2382</v>
      </c>
      <c r="B39" s="70">
        <v>31</v>
      </c>
      <c r="C39" s="70">
        <v>18</v>
      </c>
      <c r="D39" s="70">
        <v>31</v>
      </c>
      <c r="E39" s="70">
        <v>2024</v>
      </c>
      <c r="F39" s="70" t="s">
        <v>1554</v>
      </c>
      <c r="G39" s="1073" t="s">
        <v>2379</v>
      </c>
      <c r="H39" s="70" t="s">
        <v>2380</v>
      </c>
      <c r="I39" s="1066"/>
      <c r="J39" s="73">
        <v>41230</v>
      </c>
      <c r="K39" s="71">
        <v>56933122.000000007</v>
      </c>
      <c r="L39" s="71">
        <v>29342</v>
      </c>
      <c r="M39" s="71">
        <v>40294897</v>
      </c>
      <c r="N39" s="71">
        <v>144700</v>
      </c>
      <c r="O39" s="71">
        <v>405100969.99999994</v>
      </c>
      <c r="P39" s="71">
        <v>0</v>
      </c>
      <c r="Q39" s="71">
        <v>0</v>
      </c>
      <c r="R39" s="71">
        <v>0</v>
      </c>
      <c r="S39" s="71">
        <v>0</v>
      </c>
      <c r="T39" s="71">
        <v>0</v>
      </c>
      <c r="U39" s="71">
        <v>0</v>
      </c>
      <c r="V39" s="71">
        <v>477</v>
      </c>
      <c r="W39" s="71">
        <v>0</v>
      </c>
      <c r="X39" s="71">
        <v>0</v>
      </c>
      <c r="Y39" s="71">
        <v>2923002</v>
      </c>
      <c r="Z39" s="71">
        <v>505251991</v>
      </c>
      <c r="AA39" s="71">
        <v>102165549.00000001</v>
      </c>
      <c r="AB39" s="71">
        <v>362124662</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1648</v>
      </c>
      <c r="B40" s="70">
        <v>32</v>
      </c>
      <c r="C40" s="70">
        <v>18</v>
      </c>
      <c r="D40" s="70">
        <v>32</v>
      </c>
      <c r="E40" s="70">
        <v>2024</v>
      </c>
      <c r="F40" s="70" t="s">
        <v>1554</v>
      </c>
      <c r="G40" s="1073" t="s">
        <v>1645</v>
      </c>
      <c r="H40" s="70" t="s">
        <v>1646</v>
      </c>
      <c r="I40" s="1066"/>
      <c r="J40" s="73">
        <v>315659</v>
      </c>
      <c r="K40" s="71">
        <v>430121516</v>
      </c>
      <c r="L40" s="71">
        <v>134962</v>
      </c>
      <c r="M40" s="71">
        <v>182741218</v>
      </c>
      <c r="N40" s="71">
        <v>600</v>
      </c>
      <c r="O40" s="71">
        <v>1099902</v>
      </c>
      <c r="P40" s="71">
        <v>5654</v>
      </c>
      <c r="Q40" s="71">
        <v>37135148</v>
      </c>
      <c r="R40" s="71">
        <v>0</v>
      </c>
      <c r="S40" s="71">
        <v>0</v>
      </c>
      <c r="T40" s="71">
        <v>0</v>
      </c>
      <c r="U40" s="71">
        <v>0</v>
      </c>
      <c r="V40" s="71">
        <v>619</v>
      </c>
      <c r="W40" s="71">
        <v>0</v>
      </c>
      <c r="X40" s="71">
        <v>0</v>
      </c>
      <c r="Y40" s="71">
        <v>3796688.9999999995</v>
      </c>
      <c r="Z40" s="71">
        <v>654894473.00000012</v>
      </c>
      <c r="AA40" s="71">
        <v>884267788</v>
      </c>
      <c r="AB40" s="71">
        <v>3790386135</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2358</v>
      </c>
      <c r="B41" s="70">
        <v>33</v>
      </c>
      <c r="C41" s="70">
        <v>18</v>
      </c>
      <c r="D41" s="70">
        <v>33</v>
      </c>
      <c r="E41" s="70">
        <v>2024</v>
      </c>
      <c r="F41" s="70" t="s">
        <v>1554</v>
      </c>
      <c r="G41" s="1073" t="s">
        <v>2355</v>
      </c>
      <c r="H41" s="70" t="s">
        <v>2356</v>
      </c>
      <c r="I41" s="1066"/>
      <c r="J41" s="73">
        <v>62789</v>
      </c>
      <c r="K41" s="71">
        <v>92620831.000000015</v>
      </c>
      <c r="L41" s="71">
        <v>35950</v>
      </c>
      <c r="M41" s="71">
        <v>52694343.999999993</v>
      </c>
      <c r="N41" s="71">
        <v>81900</v>
      </c>
      <c r="O41" s="71">
        <v>269506905</v>
      </c>
      <c r="P41" s="71">
        <v>0</v>
      </c>
      <c r="Q41" s="71">
        <v>0</v>
      </c>
      <c r="R41" s="71">
        <v>0</v>
      </c>
      <c r="S41" s="71">
        <v>0</v>
      </c>
      <c r="T41" s="71">
        <v>471</v>
      </c>
      <c r="U41" s="71">
        <v>152</v>
      </c>
      <c r="V41" s="71">
        <v>1500</v>
      </c>
      <c r="W41" s="71">
        <v>3298035</v>
      </c>
      <c r="X41" s="71">
        <v>931819</v>
      </c>
      <c r="Y41" s="71">
        <v>9200208</v>
      </c>
      <c r="Z41" s="71">
        <v>428252142.00000006</v>
      </c>
      <c r="AA41" s="71">
        <v>51568957.000000007</v>
      </c>
      <c r="AB41" s="71">
        <v>376501341</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2354</v>
      </c>
      <c r="B42" s="70">
        <v>34</v>
      </c>
      <c r="C42" s="70">
        <v>18</v>
      </c>
      <c r="D42" s="70">
        <v>34</v>
      </c>
      <c r="E42" s="70">
        <v>2024</v>
      </c>
      <c r="F42" s="70" t="s">
        <v>1554</v>
      </c>
      <c r="G42" s="1073" t="s">
        <v>2352</v>
      </c>
      <c r="H42" s="70" t="s">
        <v>1643</v>
      </c>
      <c r="I42" s="1066"/>
      <c r="J42" s="73">
        <v>109386</v>
      </c>
      <c r="K42" s="71">
        <v>128121207</v>
      </c>
      <c r="L42" s="71">
        <v>151545</v>
      </c>
      <c r="M42" s="71">
        <v>176709975.99999997</v>
      </c>
      <c r="N42" s="71">
        <v>47600</v>
      </c>
      <c r="O42" s="71">
        <v>113539171</v>
      </c>
      <c r="P42" s="71">
        <v>1490</v>
      </c>
      <c r="Q42" s="71">
        <v>8520114</v>
      </c>
      <c r="R42" s="71">
        <v>0</v>
      </c>
      <c r="S42" s="71">
        <v>0</v>
      </c>
      <c r="T42" s="71">
        <v>0</v>
      </c>
      <c r="U42" s="71">
        <v>0</v>
      </c>
      <c r="V42" s="71">
        <v>0</v>
      </c>
      <c r="W42" s="71">
        <v>0</v>
      </c>
      <c r="X42" s="71">
        <v>0</v>
      </c>
      <c r="Y42" s="71">
        <v>0</v>
      </c>
      <c r="Z42" s="71">
        <v>426890468</v>
      </c>
      <c r="AA42" s="71">
        <v>248646007</v>
      </c>
      <c r="AB42" s="71">
        <v>942948935.00000012</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2339</v>
      </c>
      <c r="B43" s="70">
        <v>35</v>
      </c>
      <c r="C43" s="70">
        <v>18</v>
      </c>
      <c r="D43" s="70">
        <v>35</v>
      </c>
      <c r="E43" s="70">
        <v>2024</v>
      </c>
      <c r="F43" s="70" t="s">
        <v>1554</v>
      </c>
      <c r="G43" s="1073" t="s">
        <v>2336</v>
      </c>
      <c r="H43" s="70" t="s">
        <v>2337</v>
      </c>
      <c r="I43" s="1066"/>
      <c r="J43" s="73">
        <v>536531</v>
      </c>
      <c r="K43" s="71">
        <v>746524421</v>
      </c>
      <c r="L43" s="71">
        <v>176235</v>
      </c>
      <c r="M43" s="71">
        <v>243779038.99999997</v>
      </c>
      <c r="N43" s="71">
        <v>2000</v>
      </c>
      <c r="O43" s="71">
        <v>4884376.0000000009</v>
      </c>
      <c r="P43" s="71">
        <v>0</v>
      </c>
      <c r="Q43" s="71">
        <v>0</v>
      </c>
      <c r="R43" s="71">
        <v>0</v>
      </c>
      <c r="S43" s="71">
        <v>0</v>
      </c>
      <c r="T43" s="71">
        <v>0</v>
      </c>
      <c r="U43" s="71">
        <v>0</v>
      </c>
      <c r="V43" s="71">
        <v>5</v>
      </c>
      <c r="W43" s="71">
        <v>0</v>
      </c>
      <c r="X43" s="71">
        <v>0</v>
      </c>
      <c r="Y43" s="71">
        <v>32868</v>
      </c>
      <c r="Z43" s="71">
        <v>995220703.99999988</v>
      </c>
      <c r="AA43" s="71">
        <v>1566369878</v>
      </c>
      <c r="AB43" s="71">
        <v>5367747329</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2394</v>
      </c>
      <c r="B44" s="70">
        <v>36</v>
      </c>
      <c r="C44" s="70">
        <v>18</v>
      </c>
      <c r="D44" s="70">
        <v>36</v>
      </c>
      <c r="E44" s="70">
        <v>2024</v>
      </c>
      <c r="F44" s="70" t="s">
        <v>1554</v>
      </c>
      <c r="G44" s="1073" t="s">
        <v>2391</v>
      </c>
      <c r="H44" s="70" t="s">
        <v>2392</v>
      </c>
      <c r="I44" s="1066"/>
      <c r="J44" s="73">
        <v>151568</v>
      </c>
      <c r="K44" s="71">
        <v>216889728</v>
      </c>
      <c r="L44" s="71">
        <v>55985</v>
      </c>
      <c r="M44" s="71">
        <v>79763155</v>
      </c>
      <c r="N44" s="71">
        <v>1000</v>
      </c>
      <c r="O44" s="71">
        <v>2476572</v>
      </c>
      <c r="P44" s="71">
        <v>0</v>
      </c>
      <c r="Q44" s="71">
        <v>0</v>
      </c>
      <c r="R44" s="71">
        <v>0</v>
      </c>
      <c r="S44" s="71">
        <v>0</v>
      </c>
      <c r="T44" s="71">
        <v>0</v>
      </c>
      <c r="U44" s="71">
        <v>0</v>
      </c>
      <c r="V44" s="71">
        <v>0</v>
      </c>
      <c r="W44" s="71">
        <v>0</v>
      </c>
      <c r="X44" s="71">
        <v>0</v>
      </c>
      <c r="Y44" s="71">
        <v>0</v>
      </c>
      <c r="Z44" s="71">
        <v>299129454.99999994</v>
      </c>
      <c r="AA44" s="71">
        <v>427875406</v>
      </c>
      <c r="AB44" s="71">
        <v>1329334533</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1577</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1577</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1577</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1577</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1577</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1577</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1577</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1577</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1577</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1577</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1577</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1577</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1577</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1577</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1577</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1577</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1577</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1577</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1577</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1577</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1577</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1577</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1577</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1577</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1577</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1577</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1577</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1577</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1577</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1577</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1577</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1577</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1577</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1577</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1577</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1577</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1577</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1577</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1577</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1577</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1577</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1577</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1577</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1577</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1577</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1577</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1577</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1577</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1577</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1577</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1577</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1577</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1577</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1577</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1577</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1577</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1577</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1577</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1577</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1577</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1577</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1577</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1577</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1577</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1577</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1577</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1577</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1577</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1577</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1577</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1577</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1577</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1577</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1577</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1577</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1577</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1577</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1577</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1577</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1577</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1577</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1577</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1577</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1577</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1577</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1577</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1577</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1577</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1577</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1577</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1577</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1577</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1577</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1577</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1577</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1577</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1577</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1577</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1577</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1577</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1577</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1577</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1577</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1577</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1577</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1577</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1577</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1577</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1577</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1577</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1577</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1577</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1577</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1577</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1577</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1577</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1577</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1577</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1577</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1577</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1577</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1577</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1577</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1577</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1577</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1577</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1577</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1577</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1577</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1577</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1577</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1577</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1577</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1577</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1577</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1577</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1577</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1577</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1577</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1577</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1577</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1577</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1577</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1577</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1578</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2425</v>
      </c>
      <c r="B190" s="70">
        <v>182</v>
      </c>
      <c r="C190" s="70">
        <v>16</v>
      </c>
      <c r="D190" s="70">
        <v>2</v>
      </c>
      <c r="E190" s="70">
        <v>2022</v>
      </c>
      <c r="F190" s="70" t="s">
        <v>161</v>
      </c>
      <c r="G190" s="1073" t="s">
        <v>2423</v>
      </c>
      <c r="H190" s="70" t="s">
        <v>2424</v>
      </c>
      <c r="I190" s="1066"/>
      <c r="J190" s="73"/>
      <c r="K190" s="71"/>
      <c r="L190" s="71"/>
      <c r="M190" s="71"/>
      <c r="N190" s="71"/>
      <c r="O190" s="71"/>
      <c r="P190" s="71"/>
      <c r="Q190" s="71"/>
      <c r="R190" s="71"/>
      <c r="S190" s="71"/>
      <c r="T190" s="71"/>
      <c r="U190" s="71"/>
      <c r="V190" s="71"/>
      <c r="W190" s="71"/>
      <c r="X190" s="71"/>
      <c r="Y190" s="71"/>
      <c r="Z190" s="71"/>
      <c r="AA190" s="71"/>
      <c r="AB190" s="71"/>
      <c r="AC190" s="72"/>
      <c r="AD190" s="71">
        <v>1248881.4714150145</v>
      </c>
      <c r="AE190" s="71">
        <v>1635410.261135173</v>
      </c>
      <c r="AF190" s="71">
        <v>605221.38027821237</v>
      </c>
      <c r="AG190" s="71">
        <v>100769621.28424406</v>
      </c>
      <c r="AH190" s="71">
        <v>113369195.08566524</v>
      </c>
      <c r="AI190" s="71">
        <v>0</v>
      </c>
      <c r="AJ190" s="71">
        <v>0</v>
      </c>
      <c r="AK190" s="71">
        <v>4446240.1283202097</v>
      </c>
      <c r="AL190" s="71">
        <v>0</v>
      </c>
      <c r="AM190" s="71">
        <v>0</v>
      </c>
      <c r="AN190" s="71">
        <v>222074569.61105794</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2397</v>
      </c>
      <c r="B191" s="70">
        <v>183</v>
      </c>
      <c r="C191" s="70">
        <v>16</v>
      </c>
      <c r="D191" s="70">
        <v>3</v>
      </c>
      <c r="E191" s="70">
        <v>2022</v>
      </c>
      <c r="F191" s="70" t="s">
        <v>161</v>
      </c>
      <c r="G191" s="1073" t="s">
        <v>2395</v>
      </c>
      <c r="H191" s="70" t="s">
        <v>2396</v>
      </c>
      <c r="I191" s="1066"/>
      <c r="J191" s="73"/>
      <c r="K191" s="71"/>
      <c r="L191" s="71"/>
      <c r="M191" s="71"/>
      <c r="N191" s="71"/>
      <c r="O191" s="71"/>
      <c r="P191" s="71"/>
      <c r="Q191" s="71"/>
      <c r="R191" s="71"/>
      <c r="S191" s="71"/>
      <c r="T191" s="71"/>
      <c r="U191" s="71"/>
      <c r="V191" s="71"/>
      <c r="W191" s="71"/>
      <c r="X191" s="71"/>
      <c r="Y191" s="71"/>
      <c r="Z191" s="71"/>
      <c r="AA191" s="71"/>
      <c r="AB191" s="71"/>
      <c r="AC191" s="72"/>
      <c r="AD191" s="71">
        <v>7436557.2561925212</v>
      </c>
      <c r="AE191" s="71">
        <v>1313866.7572995652</v>
      </c>
      <c r="AF191" s="71">
        <v>1644960.6746023209</v>
      </c>
      <c r="AG191" s="71">
        <v>60271949.030001745</v>
      </c>
      <c r="AH191" s="71">
        <v>72985855.651862115</v>
      </c>
      <c r="AI191" s="71">
        <v>0</v>
      </c>
      <c r="AJ191" s="71">
        <v>0</v>
      </c>
      <c r="AK191" s="71">
        <v>3728163.2441222407</v>
      </c>
      <c r="AL191" s="71">
        <v>0</v>
      </c>
      <c r="AM191" s="71">
        <v>0</v>
      </c>
      <c r="AN191" s="71">
        <v>147381352.61408052</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2365</v>
      </c>
      <c r="B192" s="70">
        <v>184</v>
      </c>
      <c r="C192" s="70">
        <v>16</v>
      </c>
      <c r="D192" s="70">
        <v>4</v>
      </c>
      <c r="E192" s="70">
        <v>2022</v>
      </c>
      <c r="F192" s="70" t="s">
        <v>161</v>
      </c>
      <c r="G192" s="1073" t="s">
        <v>2363</v>
      </c>
      <c r="H192" s="70" t="s">
        <v>2364</v>
      </c>
      <c r="I192" s="1066"/>
      <c r="J192" s="73"/>
      <c r="K192" s="71"/>
      <c r="L192" s="71"/>
      <c r="M192" s="71"/>
      <c r="N192" s="71"/>
      <c r="O192" s="71"/>
      <c r="P192" s="71"/>
      <c r="Q192" s="71"/>
      <c r="R192" s="71"/>
      <c r="S192" s="71"/>
      <c r="T192" s="71"/>
      <c r="U192" s="71"/>
      <c r="V192" s="71"/>
      <c r="W192" s="71"/>
      <c r="X192" s="71"/>
      <c r="Y192" s="71"/>
      <c r="Z192" s="71"/>
      <c r="AA192" s="71"/>
      <c r="AB192" s="71"/>
      <c r="AC192" s="72"/>
      <c r="AD192" s="71">
        <v>79821256.22621578</v>
      </c>
      <c r="AE192" s="71">
        <v>1852336.7397993871</v>
      </c>
      <c r="AF192" s="71">
        <v>721610.10725479166</v>
      </c>
      <c r="AG192" s="71">
        <v>86381447.576086938</v>
      </c>
      <c r="AH192" s="71">
        <v>116609398.6253693</v>
      </c>
      <c r="AI192" s="71">
        <v>0</v>
      </c>
      <c r="AJ192" s="71">
        <v>0</v>
      </c>
      <c r="AK192" s="71">
        <v>6102685.0609746883</v>
      </c>
      <c r="AL192" s="71">
        <v>0</v>
      </c>
      <c r="AM192" s="71">
        <v>0</v>
      </c>
      <c r="AN192" s="71">
        <v>291488734.33570093</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2413</v>
      </c>
      <c r="B193" s="70">
        <v>185</v>
      </c>
      <c r="C193" s="70">
        <v>16</v>
      </c>
      <c r="D193" s="70">
        <v>5</v>
      </c>
      <c r="E193" s="70">
        <v>2022</v>
      </c>
      <c r="F193" s="70" t="s">
        <v>161</v>
      </c>
      <c r="G193" s="1073" t="s">
        <v>2411</v>
      </c>
      <c r="H193" s="70" t="s">
        <v>2412</v>
      </c>
      <c r="I193" s="1066"/>
      <c r="J193" s="73"/>
      <c r="K193" s="71"/>
      <c r="L193" s="71"/>
      <c r="M193" s="71"/>
      <c r="N193" s="71"/>
      <c r="O193" s="71"/>
      <c r="P193" s="71"/>
      <c r="Q193" s="71"/>
      <c r="R193" s="71"/>
      <c r="S193" s="71"/>
      <c r="T193" s="71"/>
      <c r="U193" s="71"/>
      <c r="V193" s="71"/>
      <c r="W193" s="71"/>
      <c r="X193" s="71"/>
      <c r="Y193" s="71"/>
      <c r="Z193" s="71"/>
      <c r="AA193" s="71"/>
      <c r="AB193" s="71"/>
      <c r="AC193" s="72"/>
      <c r="AD193" s="71">
        <v>5263430.8998244582</v>
      </c>
      <c r="AE193" s="71">
        <v>3696981.0512773483</v>
      </c>
      <c r="AF193" s="71">
        <v>806961.84037094982</v>
      </c>
      <c r="AG193" s="71">
        <v>144510601.00730202</v>
      </c>
      <c r="AH193" s="71">
        <v>193057612.24022618</v>
      </c>
      <c r="AI193" s="71">
        <v>0</v>
      </c>
      <c r="AJ193" s="71">
        <v>0</v>
      </c>
      <c r="AK193" s="71">
        <v>8559331.8370700609</v>
      </c>
      <c r="AL193" s="71">
        <v>0</v>
      </c>
      <c r="AM193" s="71">
        <v>0</v>
      </c>
      <c r="AN193" s="71">
        <v>355894918.87607104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1651</v>
      </c>
      <c r="B194" s="70">
        <v>186</v>
      </c>
      <c r="C194" s="70">
        <v>16</v>
      </c>
      <c r="D194" s="70">
        <v>6</v>
      </c>
      <c r="E194" s="70">
        <v>2022</v>
      </c>
      <c r="F194" s="70" t="s">
        <v>161</v>
      </c>
      <c r="G194" s="1073" t="s">
        <v>1649</v>
      </c>
      <c r="H194" s="70" t="s">
        <v>1650</v>
      </c>
      <c r="I194" s="1066"/>
      <c r="J194" s="73"/>
      <c r="K194" s="71"/>
      <c r="L194" s="71"/>
      <c r="M194" s="71"/>
      <c r="N194" s="71"/>
      <c r="O194" s="71"/>
      <c r="P194" s="71"/>
      <c r="Q194" s="71"/>
      <c r="R194" s="71"/>
      <c r="S194" s="71"/>
      <c r="T194" s="71"/>
      <c r="U194" s="71"/>
      <c r="V194" s="71"/>
      <c r="W194" s="71"/>
      <c r="X194" s="71"/>
      <c r="Y194" s="71"/>
      <c r="Z194" s="71"/>
      <c r="AA194" s="71"/>
      <c r="AB194" s="71"/>
      <c r="AC194" s="72"/>
      <c r="AD194" s="71">
        <v>908702921.70239019</v>
      </c>
      <c r="AE194" s="71">
        <v>4876999.5557840997</v>
      </c>
      <c r="AF194" s="71">
        <v>2529514.9996243236</v>
      </c>
      <c r="AG194" s="71">
        <v>283000412.20714372</v>
      </c>
      <c r="AH194" s="71">
        <v>380929815.13681227</v>
      </c>
      <c r="AI194" s="71">
        <v>0</v>
      </c>
      <c r="AJ194" s="71">
        <v>0</v>
      </c>
      <c r="AK194" s="71">
        <v>21631404.359079998</v>
      </c>
      <c r="AL194" s="71">
        <v>0</v>
      </c>
      <c r="AM194" s="71">
        <v>0</v>
      </c>
      <c r="AN194" s="71">
        <v>1601671067.9608347</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2330</v>
      </c>
      <c r="B195" s="70">
        <v>187</v>
      </c>
      <c r="C195" s="70">
        <v>16</v>
      </c>
      <c r="D195" s="70">
        <v>7</v>
      </c>
      <c r="E195" s="70">
        <v>2022</v>
      </c>
      <c r="F195" s="70" t="s">
        <v>161</v>
      </c>
      <c r="G195" s="1073" t="s">
        <v>2328</v>
      </c>
      <c r="H195" s="70" t="s">
        <v>2329</v>
      </c>
      <c r="I195" s="1066"/>
      <c r="J195" s="73"/>
      <c r="K195" s="71"/>
      <c r="L195" s="71"/>
      <c r="M195" s="71"/>
      <c r="N195" s="71"/>
      <c r="O195" s="71"/>
      <c r="P195" s="71"/>
      <c r="Q195" s="71"/>
      <c r="R195" s="71"/>
      <c r="S195" s="71"/>
      <c r="T195" s="71"/>
      <c r="U195" s="71"/>
      <c r="V195" s="71"/>
      <c r="W195" s="71"/>
      <c r="X195" s="71"/>
      <c r="Y195" s="71"/>
      <c r="Z195" s="71"/>
      <c r="AA195" s="71"/>
      <c r="AB195" s="71"/>
      <c r="AC195" s="72"/>
      <c r="AD195" s="71">
        <v>80932611.228410125</v>
      </c>
      <c r="AE195" s="71">
        <v>2656964.7422205494</v>
      </c>
      <c r="AF195" s="71">
        <v>1575127.4384163735</v>
      </c>
      <c r="AG195" s="71">
        <v>58851182.38298016</v>
      </c>
      <c r="AH195" s="71">
        <v>65535554.870770015</v>
      </c>
      <c r="AI195" s="71">
        <v>0</v>
      </c>
      <c r="AJ195" s="71">
        <v>0</v>
      </c>
      <c r="AK195" s="71">
        <v>3964982.7020648904</v>
      </c>
      <c r="AL195" s="71">
        <v>0</v>
      </c>
      <c r="AM195" s="71">
        <v>0</v>
      </c>
      <c r="AN195" s="71">
        <v>213516423.36486211</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2350</v>
      </c>
      <c r="B196" s="70">
        <v>188</v>
      </c>
      <c r="C196" s="70">
        <v>16</v>
      </c>
      <c r="D196" s="70">
        <v>8</v>
      </c>
      <c r="E196" s="70">
        <v>2022</v>
      </c>
      <c r="F196" s="70" t="s">
        <v>161</v>
      </c>
      <c r="G196" s="1073" t="s">
        <v>2348</v>
      </c>
      <c r="H196" s="70" t="s">
        <v>2349</v>
      </c>
      <c r="I196" s="1066"/>
      <c r="J196" s="73"/>
      <c r="K196" s="71"/>
      <c r="L196" s="71"/>
      <c r="M196" s="71"/>
      <c r="N196" s="71"/>
      <c r="O196" s="71"/>
      <c r="P196" s="71"/>
      <c r="Q196" s="71"/>
      <c r="R196" s="71"/>
      <c r="S196" s="71"/>
      <c r="T196" s="71"/>
      <c r="U196" s="71"/>
      <c r="V196" s="71"/>
      <c r="W196" s="71"/>
      <c r="X196" s="71"/>
      <c r="Y196" s="71"/>
      <c r="Z196" s="71"/>
      <c r="AA196" s="71"/>
      <c r="AB196" s="71"/>
      <c r="AC196" s="72"/>
      <c r="AD196" s="71">
        <v>76925539.706577361</v>
      </c>
      <c r="AE196" s="71">
        <v>656933.37864978262</v>
      </c>
      <c r="AF196" s="71">
        <v>636258.3741386336</v>
      </c>
      <c r="AG196" s="71">
        <v>53331154.590453669</v>
      </c>
      <c r="AH196" s="71">
        <v>41038965.902539238</v>
      </c>
      <c r="AI196" s="71">
        <v>0</v>
      </c>
      <c r="AJ196" s="71">
        <v>0</v>
      </c>
      <c r="AK196" s="71">
        <v>2274060.7818037118</v>
      </c>
      <c r="AL196" s="71">
        <v>0</v>
      </c>
      <c r="AM196" s="71">
        <v>0</v>
      </c>
      <c r="AN196" s="71">
        <v>174862912.73416236</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1660</v>
      </c>
      <c r="B197" s="70">
        <v>189</v>
      </c>
      <c r="C197" s="70">
        <v>16</v>
      </c>
      <c r="D197" s="70">
        <v>9</v>
      </c>
      <c r="E197" s="70">
        <v>2022</v>
      </c>
      <c r="F197" s="70" t="s">
        <v>161</v>
      </c>
      <c r="G197" s="1073" t="s">
        <v>1658</v>
      </c>
      <c r="H197" s="70" t="s">
        <v>1659</v>
      </c>
      <c r="I197" s="1066"/>
      <c r="J197" s="73"/>
      <c r="K197" s="71"/>
      <c r="L197" s="71"/>
      <c r="M197" s="71"/>
      <c r="N197" s="71"/>
      <c r="O197" s="71"/>
      <c r="P197" s="71"/>
      <c r="Q197" s="71"/>
      <c r="R197" s="71"/>
      <c r="S197" s="71"/>
      <c r="T197" s="71"/>
      <c r="U197" s="71"/>
      <c r="V197" s="71"/>
      <c r="W197" s="71"/>
      <c r="X197" s="71"/>
      <c r="Y197" s="71"/>
      <c r="Z197" s="71"/>
      <c r="AA197" s="71"/>
      <c r="AB197" s="71"/>
      <c r="AC197" s="72"/>
      <c r="AD197" s="71">
        <v>715301849.29316342</v>
      </c>
      <c r="AE197" s="71">
        <v>4353914.4299271312</v>
      </c>
      <c r="AF197" s="71">
        <v>3390791.5792510109</v>
      </c>
      <c r="AG197" s="71">
        <v>212218283.67765856</v>
      </c>
      <c r="AH197" s="71">
        <v>254361396.26733589</v>
      </c>
      <c r="AI197" s="71">
        <v>0</v>
      </c>
      <c r="AJ197" s="71">
        <v>0</v>
      </c>
      <c r="AK197" s="71">
        <v>14962366.984835703</v>
      </c>
      <c r="AL197" s="71">
        <v>0</v>
      </c>
      <c r="AM197" s="71">
        <v>0</v>
      </c>
      <c r="AN197" s="71">
        <v>1204588602.2321715</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1668</v>
      </c>
      <c r="B198" s="70">
        <v>190</v>
      </c>
      <c r="C198" s="70">
        <v>16</v>
      </c>
      <c r="D198" s="70">
        <v>10</v>
      </c>
      <c r="E198" s="70">
        <v>2022</v>
      </c>
      <c r="F198" s="70" t="s">
        <v>161</v>
      </c>
      <c r="G198" s="1073" t="s">
        <v>1666</v>
      </c>
      <c r="H198" s="70" t="s">
        <v>1667</v>
      </c>
      <c r="I198" s="1066"/>
      <c r="J198" s="73"/>
      <c r="K198" s="71"/>
      <c r="L198" s="71"/>
      <c r="M198" s="71"/>
      <c r="N198" s="71"/>
      <c r="O198" s="71"/>
      <c r="P198" s="71"/>
      <c r="Q198" s="71"/>
      <c r="R198" s="71"/>
      <c r="S198" s="71"/>
      <c r="T198" s="71"/>
      <c r="U198" s="71"/>
      <c r="V198" s="71"/>
      <c r="W198" s="71"/>
      <c r="X198" s="71"/>
      <c r="Y198" s="71"/>
      <c r="Z198" s="71"/>
      <c r="AA198" s="71"/>
      <c r="AB198" s="71"/>
      <c r="AC198" s="72"/>
      <c r="AD198" s="71">
        <v>922721.88972358371</v>
      </c>
      <c r="AE198" s="71">
        <v>373852.0164213049</v>
      </c>
      <c r="AF198" s="71">
        <v>217258.95702294807</v>
      </c>
      <c r="AG198" s="71">
        <v>13963108.27687607</v>
      </c>
      <c r="AH198" s="71">
        <v>17896977.076325208</v>
      </c>
      <c r="AI198" s="71">
        <v>0</v>
      </c>
      <c r="AJ198" s="71">
        <v>0</v>
      </c>
      <c r="AK198" s="71">
        <v>868768.4367710735</v>
      </c>
      <c r="AL198" s="71">
        <v>0</v>
      </c>
      <c r="AM198" s="71">
        <v>0</v>
      </c>
      <c r="AN198" s="71">
        <v>34242686.653140187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2377</v>
      </c>
      <c r="B199" s="70">
        <v>191</v>
      </c>
      <c r="C199" s="70">
        <v>16</v>
      </c>
      <c r="D199" s="70">
        <v>11</v>
      </c>
      <c r="E199" s="70">
        <v>2022</v>
      </c>
      <c r="F199" s="70" t="s">
        <v>161</v>
      </c>
      <c r="G199" s="1073" t="s">
        <v>2375</v>
      </c>
      <c r="H199" s="70" t="s">
        <v>2376</v>
      </c>
      <c r="I199" s="1066"/>
      <c r="J199" s="73"/>
      <c r="K199" s="71"/>
      <c r="L199" s="71"/>
      <c r="M199" s="71"/>
      <c r="N199" s="71"/>
      <c r="O199" s="71"/>
      <c r="P199" s="71"/>
      <c r="Q199" s="71"/>
      <c r="R199" s="71"/>
      <c r="S199" s="71"/>
      <c r="T199" s="71"/>
      <c r="U199" s="71"/>
      <c r="V199" s="71"/>
      <c r="W199" s="71"/>
      <c r="X199" s="71"/>
      <c r="Y199" s="71"/>
      <c r="Z199" s="71"/>
      <c r="AA199" s="71"/>
      <c r="AB199" s="71"/>
      <c r="AC199" s="72"/>
      <c r="AD199" s="71">
        <v>4457431.3644870613</v>
      </c>
      <c r="AE199" s="71">
        <v>510777.24054268812</v>
      </c>
      <c r="AF199" s="71">
        <v>201740.46009273746</v>
      </c>
      <c r="AG199" s="71">
        <v>12000819.916030683</v>
      </c>
      <c r="AH199" s="71">
        <v>14900601.562184172</v>
      </c>
      <c r="AI199" s="71">
        <v>0</v>
      </c>
      <c r="AJ199" s="71">
        <v>0</v>
      </c>
      <c r="AK199" s="71">
        <v>784835.69540644833</v>
      </c>
      <c r="AL199" s="71">
        <v>0</v>
      </c>
      <c r="AM199" s="71">
        <v>0</v>
      </c>
      <c r="AN199" s="71">
        <v>32856206.238743786</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2361</v>
      </c>
      <c r="B200" s="70">
        <v>192</v>
      </c>
      <c r="C200" s="70">
        <v>16</v>
      </c>
      <c r="D200" s="70">
        <v>12</v>
      </c>
      <c r="E200" s="70">
        <v>2022</v>
      </c>
      <c r="F200" s="70" t="s">
        <v>161</v>
      </c>
      <c r="G200" s="1073" t="s">
        <v>2359</v>
      </c>
      <c r="H200" s="70" t="s">
        <v>2360</v>
      </c>
      <c r="I200" s="1066"/>
      <c r="J200" s="73"/>
      <c r="K200" s="71"/>
      <c r="L200" s="71"/>
      <c r="M200" s="71"/>
      <c r="N200" s="71"/>
      <c r="O200" s="71"/>
      <c r="P200" s="71"/>
      <c r="Q200" s="71"/>
      <c r="R200" s="71"/>
      <c r="S200" s="71"/>
      <c r="T200" s="71"/>
      <c r="U200" s="71"/>
      <c r="V200" s="71"/>
      <c r="W200" s="71"/>
      <c r="X200" s="71"/>
      <c r="Y200" s="71"/>
      <c r="Z200" s="71"/>
      <c r="AA200" s="71"/>
      <c r="AB200" s="71"/>
      <c r="AC200" s="72"/>
      <c r="AD200" s="71">
        <v>15791795.388099778</v>
      </c>
      <c r="AE200" s="71">
        <v>1460022.8954066597</v>
      </c>
      <c r="AF200" s="71">
        <v>248295.95088336919</v>
      </c>
      <c r="AG200" s="71">
        <v>47653910.816494472</v>
      </c>
      <c r="AH200" s="71">
        <v>90926179.932731837</v>
      </c>
      <c r="AI200" s="71">
        <v>0</v>
      </c>
      <c r="AJ200" s="71">
        <v>0</v>
      </c>
      <c r="AK200" s="71">
        <v>4783133.239428374</v>
      </c>
      <c r="AL200" s="71">
        <v>0</v>
      </c>
      <c r="AM200" s="71">
        <v>0</v>
      </c>
      <c r="AN200" s="71">
        <v>160863338.22304448</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2421</v>
      </c>
      <c r="B201" s="70">
        <v>193</v>
      </c>
      <c r="C201" s="70">
        <v>16</v>
      </c>
      <c r="D201" s="70">
        <v>13</v>
      </c>
      <c r="E201" s="70">
        <v>2022</v>
      </c>
      <c r="F201" s="70" t="s">
        <v>161</v>
      </c>
      <c r="G201" s="1073" t="s">
        <v>2419</v>
      </c>
      <c r="H201" s="70" t="s">
        <v>2420</v>
      </c>
      <c r="I201" s="1066"/>
      <c r="J201" s="73"/>
      <c r="K201" s="71"/>
      <c r="L201" s="71"/>
      <c r="M201" s="71"/>
      <c r="N201" s="71"/>
      <c r="O201" s="71"/>
      <c r="P201" s="71"/>
      <c r="Q201" s="71"/>
      <c r="R201" s="71"/>
      <c r="S201" s="71"/>
      <c r="T201" s="71"/>
      <c r="U201" s="71"/>
      <c r="V201" s="71"/>
      <c r="W201" s="71"/>
      <c r="X201" s="71"/>
      <c r="Y201" s="71"/>
      <c r="Z201" s="71"/>
      <c r="AA201" s="71"/>
      <c r="AB201" s="71"/>
      <c r="AC201" s="72"/>
      <c r="AD201" s="71">
        <v>160090217.20673582</v>
      </c>
      <c r="AE201" s="71">
        <v>1106171.1926210625</v>
      </c>
      <c r="AF201" s="71">
        <v>5198696.4716205429</v>
      </c>
      <c r="AG201" s="71">
        <v>67789202.068136454</v>
      </c>
      <c r="AH201" s="71">
        <v>101367437.8273969</v>
      </c>
      <c r="AI201" s="71">
        <v>0</v>
      </c>
      <c r="AJ201" s="71">
        <v>0</v>
      </c>
      <c r="AK201" s="71">
        <v>6164278.780406883</v>
      </c>
      <c r="AL201" s="71">
        <v>0</v>
      </c>
      <c r="AM201" s="71">
        <v>0</v>
      </c>
      <c r="AN201" s="71">
        <v>341716003.54691768</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2389</v>
      </c>
      <c r="B202" s="70">
        <v>194</v>
      </c>
      <c r="C202" s="70">
        <v>16</v>
      </c>
      <c r="D202" s="70">
        <v>14</v>
      </c>
      <c r="E202" s="70">
        <v>2022</v>
      </c>
      <c r="F202" s="70" t="s">
        <v>161</v>
      </c>
      <c r="G202" s="1073" t="s">
        <v>2387</v>
      </c>
      <c r="H202" s="70" t="s">
        <v>2388</v>
      </c>
      <c r="I202" s="1066"/>
      <c r="J202" s="73"/>
      <c r="K202" s="71"/>
      <c r="L202" s="71"/>
      <c r="M202" s="71"/>
      <c r="N202" s="71"/>
      <c r="O202" s="71"/>
      <c r="P202" s="71"/>
      <c r="Q202" s="71"/>
      <c r="R202" s="71"/>
      <c r="S202" s="71"/>
      <c r="T202" s="71"/>
      <c r="U202" s="71"/>
      <c r="V202" s="71"/>
      <c r="W202" s="71"/>
      <c r="X202" s="71"/>
      <c r="Y202" s="71"/>
      <c r="Z202" s="71"/>
      <c r="AA202" s="71"/>
      <c r="AB202" s="71"/>
      <c r="AC202" s="72"/>
      <c r="AD202" s="71">
        <v>810270623.15890765</v>
      </c>
      <c r="AE202" s="71">
        <v>1306174.3289781392</v>
      </c>
      <c r="AF202" s="71">
        <v>1963089.8616716377</v>
      </c>
      <c r="AG202" s="71">
        <v>77507478.846329167</v>
      </c>
      <c r="AH202" s="71">
        <v>134630998.91476002</v>
      </c>
      <c r="AI202" s="71">
        <v>0</v>
      </c>
      <c r="AJ202" s="71">
        <v>0</v>
      </c>
      <c r="AK202" s="71">
        <v>7541033.9933755482</v>
      </c>
      <c r="AL202" s="71">
        <v>0</v>
      </c>
      <c r="AM202" s="71">
        <v>0</v>
      </c>
      <c r="AN202" s="71">
        <v>1033219399.1040221</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2409</v>
      </c>
      <c r="B203" s="70">
        <v>195</v>
      </c>
      <c r="C203" s="70">
        <v>16</v>
      </c>
      <c r="D203" s="70">
        <v>15</v>
      </c>
      <c r="E203" s="70">
        <v>2022</v>
      </c>
      <c r="F203" s="70" t="s">
        <v>161</v>
      </c>
      <c r="G203" s="1073" t="s">
        <v>2407</v>
      </c>
      <c r="H203" s="70" t="s">
        <v>2408</v>
      </c>
      <c r="I203" s="1066"/>
      <c r="J203" s="73"/>
      <c r="K203" s="71"/>
      <c r="L203" s="71"/>
      <c r="M203" s="71"/>
      <c r="N203" s="71"/>
      <c r="O203" s="71"/>
      <c r="P203" s="71"/>
      <c r="Q203" s="71"/>
      <c r="R203" s="71"/>
      <c r="S203" s="71"/>
      <c r="T203" s="71"/>
      <c r="U203" s="71"/>
      <c r="V203" s="71"/>
      <c r="W203" s="71"/>
      <c r="X203" s="71"/>
      <c r="Y203" s="71"/>
      <c r="Z203" s="71"/>
      <c r="AA203" s="71"/>
      <c r="AB203" s="71"/>
      <c r="AC203" s="72"/>
      <c r="AD203" s="71">
        <v>244448608.21444732</v>
      </c>
      <c r="AE203" s="71">
        <v>2595425.3156491411</v>
      </c>
      <c r="AF203" s="71">
        <v>5617695.8887362285</v>
      </c>
      <c r="AG203" s="71">
        <v>207950160.92246667</v>
      </c>
      <c r="AH203" s="71">
        <v>204522947.84225589</v>
      </c>
      <c r="AI203" s="71">
        <v>0</v>
      </c>
      <c r="AJ203" s="71">
        <v>0</v>
      </c>
      <c r="AK203" s="71">
        <v>11010297.012211522</v>
      </c>
      <c r="AL203" s="71">
        <v>0</v>
      </c>
      <c r="AM203" s="71">
        <v>0</v>
      </c>
      <c r="AN203" s="71">
        <v>676145135.19576681</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1561</v>
      </c>
      <c r="B204" s="70">
        <v>196</v>
      </c>
      <c r="C204" s="70">
        <v>16</v>
      </c>
      <c r="D204" s="70">
        <v>16</v>
      </c>
      <c r="E204" s="70">
        <v>2022</v>
      </c>
      <c r="F204" s="70" t="s">
        <v>161</v>
      </c>
      <c r="G204" s="1073" t="s">
        <v>1559</v>
      </c>
      <c r="H204" s="70" t="s">
        <v>1560</v>
      </c>
      <c r="I204" s="1066"/>
      <c r="J204" s="73"/>
      <c r="K204" s="71"/>
      <c r="L204" s="71"/>
      <c r="M204" s="71"/>
      <c r="N204" s="71"/>
      <c r="O204" s="71"/>
      <c r="P204" s="71"/>
      <c r="Q204" s="71"/>
      <c r="R204" s="71"/>
      <c r="S204" s="71"/>
      <c r="T204" s="71"/>
      <c r="U204" s="71"/>
      <c r="V204" s="71"/>
      <c r="W204" s="71"/>
      <c r="X204" s="71"/>
      <c r="Y204" s="71"/>
      <c r="Z204" s="71"/>
      <c r="AA204" s="71"/>
      <c r="AB204" s="71"/>
      <c r="AC204" s="72"/>
      <c r="AD204" s="71">
        <v>1270774020.1734955</v>
      </c>
      <c r="AE204" s="71">
        <v>35785176.551273867</v>
      </c>
      <c r="AF204" s="71">
        <v>7107471.5940364432</v>
      </c>
      <c r="AG204" s="71">
        <v>1704122250.8904841</v>
      </c>
      <c r="AH204" s="71">
        <v>1750658131.5395982</v>
      </c>
      <c r="AI204" s="71">
        <v>0</v>
      </c>
      <c r="AJ204" s="71">
        <v>0</v>
      </c>
      <c r="AK204" s="71">
        <v>88289367.150626794</v>
      </c>
      <c r="AL204" s="71">
        <v>0</v>
      </c>
      <c r="AM204" s="71">
        <v>0</v>
      </c>
      <c r="AN204" s="71">
        <v>4856736417.8995152</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2401</v>
      </c>
      <c r="B205" s="70">
        <v>197</v>
      </c>
      <c r="C205" s="70">
        <v>16</v>
      </c>
      <c r="D205" s="70">
        <v>17</v>
      </c>
      <c r="E205" s="70">
        <v>2022</v>
      </c>
      <c r="F205" s="70" t="s">
        <v>161</v>
      </c>
      <c r="G205" s="1073" t="s">
        <v>2399</v>
      </c>
      <c r="H205" s="70" t="s">
        <v>2400</v>
      </c>
      <c r="I205" s="1066"/>
      <c r="J205" s="73"/>
      <c r="K205" s="71"/>
      <c r="L205" s="71"/>
      <c r="M205" s="71"/>
      <c r="N205" s="71"/>
      <c r="O205" s="71"/>
      <c r="P205" s="71"/>
      <c r="Q205" s="71"/>
      <c r="R205" s="71"/>
      <c r="S205" s="71"/>
      <c r="T205" s="71"/>
      <c r="U205" s="71"/>
      <c r="V205" s="71"/>
      <c r="W205" s="71"/>
      <c r="X205" s="71"/>
      <c r="Y205" s="71"/>
      <c r="Z205" s="71"/>
      <c r="AA205" s="71"/>
      <c r="AB205" s="71"/>
      <c r="AC205" s="72"/>
      <c r="AD205" s="71">
        <v>187511553.40052167</v>
      </c>
      <c r="AE205" s="71">
        <v>4141603.4082557722</v>
      </c>
      <c r="AF205" s="71">
        <v>1776867.8985091108</v>
      </c>
      <c r="AG205" s="71">
        <v>155725341.01616913</v>
      </c>
      <c r="AH205" s="71">
        <v>212092453.43584546</v>
      </c>
      <c r="AI205" s="71">
        <v>0</v>
      </c>
      <c r="AJ205" s="71">
        <v>0</v>
      </c>
      <c r="AK205" s="71">
        <v>12460267.401109023</v>
      </c>
      <c r="AL205" s="71">
        <v>0</v>
      </c>
      <c r="AM205" s="71">
        <v>0</v>
      </c>
      <c r="AN205" s="71">
        <v>573708086.56041014</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2306</v>
      </c>
      <c r="B206" s="70">
        <v>198</v>
      </c>
      <c r="C206" s="70">
        <v>16</v>
      </c>
      <c r="D206" s="70">
        <v>18</v>
      </c>
      <c r="E206" s="70">
        <v>2022</v>
      </c>
      <c r="F206" s="70" t="s">
        <v>161</v>
      </c>
      <c r="G206" s="1073" t="s">
        <v>2288</v>
      </c>
      <c r="H206" s="70" t="s">
        <v>1656</v>
      </c>
      <c r="I206" s="1066"/>
      <c r="J206" s="73"/>
      <c r="K206" s="71"/>
      <c r="L206" s="71"/>
      <c r="M206" s="71"/>
      <c r="N206" s="71"/>
      <c r="O206" s="71"/>
      <c r="P206" s="71"/>
      <c r="Q206" s="71"/>
      <c r="R206" s="71"/>
      <c r="S206" s="71"/>
      <c r="T206" s="71"/>
      <c r="U206" s="71"/>
      <c r="V206" s="71"/>
      <c r="W206" s="71"/>
      <c r="X206" s="71"/>
      <c r="Y206" s="71"/>
      <c r="Z206" s="71"/>
      <c r="AA206" s="71"/>
      <c r="AB206" s="71"/>
      <c r="AC206" s="72"/>
      <c r="AD206" s="71">
        <v>49071139.819293164</v>
      </c>
      <c r="AE206" s="71">
        <v>1532331.7216280643</v>
      </c>
      <c r="AF206" s="71">
        <v>256055.19934847447</v>
      </c>
      <c r="AG206" s="71">
        <v>72150489.849362537</v>
      </c>
      <c r="AH206" s="71">
        <v>77694445.745512292</v>
      </c>
      <c r="AI206" s="71">
        <v>0</v>
      </c>
      <c r="AJ206" s="71">
        <v>0</v>
      </c>
      <c r="AK206" s="71">
        <v>4111025.6720393375</v>
      </c>
      <c r="AL206" s="71">
        <v>0</v>
      </c>
      <c r="AM206" s="71">
        <v>0</v>
      </c>
      <c r="AN206" s="71">
        <v>204815488.00718385</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2346</v>
      </c>
      <c r="B207" s="70">
        <v>199</v>
      </c>
      <c r="C207" s="70">
        <v>16</v>
      </c>
      <c r="D207" s="70">
        <v>19</v>
      </c>
      <c r="E207" s="70">
        <v>2022</v>
      </c>
      <c r="F207" s="70" t="s">
        <v>161</v>
      </c>
      <c r="G207" s="1073" t="s">
        <v>2344</v>
      </c>
      <c r="H207" s="70" t="s">
        <v>2345</v>
      </c>
      <c r="I207" s="1066"/>
      <c r="J207" s="73"/>
      <c r="K207" s="71"/>
      <c r="L207" s="71"/>
      <c r="M207" s="71"/>
      <c r="N207" s="71"/>
      <c r="O207" s="71"/>
      <c r="P207" s="71"/>
      <c r="Q207" s="71"/>
      <c r="R207" s="71"/>
      <c r="S207" s="71"/>
      <c r="T207" s="71"/>
      <c r="U207" s="71"/>
      <c r="V207" s="71"/>
      <c r="W207" s="71"/>
      <c r="X207" s="71"/>
      <c r="Y207" s="71"/>
      <c r="Z207" s="71"/>
      <c r="AA207" s="71"/>
      <c r="AB207" s="71"/>
      <c r="AC207" s="72"/>
      <c r="AD207" s="71">
        <v>744495.91132084024</v>
      </c>
      <c r="AE207" s="71">
        <v>1083093.9076567844</v>
      </c>
      <c r="AF207" s="71">
        <v>954387.56120795035</v>
      </c>
      <c r="AG207" s="71">
        <v>57150920.657855973</v>
      </c>
      <c r="AH207" s="71">
        <v>56898624.36527127</v>
      </c>
      <c r="AI207" s="71">
        <v>0</v>
      </c>
      <c r="AJ207" s="71">
        <v>0</v>
      </c>
      <c r="AK207" s="71">
        <v>2595329.4902886157</v>
      </c>
      <c r="AL207" s="71">
        <v>0</v>
      </c>
      <c r="AM207" s="71">
        <v>0</v>
      </c>
      <c r="AN207" s="71">
        <v>119426851.89360143</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2417</v>
      </c>
      <c r="B208" s="70">
        <v>200</v>
      </c>
      <c r="C208" s="70">
        <v>16</v>
      </c>
      <c r="D208" s="70">
        <v>20</v>
      </c>
      <c r="E208" s="70">
        <v>2022</v>
      </c>
      <c r="F208" s="70" t="s">
        <v>161</v>
      </c>
      <c r="G208" s="1073" t="s">
        <v>2415</v>
      </c>
      <c r="H208" s="70" t="s">
        <v>2416</v>
      </c>
      <c r="I208" s="1066"/>
      <c r="J208" s="73"/>
      <c r="K208" s="71"/>
      <c r="L208" s="71"/>
      <c r="M208" s="71"/>
      <c r="N208" s="71"/>
      <c r="O208" s="71"/>
      <c r="P208" s="71"/>
      <c r="Q208" s="71"/>
      <c r="R208" s="71"/>
      <c r="S208" s="71"/>
      <c r="T208" s="71"/>
      <c r="U208" s="71"/>
      <c r="V208" s="71"/>
      <c r="W208" s="71"/>
      <c r="X208" s="71"/>
      <c r="Y208" s="71"/>
      <c r="Z208" s="71"/>
      <c r="AA208" s="71"/>
      <c r="AB208" s="71"/>
      <c r="AC208" s="72"/>
      <c r="AD208" s="71">
        <v>143720546.66206944</v>
      </c>
      <c r="AE208" s="71">
        <v>1800028.2272136901</v>
      </c>
      <c r="AF208" s="71">
        <v>1070776.2881845296</v>
      </c>
      <c r="AG208" s="71">
        <v>107617250.69775793</v>
      </c>
      <c r="AH208" s="71">
        <v>117470924.31569195</v>
      </c>
      <c r="AI208" s="71">
        <v>0</v>
      </c>
      <c r="AJ208" s="71">
        <v>0</v>
      </c>
      <c r="AK208" s="71">
        <v>6427827.5882918052</v>
      </c>
      <c r="AL208" s="71">
        <v>0</v>
      </c>
      <c r="AM208" s="71">
        <v>0</v>
      </c>
      <c r="AN208" s="71">
        <v>378107353.77920938</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2369</v>
      </c>
      <c r="B209" s="70">
        <v>201</v>
      </c>
      <c r="C209" s="70">
        <v>16</v>
      </c>
      <c r="D209" s="70">
        <v>21</v>
      </c>
      <c r="E209" s="70">
        <v>2022</v>
      </c>
      <c r="F209" s="70" t="s">
        <v>161</v>
      </c>
      <c r="G209" s="1073" t="s">
        <v>2367</v>
      </c>
      <c r="H209" s="70" t="s">
        <v>2368</v>
      </c>
      <c r="I209" s="1066"/>
      <c r="J209" s="73"/>
      <c r="K209" s="71"/>
      <c r="L209" s="71"/>
      <c r="M209" s="71"/>
      <c r="N209" s="71"/>
      <c r="O209" s="71"/>
      <c r="P209" s="71"/>
      <c r="Q209" s="71"/>
      <c r="R209" s="71"/>
      <c r="S209" s="71"/>
      <c r="T209" s="71"/>
      <c r="U209" s="71"/>
      <c r="V209" s="71"/>
      <c r="W209" s="71"/>
      <c r="X209" s="71"/>
      <c r="Y209" s="71"/>
      <c r="Z209" s="71"/>
      <c r="AA209" s="71"/>
      <c r="AB209" s="71"/>
      <c r="AC209" s="72"/>
      <c r="AD209" s="71">
        <v>252082657.33869532</v>
      </c>
      <c r="AE209" s="71">
        <v>1541562.6356137758</v>
      </c>
      <c r="AF209" s="71">
        <v>527628.89562715951</v>
      </c>
      <c r="AG209" s="71">
        <v>89601463.788394064</v>
      </c>
      <c r="AH209" s="71">
        <v>101405366.63137338</v>
      </c>
      <c r="AI209" s="71">
        <v>0</v>
      </c>
      <c r="AJ209" s="71">
        <v>0</v>
      </c>
      <c r="AK209" s="71">
        <v>5623881.0533131044</v>
      </c>
      <c r="AL209" s="71">
        <v>0</v>
      </c>
      <c r="AM209" s="71">
        <v>0</v>
      </c>
      <c r="AN209" s="71">
        <v>450782560.3430168</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1664</v>
      </c>
      <c r="B210" s="70">
        <v>202</v>
      </c>
      <c r="C210" s="70">
        <v>16</v>
      </c>
      <c r="D210" s="70">
        <v>22</v>
      </c>
      <c r="E210" s="70">
        <v>2022</v>
      </c>
      <c r="F210" s="70" t="s">
        <v>161</v>
      </c>
      <c r="G210" s="1073" t="s">
        <v>1662</v>
      </c>
      <c r="H210" s="70" t="s">
        <v>1663</v>
      </c>
      <c r="I210" s="1066"/>
      <c r="J210" s="73"/>
      <c r="K210" s="71"/>
      <c r="L210" s="71"/>
      <c r="M210" s="71"/>
      <c r="N210" s="71"/>
      <c r="O210" s="71"/>
      <c r="P210" s="71"/>
      <c r="Q210" s="71"/>
      <c r="R210" s="71"/>
      <c r="S210" s="71"/>
      <c r="T210" s="71"/>
      <c r="U210" s="71"/>
      <c r="V210" s="71"/>
      <c r="W210" s="71"/>
      <c r="X210" s="71"/>
      <c r="Y210" s="71"/>
      <c r="Z210" s="71"/>
      <c r="AA210" s="71"/>
      <c r="AB210" s="71"/>
      <c r="AC210" s="72"/>
      <c r="AD210" s="71">
        <v>1832950.1419147907</v>
      </c>
      <c r="AE210" s="71">
        <v>353851.70278559718</v>
      </c>
      <c r="AF210" s="71">
        <v>566425.13795268605</v>
      </c>
      <c r="AG210" s="71">
        <v>14469693.105937043</v>
      </c>
      <c r="AH210" s="71">
        <v>19798835.675716713</v>
      </c>
      <c r="AI210" s="71">
        <v>0</v>
      </c>
      <c r="AJ210" s="71">
        <v>0</v>
      </c>
      <c r="AK210" s="71">
        <v>916545.53570170631</v>
      </c>
      <c r="AL210" s="71">
        <v>0</v>
      </c>
      <c r="AM210" s="71">
        <v>0</v>
      </c>
      <c r="AN210" s="71">
        <v>37938301.300008535</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2385</v>
      </c>
      <c r="B211" s="70">
        <v>203</v>
      </c>
      <c r="C211" s="70">
        <v>16</v>
      </c>
      <c r="D211" s="70">
        <v>23</v>
      </c>
      <c r="E211" s="70">
        <v>2022</v>
      </c>
      <c r="F211" s="70" t="s">
        <v>161</v>
      </c>
      <c r="G211" s="1073" t="s">
        <v>2383</v>
      </c>
      <c r="H211" s="70" t="s">
        <v>2384</v>
      </c>
      <c r="I211" s="1066"/>
      <c r="J211" s="73"/>
      <c r="K211" s="71"/>
      <c r="L211" s="71"/>
      <c r="M211" s="71"/>
      <c r="N211" s="71"/>
      <c r="O211" s="71"/>
      <c r="P211" s="71"/>
      <c r="Q211" s="71"/>
      <c r="R211" s="71"/>
      <c r="S211" s="71"/>
      <c r="T211" s="71"/>
      <c r="U211" s="71"/>
      <c r="V211" s="71"/>
      <c r="W211" s="71"/>
      <c r="X211" s="71"/>
      <c r="Y211" s="71"/>
      <c r="Z211" s="71"/>
      <c r="AA211" s="71"/>
      <c r="AB211" s="71"/>
      <c r="AC211" s="72"/>
      <c r="AD211" s="71">
        <v>390499484.80047017</v>
      </c>
      <c r="AE211" s="71">
        <v>8646289.4332828522</v>
      </c>
      <c r="AF211" s="71">
        <v>3933938.9718083809</v>
      </c>
      <c r="AG211" s="71">
        <v>462046123.80249918</v>
      </c>
      <c r="AH211" s="71">
        <v>506382043.48926687</v>
      </c>
      <c r="AI211" s="71">
        <v>0</v>
      </c>
      <c r="AJ211" s="71">
        <v>0</v>
      </c>
      <c r="AK211" s="71">
        <v>24486667.093010139</v>
      </c>
      <c r="AL211" s="71">
        <v>0</v>
      </c>
      <c r="AM211" s="71">
        <v>0</v>
      </c>
      <c r="AN211" s="71">
        <v>1395994547.5903375</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1557</v>
      </c>
      <c r="B212" s="70">
        <v>204</v>
      </c>
      <c r="C212" s="70">
        <v>16</v>
      </c>
      <c r="D212" s="70">
        <v>24</v>
      </c>
      <c r="E212" s="70">
        <v>2022</v>
      </c>
      <c r="F212" s="70" t="s">
        <v>161</v>
      </c>
      <c r="G212" s="1073" t="s">
        <v>1555</v>
      </c>
      <c r="H212" s="70" t="s">
        <v>1556</v>
      </c>
      <c r="I212" s="1066"/>
      <c r="J212" s="73"/>
      <c r="K212" s="71"/>
      <c r="L212" s="71"/>
      <c r="M212" s="71"/>
      <c r="N212" s="71"/>
      <c r="O212" s="71"/>
      <c r="P212" s="71"/>
      <c r="Q212" s="71"/>
      <c r="R212" s="71"/>
      <c r="S212" s="71"/>
      <c r="T212" s="71"/>
      <c r="U212" s="71"/>
      <c r="V212" s="71"/>
      <c r="W212" s="71"/>
      <c r="X212" s="71"/>
      <c r="Y212" s="71"/>
      <c r="Z212" s="71"/>
      <c r="AA212" s="71"/>
      <c r="AB212" s="71"/>
      <c r="AC212" s="72"/>
      <c r="AD212" s="71">
        <v>1125426995.8327699</v>
      </c>
      <c r="AE212" s="71">
        <v>35546711.27330967</v>
      </c>
      <c r="AF212" s="71">
        <v>19894713.064529955</v>
      </c>
      <c r="AG212" s="71">
        <v>1690263953.2678967</v>
      </c>
      <c r="AH212" s="71">
        <v>1904724933.2920144</v>
      </c>
      <c r="AI212" s="71">
        <v>0</v>
      </c>
      <c r="AJ212" s="71">
        <v>0</v>
      </c>
      <c r="AK212" s="71">
        <v>102359722.78569815</v>
      </c>
      <c r="AL212" s="71">
        <v>0</v>
      </c>
      <c r="AM212" s="71">
        <v>0</v>
      </c>
      <c r="AN212" s="71">
        <v>4878217029.5162182</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2334</v>
      </c>
      <c r="B213" s="70">
        <v>205</v>
      </c>
      <c r="C213" s="70">
        <v>16</v>
      </c>
      <c r="D213" s="70">
        <v>25</v>
      </c>
      <c r="E213" s="70">
        <v>2022</v>
      </c>
      <c r="F213" s="70" t="s">
        <v>161</v>
      </c>
      <c r="G213" s="1073" t="s">
        <v>2332</v>
      </c>
      <c r="H213" s="70" t="s">
        <v>2333</v>
      </c>
      <c r="I213" s="1066"/>
      <c r="J213" s="73"/>
      <c r="K213" s="71"/>
      <c r="L213" s="71"/>
      <c r="M213" s="71"/>
      <c r="N213" s="71"/>
      <c r="O213" s="71"/>
      <c r="P213" s="71"/>
      <c r="Q213" s="71"/>
      <c r="R213" s="71"/>
      <c r="S213" s="71"/>
      <c r="T213" s="71"/>
      <c r="U213" s="71"/>
      <c r="V213" s="71"/>
      <c r="W213" s="71"/>
      <c r="X213" s="71"/>
      <c r="Y213" s="71"/>
      <c r="Z213" s="71"/>
      <c r="AA213" s="71"/>
      <c r="AB213" s="71"/>
      <c r="AC213" s="72"/>
      <c r="AD213" s="71">
        <v>280038.20949246985</v>
      </c>
      <c r="AE213" s="71">
        <v>584624.55242837791</v>
      </c>
      <c r="AF213" s="71">
        <v>403480.92018547491</v>
      </c>
      <c r="AG213" s="71">
        <v>27821405.899463661</v>
      </c>
      <c r="AH213" s="71">
        <v>33816237.945305973</v>
      </c>
      <c r="AI213" s="71">
        <v>0</v>
      </c>
      <c r="AJ213" s="71">
        <v>0</v>
      </c>
      <c r="AK213" s="71">
        <v>1473858.938362817</v>
      </c>
      <c r="AL213" s="71">
        <v>0</v>
      </c>
      <c r="AM213" s="71">
        <v>0</v>
      </c>
      <c r="AN213" s="71">
        <v>64379646.465238772</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2405</v>
      </c>
      <c r="B214" s="70">
        <v>206</v>
      </c>
      <c r="C214" s="70">
        <v>16</v>
      </c>
      <c r="D214" s="70">
        <v>26</v>
      </c>
      <c r="E214" s="70">
        <v>2022</v>
      </c>
      <c r="F214" s="70" t="s">
        <v>161</v>
      </c>
      <c r="G214" s="1073" t="s">
        <v>2403</v>
      </c>
      <c r="H214" s="70" t="s">
        <v>2404</v>
      </c>
      <c r="I214" s="1066"/>
      <c r="J214" s="73"/>
      <c r="K214" s="71"/>
      <c r="L214" s="71"/>
      <c r="M214" s="71"/>
      <c r="N214" s="71"/>
      <c r="O214" s="71"/>
      <c r="P214" s="71"/>
      <c r="Q214" s="71"/>
      <c r="R214" s="71"/>
      <c r="S214" s="71"/>
      <c r="T214" s="71"/>
      <c r="U214" s="71"/>
      <c r="V214" s="71"/>
      <c r="W214" s="71"/>
      <c r="X214" s="71"/>
      <c r="Y214" s="71"/>
      <c r="Z214" s="71"/>
      <c r="AA214" s="71"/>
      <c r="AB214" s="71"/>
      <c r="AC214" s="72"/>
      <c r="AD214" s="71">
        <v>379141158.98524719</v>
      </c>
      <c r="AE214" s="71">
        <v>2893891.534520471</v>
      </c>
      <c r="AF214" s="71">
        <v>2188108.0671596909</v>
      </c>
      <c r="AG214" s="71">
        <v>158671684.96450076</v>
      </c>
      <c r="AH214" s="71">
        <v>197571139.91342598</v>
      </c>
      <c r="AI214" s="71">
        <v>0</v>
      </c>
      <c r="AJ214" s="71">
        <v>0</v>
      </c>
      <c r="AK214" s="71">
        <v>11435771.447282968</v>
      </c>
      <c r="AL214" s="71">
        <v>0</v>
      </c>
      <c r="AM214" s="71">
        <v>0</v>
      </c>
      <c r="AN214" s="71">
        <v>751901754.91213691</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2429</v>
      </c>
      <c r="B215" s="70">
        <v>207</v>
      </c>
      <c r="C215" s="70">
        <v>16</v>
      </c>
      <c r="D215" s="70">
        <v>27</v>
      </c>
      <c r="E215" s="70">
        <v>2022</v>
      </c>
      <c r="F215" s="70" t="s">
        <v>161</v>
      </c>
      <c r="G215" s="1073" t="s">
        <v>2427</v>
      </c>
      <c r="H215" s="70" t="s">
        <v>2428</v>
      </c>
      <c r="I215" s="1066"/>
      <c r="J215" s="73"/>
      <c r="K215" s="71"/>
      <c r="L215" s="71"/>
      <c r="M215" s="71"/>
      <c r="N215" s="71"/>
      <c r="O215" s="71"/>
      <c r="P215" s="71"/>
      <c r="Q215" s="71"/>
      <c r="R215" s="71"/>
      <c r="S215" s="71"/>
      <c r="T215" s="71"/>
      <c r="U215" s="71"/>
      <c r="V215" s="71"/>
      <c r="W215" s="71"/>
      <c r="X215" s="71"/>
      <c r="Y215" s="71"/>
      <c r="Z215" s="71"/>
      <c r="AA215" s="71"/>
      <c r="AB215" s="71"/>
      <c r="AC215" s="72"/>
      <c r="AD215" s="71">
        <v>262413727.948295</v>
      </c>
      <c r="AE215" s="71">
        <v>5167773.3463340048</v>
      </c>
      <c r="AF215" s="71">
        <v>3204569.6160884835</v>
      </c>
      <c r="AG215" s="71">
        <v>255598248.92483398</v>
      </c>
      <c r="AH215" s="71">
        <v>331649461.97024316</v>
      </c>
      <c r="AI215" s="71">
        <v>0</v>
      </c>
      <c r="AJ215" s="71">
        <v>0</v>
      </c>
      <c r="AK215" s="71">
        <v>18386048.068745963</v>
      </c>
      <c r="AL215" s="71">
        <v>0</v>
      </c>
      <c r="AM215" s="71">
        <v>0</v>
      </c>
      <c r="AN215" s="71">
        <v>876419829.87454069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1638</v>
      </c>
      <c r="B216" s="70">
        <v>208</v>
      </c>
      <c r="C216" s="70">
        <v>16</v>
      </c>
      <c r="D216" s="70">
        <v>28</v>
      </c>
      <c r="E216" s="70">
        <v>2022</v>
      </c>
      <c r="F216" s="70" t="s">
        <v>161</v>
      </c>
      <c r="G216" s="1073" t="s">
        <v>1636</v>
      </c>
      <c r="H216" s="70" t="s">
        <v>1637</v>
      </c>
      <c r="I216" s="1066"/>
      <c r="J216" s="73"/>
      <c r="K216" s="71"/>
      <c r="L216" s="71"/>
      <c r="M216" s="71"/>
      <c r="N216" s="71"/>
      <c r="O216" s="71"/>
      <c r="P216" s="71"/>
      <c r="Q216" s="71"/>
      <c r="R216" s="71"/>
      <c r="S216" s="71"/>
      <c r="T216" s="71"/>
      <c r="U216" s="71"/>
      <c r="V216" s="71"/>
      <c r="W216" s="71"/>
      <c r="X216" s="71"/>
      <c r="Y216" s="71"/>
      <c r="Z216" s="71"/>
      <c r="AA216" s="71"/>
      <c r="AB216" s="71"/>
      <c r="AC216" s="72"/>
      <c r="AD216" s="71">
        <v>768383705.6695385</v>
      </c>
      <c r="AE216" s="71">
        <v>11497103.369203338</v>
      </c>
      <c r="AF216" s="71">
        <v>2568311.2419498498</v>
      </c>
      <c r="AG216" s="71">
        <v>482891798.37765187</v>
      </c>
      <c r="AH216" s="71">
        <v>594544839.13228452</v>
      </c>
      <c r="AI216" s="71">
        <v>0</v>
      </c>
      <c r="AJ216" s="71">
        <v>0</v>
      </c>
      <c r="AK216" s="71">
        <v>32164834.273046046</v>
      </c>
      <c r="AL216" s="71">
        <v>0</v>
      </c>
      <c r="AM216" s="71">
        <v>0</v>
      </c>
      <c r="AN216" s="71">
        <v>1892050592.063674</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2342</v>
      </c>
      <c r="B217" s="70">
        <v>209</v>
      </c>
      <c r="C217" s="70">
        <v>16</v>
      </c>
      <c r="D217" s="70">
        <v>29</v>
      </c>
      <c r="E217" s="70">
        <v>2022</v>
      </c>
      <c r="F217" s="70" t="s">
        <v>161</v>
      </c>
      <c r="G217" s="1073" t="s">
        <v>2340</v>
      </c>
      <c r="H217" s="70" t="s">
        <v>2341</v>
      </c>
      <c r="I217" s="1066"/>
      <c r="J217" s="73"/>
      <c r="K217" s="71"/>
      <c r="L217" s="71"/>
      <c r="M217" s="71"/>
      <c r="N217" s="71"/>
      <c r="O217" s="71"/>
      <c r="P217" s="71"/>
      <c r="Q217" s="71"/>
      <c r="R217" s="71"/>
      <c r="S217" s="71"/>
      <c r="T217" s="71"/>
      <c r="U217" s="71"/>
      <c r="V217" s="71"/>
      <c r="W217" s="71"/>
      <c r="X217" s="71"/>
      <c r="Y217" s="71"/>
      <c r="Z217" s="71"/>
      <c r="AA217" s="71"/>
      <c r="AB217" s="71"/>
      <c r="AC217" s="72"/>
      <c r="AD217" s="71">
        <v>402427172.22892708</v>
      </c>
      <c r="AE217" s="71">
        <v>4890845.9267626675</v>
      </c>
      <c r="AF217" s="71">
        <v>4981437.5145975947</v>
      </c>
      <c r="AG217" s="71">
        <v>201341266.88816541</v>
      </c>
      <c r="AH217" s="71">
        <v>315670598.69501364</v>
      </c>
      <c r="AI217" s="71">
        <v>0</v>
      </c>
      <c r="AJ217" s="71">
        <v>0</v>
      </c>
      <c r="AK217" s="71">
        <v>16689702.802119687</v>
      </c>
      <c r="AL217" s="71">
        <v>0</v>
      </c>
      <c r="AM217" s="71">
        <v>0</v>
      </c>
      <c r="AN217" s="71">
        <v>946001024.0555861</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2373</v>
      </c>
      <c r="B218" s="70">
        <v>210</v>
      </c>
      <c r="C218" s="70">
        <v>16</v>
      </c>
      <c r="D218" s="70">
        <v>30</v>
      </c>
      <c r="E218" s="70">
        <v>2022</v>
      </c>
      <c r="F218" s="70" t="s">
        <v>161</v>
      </c>
      <c r="G218" s="1073" t="s">
        <v>2371</v>
      </c>
      <c r="H218" s="70" t="s">
        <v>2372</v>
      </c>
      <c r="I218" s="1066"/>
      <c r="J218" s="73"/>
      <c r="K218" s="71"/>
      <c r="L218" s="71"/>
      <c r="M218" s="71"/>
      <c r="N218" s="71"/>
      <c r="O218" s="71"/>
      <c r="P218" s="71"/>
      <c r="Q218" s="71"/>
      <c r="R218" s="71"/>
      <c r="S218" s="71"/>
      <c r="T218" s="71"/>
      <c r="U218" s="71"/>
      <c r="V218" s="71"/>
      <c r="W218" s="71"/>
      <c r="X218" s="71"/>
      <c r="Y218" s="71"/>
      <c r="Z218" s="71"/>
      <c r="AA218" s="71"/>
      <c r="AB218" s="71"/>
      <c r="AC218" s="72"/>
      <c r="AD218" s="71">
        <v>611454734.12404764</v>
      </c>
      <c r="AE218" s="71">
        <v>1972338.6216136331</v>
      </c>
      <c r="AF218" s="71">
        <v>706091.61032458115</v>
      </c>
      <c r="AG218" s="71">
        <v>86882209.591020763</v>
      </c>
      <c r="AH218" s="71">
        <v>93033937.753709897</v>
      </c>
      <c r="AI218" s="71">
        <v>0</v>
      </c>
      <c r="AJ218" s="71">
        <v>0</v>
      </c>
      <c r="AK218" s="71">
        <v>5616649.9248263063</v>
      </c>
      <c r="AL218" s="71">
        <v>0</v>
      </c>
      <c r="AM218" s="71">
        <v>0</v>
      </c>
      <c r="AN218" s="71">
        <v>799665961.62554288</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2381</v>
      </c>
      <c r="B219" s="70">
        <v>211</v>
      </c>
      <c r="C219" s="70">
        <v>16</v>
      </c>
      <c r="D219" s="70">
        <v>31</v>
      </c>
      <c r="E219" s="70">
        <v>2022</v>
      </c>
      <c r="F219" s="70" t="s">
        <v>161</v>
      </c>
      <c r="G219" s="1073" t="s">
        <v>2379</v>
      </c>
      <c r="H219" s="70" t="s">
        <v>2380</v>
      </c>
      <c r="I219" s="1066"/>
      <c r="J219" s="73"/>
      <c r="K219" s="71"/>
      <c r="L219" s="71"/>
      <c r="M219" s="71"/>
      <c r="N219" s="71"/>
      <c r="O219" s="71"/>
      <c r="P219" s="71"/>
      <c r="Q219" s="71"/>
      <c r="R219" s="71"/>
      <c r="S219" s="71"/>
      <c r="T219" s="71"/>
      <c r="U219" s="71"/>
      <c r="V219" s="71"/>
      <c r="W219" s="71"/>
      <c r="X219" s="71"/>
      <c r="Y219" s="71"/>
      <c r="Z219" s="71"/>
      <c r="AA219" s="71"/>
      <c r="AB219" s="71"/>
      <c r="AC219" s="72"/>
      <c r="AD219" s="71">
        <v>361498.14766578056</v>
      </c>
      <c r="AE219" s="71">
        <v>223080.42132135475</v>
      </c>
      <c r="AF219" s="71">
        <v>139666.47237189516</v>
      </c>
      <c r="AG219" s="71">
        <v>11395247.246808367</v>
      </c>
      <c r="AH219" s="71">
        <v>15642922.440009346</v>
      </c>
      <c r="AI219" s="71">
        <v>0</v>
      </c>
      <c r="AJ219" s="71">
        <v>0</v>
      </c>
      <c r="AK219" s="71">
        <v>771019.07490488701</v>
      </c>
      <c r="AL219" s="71">
        <v>0</v>
      </c>
      <c r="AM219" s="71">
        <v>0</v>
      </c>
      <c r="AN219" s="71">
        <v>28533433.803081632</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1647</v>
      </c>
      <c r="B220" s="70">
        <v>212</v>
      </c>
      <c r="C220" s="70">
        <v>16</v>
      </c>
      <c r="D220" s="70">
        <v>32</v>
      </c>
      <c r="E220" s="70">
        <v>2022</v>
      </c>
      <c r="F220" s="70" t="s">
        <v>161</v>
      </c>
      <c r="G220" s="1073" t="s">
        <v>1645</v>
      </c>
      <c r="H220" s="70" t="s">
        <v>1646</v>
      </c>
      <c r="I220" s="1066"/>
      <c r="J220" s="73"/>
      <c r="K220" s="71"/>
      <c r="L220" s="71"/>
      <c r="M220" s="71"/>
      <c r="N220" s="71"/>
      <c r="O220" s="71"/>
      <c r="P220" s="71"/>
      <c r="Q220" s="71"/>
      <c r="R220" s="71"/>
      <c r="S220" s="71"/>
      <c r="T220" s="71"/>
      <c r="U220" s="71"/>
      <c r="V220" s="71"/>
      <c r="W220" s="71"/>
      <c r="X220" s="71"/>
      <c r="Y220" s="71"/>
      <c r="Z220" s="71"/>
      <c r="AA220" s="71"/>
      <c r="AB220" s="71"/>
      <c r="AC220" s="72"/>
      <c r="AD220" s="71">
        <v>129272946.86349535</v>
      </c>
      <c r="AE220" s="71">
        <v>4860076.2134769633</v>
      </c>
      <c r="AF220" s="71">
        <v>993183.80353347678</v>
      </c>
      <c r="AG220" s="71">
        <v>216230202.61125636</v>
      </c>
      <c r="AH220" s="71">
        <v>270486556.35790324</v>
      </c>
      <c r="AI220" s="71">
        <v>0</v>
      </c>
      <c r="AJ220" s="71">
        <v>0</v>
      </c>
      <c r="AK220" s="71">
        <v>13842962.469620418</v>
      </c>
      <c r="AL220" s="71">
        <v>0</v>
      </c>
      <c r="AM220" s="71">
        <v>0</v>
      </c>
      <c r="AN220" s="71">
        <v>635685928.31928587</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2357</v>
      </c>
      <c r="B221" s="70">
        <v>213</v>
      </c>
      <c r="C221" s="70">
        <v>16</v>
      </c>
      <c r="D221" s="70">
        <v>33</v>
      </c>
      <c r="E221" s="70">
        <v>2022</v>
      </c>
      <c r="F221" s="70" t="s">
        <v>161</v>
      </c>
      <c r="G221" s="1073" t="s">
        <v>2355</v>
      </c>
      <c r="H221" s="70" t="s">
        <v>2356</v>
      </c>
      <c r="I221" s="1066"/>
      <c r="J221" s="73"/>
      <c r="K221" s="71"/>
      <c r="L221" s="71"/>
      <c r="M221" s="71"/>
      <c r="N221" s="71"/>
      <c r="O221" s="71"/>
      <c r="P221" s="71"/>
      <c r="Q221" s="71"/>
      <c r="R221" s="71"/>
      <c r="S221" s="71"/>
      <c r="T221" s="71"/>
      <c r="U221" s="71"/>
      <c r="V221" s="71"/>
      <c r="W221" s="71"/>
      <c r="X221" s="71"/>
      <c r="Y221" s="71"/>
      <c r="Z221" s="71"/>
      <c r="AA221" s="71"/>
      <c r="AB221" s="71"/>
      <c r="AC221" s="72"/>
      <c r="AD221" s="71">
        <v>2210856.0248526731</v>
      </c>
      <c r="AE221" s="71">
        <v>446160.8426427095</v>
      </c>
      <c r="AF221" s="71">
        <v>527628.89562715951</v>
      </c>
      <c r="AG221" s="71">
        <v>14667668.786259724</v>
      </c>
      <c r="AH221" s="71">
        <v>21045067.806372117</v>
      </c>
      <c r="AI221" s="71">
        <v>0</v>
      </c>
      <c r="AJ221" s="71">
        <v>0</v>
      </c>
      <c r="AK221" s="71">
        <v>997637.47658937483</v>
      </c>
      <c r="AL221" s="71">
        <v>0</v>
      </c>
      <c r="AM221" s="71">
        <v>0</v>
      </c>
      <c r="AN221" s="71">
        <v>39895019.832343757</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2353</v>
      </c>
      <c r="B222" s="70">
        <v>214</v>
      </c>
      <c r="C222" s="70">
        <v>16</v>
      </c>
      <c r="D222" s="70">
        <v>34</v>
      </c>
      <c r="E222" s="70">
        <v>2022</v>
      </c>
      <c r="F222" s="70" t="s">
        <v>161</v>
      </c>
      <c r="G222" s="1073" t="s">
        <v>2352</v>
      </c>
      <c r="H222" s="70" t="s">
        <v>1643</v>
      </c>
      <c r="I222" s="1066"/>
      <c r="J222" s="73"/>
      <c r="K222" s="71"/>
      <c r="L222" s="71"/>
      <c r="M222" s="71"/>
      <c r="N222" s="71"/>
      <c r="O222" s="71"/>
      <c r="P222" s="71"/>
      <c r="Q222" s="71"/>
      <c r="R222" s="71"/>
      <c r="S222" s="71"/>
      <c r="T222" s="71"/>
      <c r="U222" s="71"/>
      <c r="V222" s="71"/>
      <c r="W222" s="71"/>
      <c r="X222" s="71"/>
      <c r="Y222" s="71"/>
      <c r="Z222" s="71"/>
      <c r="AA222" s="71"/>
      <c r="AB222" s="71"/>
      <c r="AC222" s="72"/>
      <c r="AD222" s="71">
        <v>74418212.353706285</v>
      </c>
      <c r="AE222" s="71">
        <v>756934.94682832097</v>
      </c>
      <c r="AF222" s="71">
        <v>938869.06427773973</v>
      </c>
      <c r="AG222" s="71">
        <v>24397591.192706723</v>
      </c>
      <c r="AH222" s="71">
        <v>36216589.396959633</v>
      </c>
      <c r="AI222" s="71">
        <v>0</v>
      </c>
      <c r="AJ222" s="71">
        <v>0</v>
      </c>
      <c r="AK222" s="71">
        <v>2250817.8688104311</v>
      </c>
      <c r="AL222" s="71">
        <v>0</v>
      </c>
      <c r="AM222" s="71">
        <v>0</v>
      </c>
      <c r="AN222" s="71">
        <v>138979014.82328913</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2338</v>
      </c>
      <c r="B223" s="70">
        <v>215</v>
      </c>
      <c r="C223" s="70">
        <v>16</v>
      </c>
      <c r="D223" s="70">
        <v>35</v>
      </c>
      <c r="E223" s="70">
        <v>2022</v>
      </c>
      <c r="F223" s="70" t="s">
        <v>161</v>
      </c>
      <c r="G223" s="1073" t="s">
        <v>2336</v>
      </c>
      <c r="H223" s="70" t="s">
        <v>2337</v>
      </c>
      <c r="I223" s="1066"/>
      <c r="J223" s="73"/>
      <c r="K223" s="71"/>
      <c r="L223" s="71"/>
      <c r="M223" s="71"/>
      <c r="N223" s="71"/>
      <c r="O223" s="71"/>
      <c r="P223" s="71"/>
      <c r="Q223" s="71"/>
      <c r="R223" s="71"/>
      <c r="S223" s="71"/>
      <c r="T223" s="71"/>
      <c r="U223" s="71"/>
      <c r="V223" s="71"/>
      <c r="W223" s="71"/>
      <c r="X223" s="71"/>
      <c r="Y223" s="71"/>
      <c r="Z223" s="71"/>
      <c r="AA223" s="71"/>
      <c r="AB223" s="71"/>
      <c r="AC223" s="72"/>
      <c r="AD223" s="71">
        <v>331291400.42017573</v>
      </c>
      <c r="AE223" s="71">
        <v>5333929.7980768066</v>
      </c>
      <c r="AF223" s="71">
        <v>7798044.7074308135</v>
      </c>
      <c r="AG223" s="71">
        <v>249723029.47055209</v>
      </c>
      <c r="AH223" s="71">
        <v>322346068.1948722</v>
      </c>
      <c r="AI223" s="71">
        <v>0</v>
      </c>
      <c r="AJ223" s="71">
        <v>0</v>
      </c>
      <c r="AK223" s="71">
        <v>17716135.665361848</v>
      </c>
      <c r="AL223" s="71">
        <v>0</v>
      </c>
      <c r="AM223" s="71">
        <v>0</v>
      </c>
      <c r="AN223" s="71">
        <v>934208608.25646949</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2393</v>
      </c>
      <c r="B224" s="70">
        <v>216</v>
      </c>
      <c r="C224" s="70">
        <v>16</v>
      </c>
      <c r="D224" s="70">
        <v>36</v>
      </c>
      <c r="E224" s="70">
        <v>2022</v>
      </c>
      <c r="F224" s="70" t="s">
        <v>161</v>
      </c>
      <c r="G224" s="1073" t="s">
        <v>2391</v>
      </c>
      <c r="H224" s="70" t="s">
        <v>2392</v>
      </c>
      <c r="I224" s="1066"/>
      <c r="J224" s="73"/>
      <c r="K224" s="71"/>
      <c r="L224" s="71"/>
      <c r="M224" s="71"/>
      <c r="N224" s="71"/>
      <c r="O224" s="71"/>
      <c r="P224" s="71"/>
      <c r="Q224" s="71"/>
      <c r="R224" s="71"/>
      <c r="S224" s="71"/>
      <c r="T224" s="71"/>
      <c r="U224" s="71"/>
      <c r="V224" s="71"/>
      <c r="W224" s="71"/>
      <c r="X224" s="71"/>
      <c r="Y224" s="71"/>
      <c r="Z224" s="71"/>
      <c r="AA224" s="71"/>
      <c r="AB224" s="71"/>
      <c r="AC224" s="72"/>
      <c r="AD224" s="71">
        <v>165451566.54651332</v>
      </c>
      <c r="AE224" s="71">
        <v>1213865.1891210268</v>
      </c>
      <c r="AF224" s="71">
        <v>240536.70241826391</v>
      </c>
      <c r="AG224" s="71">
        <v>47624796.745858781</v>
      </c>
      <c r="AH224" s="71">
        <v>65183358.83384566</v>
      </c>
      <c r="AI224" s="71">
        <v>0</v>
      </c>
      <c r="AJ224" s="71">
        <v>0</v>
      </c>
      <c r="AK224" s="71">
        <v>3781621.9440067862</v>
      </c>
      <c r="AL224" s="71">
        <v>0</v>
      </c>
      <c r="AM224" s="71">
        <v>0</v>
      </c>
      <c r="AN224" s="71">
        <v>283495745.96176386</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2288</v>
      </c>
      <c r="H6" s="77" t="s">
        <v>1656</v>
      </c>
      <c r="I6" s="77" t="s">
        <v>2432</v>
      </c>
      <c r="J6" s="77" t="s">
        <v>2433</v>
      </c>
      <c r="K6" s="1080">
        <v>26</v>
      </c>
      <c r="L6" s="1081">
        <v>25</v>
      </c>
      <c r="M6" s="1044"/>
      <c r="N6" s="988">
        <v>1</v>
      </c>
      <c r="O6" s="77" t="s">
        <v>1671</v>
      </c>
      <c r="P6" s="77" t="s">
        <v>1672</v>
      </c>
      <c r="Q6" s="77" t="s">
        <v>1501</v>
      </c>
      <c r="R6" s="16"/>
      <c r="S6" s="77">
        <v>1</v>
      </c>
      <c r="T6" s="77" t="s">
        <v>2288</v>
      </c>
      <c r="U6" s="77" t="s">
        <v>1656</v>
      </c>
      <c r="V6" s="77" t="s">
        <v>1501</v>
      </c>
      <c r="W6" s="16"/>
      <c r="X6" s="77">
        <v>1</v>
      </c>
      <c r="Y6" s="692" t="s">
        <v>1671</v>
      </c>
      <c r="Z6" s="77" t="s">
        <v>1672</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1694</v>
      </c>
      <c r="P7" s="77" t="s">
        <v>1695</v>
      </c>
      <c r="Q7" s="77" t="s">
        <v>1501</v>
      </c>
      <c r="R7" s="16"/>
      <c r="S7" s="77">
        <v>2</v>
      </c>
      <c r="T7" s="76" t="s">
        <v>795</v>
      </c>
      <c r="U7" s="77" t="s">
        <v>1503</v>
      </c>
      <c r="V7" s="77" t="s">
        <v>1503</v>
      </c>
      <c r="W7" s="16"/>
      <c r="X7" s="77">
        <v>2</v>
      </c>
      <c r="Y7" s="692" t="s">
        <v>1694</v>
      </c>
      <c r="Z7" s="77" t="s">
        <v>1695</v>
      </c>
      <c r="AA7" s="77" t="s">
        <v>1501</v>
      </c>
      <c r="AB7" s="16"/>
      <c r="AC7" s="77">
        <v>2</v>
      </c>
      <c r="AD7" s="77" t="s">
        <v>2423</v>
      </c>
      <c r="AE7" s="77" t="s">
        <v>2424</v>
      </c>
      <c r="AF7" s="77" t="s">
        <v>1501</v>
      </c>
    </row>
    <row r="8" spans="1:32" ht="12">
      <c r="A8" s="16"/>
      <c r="B8" s="16"/>
      <c r="C8" s="16"/>
      <c r="D8" s="16"/>
      <c r="F8" s="16"/>
      <c r="G8" s="16"/>
      <c r="H8" s="16"/>
      <c r="I8" s="16"/>
      <c r="J8" s="16"/>
      <c r="K8" s="1044"/>
      <c r="L8" s="1044"/>
      <c r="M8" s="1044"/>
      <c r="N8" s="988">
        <v>3</v>
      </c>
      <c r="O8" s="77" t="s">
        <v>1717</v>
      </c>
      <c r="P8" s="77" t="s">
        <v>1718</v>
      </c>
      <c r="Q8" s="77" t="s">
        <v>1501</v>
      </c>
      <c r="R8" s="16"/>
      <c r="S8" s="16"/>
      <c r="T8" s="16"/>
      <c r="U8" s="16"/>
      <c r="V8" s="16"/>
      <c r="W8" s="16"/>
      <c r="X8" s="77">
        <v>3</v>
      </c>
      <c r="Y8" s="692" t="s">
        <v>1717</v>
      </c>
      <c r="Z8" s="77" t="s">
        <v>1718</v>
      </c>
      <c r="AA8" s="77" t="s">
        <v>1501</v>
      </c>
      <c r="AB8" s="16"/>
      <c r="AC8" s="77">
        <v>3</v>
      </c>
      <c r="AD8" s="77" t="s">
        <v>2395</v>
      </c>
      <c r="AE8" s="77" t="s">
        <v>2396</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1740</v>
      </c>
      <c r="P9" s="77" t="s">
        <v>1741</v>
      </c>
      <c r="Q9" s="77" t="s">
        <v>1501</v>
      </c>
      <c r="R9" s="16"/>
      <c r="S9" s="16"/>
      <c r="T9" s="16"/>
      <c r="U9" s="16"/>
      <c r="V9" s="16"/>
      <c r="W9" s="16"/>
      <c r="X9" s="77">
        <v>4</v>
      </c>
      <c r="Y9" s="692" t="s">
        <v>1740</v>
      </c>
      <c r="Z9" s="77" t="s">
        <v>1741</v>
      </c>
      <c r="AA9" s="77" t="s">
        <v>1501</v>
      </c>
      <c r="AB9" s="16"/>
      <c r="AC9" s="77">
        <v>4</v>
      </c>
      <c r="AD9" s="77" t="s">
        <v>2363</v>
      </c>
      <c r="AE9" s="77" t="s">
        <v>2364</v>
      </c>
      <c r="AF9" s="77" t="s">
        <v>1501</v>
      </c>
    </row>
    <row r="10" spans="1:32" ht="12">
      <c r="A10" s="16"/>
      <c r="B10" s="16"/>
      <c r="C10" s="16"/>
      <c r="D10" s="16"/>
      <c r="F10" s="75" t="s">
        <v>1501</v>
      </c>
      <c r="G10" s="76" t="s">
        <v>2288</v>
      </c>
      <c r="H10" s="77" t="s">
        <v>1656</v>
      </c>
      <c r="I10" s="77" t="s">
        <v>2432</v>
      </c>
      <c r="J10" s="77" t="s">
        <v>2433</v>
      </c>
      <c r="K10" s="1079">
        <v>26</v>
      </c>
      <c r="L10" s="1045">
        <v>25</v>
      </c>
      <c r="M10" s="1044"/>
      <c r="N10" s="988">
        <v>5</v>
      </c>
      <c r="O10" s="77" t="s">
        <v>1763</v>
      </c>
      <c r="P10" s="77" t="s">
        <v>1764</v>
      </c>
      <c r="Q10" s="77" t="s">
        <v>1501</v>
      </c>
      <c r="R10" s="16"/>
      <c r="S10" s="16"/>
      <c r="T10" s="16"/>
      <c r="U10" s="16"/>
      <c r="V10" s="16"/>
      <c r="W10" s="16"/>
      <c r="X10" s="77">
        <v>5</v>
      </c>
      <c r="Y10" s="692" t="s">
        <v>1763</v>
      </c>
      <c r="Z10" s="77" t="s">
        <v>1764</v>
      </c>
      <c r="AA10" s="77" t="s">
        <v>1501</v>
      </c>
      <c r="AB10" s="16"/>
      <c r="AC10" s="77">
        <v>5</v>
      </c>
      <c r="AD10" s="77" t="s">
        <v>2411</v>
      </c>
      <c r="AE10" s="77" t="s">
        <v>2412</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1786</v>
      </c>
      <c r="P11" s="77" t="s">
        <v>1787</v>
      </c>
      <c r="Q11" s="77" t="s">
        <v>1501</v>
      </c>
      <c r="R11" s="16"/>
      <c r="S11" s="16"/>
      <c r="T11" s="16"/>
      <c r="U11" s="16"/>
      <c r="V11" s="16"/>
      <c r="W11" s="16"/>
      <c r="X11" s="77">
        <v>6</v>
      </c>
      <c r="Y11" s="692" t="s">
        <v>1786</v>
      </c>
      <c r="Z11" s="77" t="s">
        <v>1787</v>
      </c>
      <c r="AA11" s="77" t="s">
        <v>1501</v>
      </c>
      <c r="AB11" s="16"/>
      <c r="AC11" s="77">
        <v>6</v>
      </c>
      <c r="AD11" s="77" t="s">
        <v>1649</v>
      </c>
      <c r="AE11" s="77" t="s">
        <v>1650</v>
      </c>
      <c r="AF11" s="77" t="s">
        <v>1501</v>
      </c>
    </row>
    <row r="12" spans="1:32" ht="12">
      <c r="A12" s="16"/>
      <c r="B12" s="16"/>
      <c r="C12" s="16"/>
      <c r="D12" s="16"/>
      <c r="F12" s="75" t="s">
        <v>1505</v>
      </c>
      <c r="G12" s="76" t="s">
        <v>2288</v>
      </c>
      <c r="H12" s="77"/>
      <c r="I12" s="77" t="s">
        <v>2288</v>
      </c>
      <c r="J12" s="77"/>
      <c r="K12" s="1079" t="s">
        <v>1544</v>
      </c>
      <c r="L12" s="1045"/>
      <c r="M12" s="1044"/>
      <c r="N12" s="988">
        <v>7</v>
      </c>
      <c r="O12" s="77" t="s">
        <v>1809</v>
      </c>
      <c r="P12" s="77" t="s">
        <v>1810</v>
      </c>
      <c r="Q12" s="77" t="s">
        <v>1501</v>
      </c>
      <c r="R12" s="16"/>
      <c r="S12" s="16"/>
      <c r="T12" s="16"/>
      <c r="U12" s="16"/>
      <c r="V12" s="16"/>
      <c r="W12" s="16"/>
      <c r="X12" s="77">
        <v>7</v>
      </c>
      <c r="Y12" s="692" t="s">
        <v>1809</v>
      </c>
      <c r="Z12" s="77" t="s">
        <v>1810</v>
      </c>
      <c r="AA12" s="77" t="s">
        <v>1501</v>
      </c>
      <c r="AB12" s="16"/>
      <c r="AC12" s="77">
        <v>7</v>
      </c>
      <c r="AD12" s="77" t="s">
        <v>2328</v>
      </c>
      <c r="AE12" s="77" t="s">
        <v>2329</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1832</v>
      </c>
      <c r="P13" s="77" t="s">
        <v>1833</v>
      </c>
      <c r="Q13" s="77" t="s">
        <v>1501</v>
      </c>
      <c r="R13" s="16"/>
      <c r="S13" s="16"/>
      <c r="T13" s="16"/>
      <c r="U13" s="16"/>
      <c r="V13" s="16"/>
      <c r="W13" s="16"/>
      <c r="X13" s="77">
        <v>8</v>
      </c>
      <c r="Y13" s="692" t="s">
        <v>1832</v>
      </c>
      <c r="Z13" s="77" t="s">
        <v>1833</v>
      </c>
      <c r="AA13" s="77" t="s">
        <v>1501</v>
      </c>
      <c r="AB13" s="16"/>
      <c r="AC13" s="77">
        <v>8</v>
      </c>
      <c r="AD13" s="77" t="s">
        <v>2348</v>
      </c>
      <c r="AE13" s="77" t="s">
        <v>2349</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1855</v>
      </c>
      <c r="P14" s="77" t="s">
        <v>1856</v>
      </c>
      <c r="Q14" s="77" t="s">
        <v>1501</v>
      </c>
      <c r="R14" s="16"/>
      <c r="S14" s="16"/>
      <c r="T14" s="16"/>
      <c r="U14" s="16"/>
      <c r="V14" s="16"/>
      <c r="W14" s="16"/>
      <c r="X14" s="77">
        <v>9</v>
      </c>
      <c r="Y14" s="692" t="s">
        <v>1855</v>
      </c>
      <c r="Z14" s="77" t="s">
        <v>1856</v>
      </c>
      <c r="AA14" s="77" t="s">
        <v>1501</v>
      </c>
      <c r="AB14" s="16"/>
      <c r="AC14" s="77">
        <v>9</v>
      </c>
      <c r="AD14" s="77" t="s">
        <v>1658</v>
      </c>
      <c r="AE14" s="77" t="s">
        <v>1659</v>
      </c>
      <c r="AF14" s="77" t="s">
        <v>1501</v>
      </c>
    </row>
    <row r="15" spans="1:32" ht="12">
      <c r="A15" s="16"/>
      <c r="B15" s="16"/>
      <c r="C15" s="16"/>
      <c r="D15" s="16"/>
      <c r="E15" s="16"/>
      <c r="F15" s="16"/>
      <c r="G15" s="16"/>
      <c r="H15" s="16"/>
      <c r="I15" s="16"/>
      <c r="J15" s="16"/>
      <c r="K15" s="1044"/>
      <c r="L15" s="1044"/>
      <c r="M15" s="1044"/>
      <c r="N15" s="988">
        <v>10</v>
      </c>
      <c r="O15" s="77" t="s">
        <v>1654</v>
      </c>
      <c r="P15" s="77" t="s">
        <v>1655</v>
      </c>
      <c r="Q15" s="77" t="s">
        <v>1501</v>
      </c>
      <c r="R15" s="16"/>
      <c r="S15" s="16"/>
      <c r="T15" s="16"/>
      <c r="U15" s="16"/>
      <c r="V15" s="16"/>
      <c r="W15" s="16"/>
      <c r="X15" s="77">
        <v>10</v>
      </c>
      <c r="Y15" s="692" t="s">
        <v>1654</v>
      </c>
      <c r="Z15" s="77" t="s">
        <v>1655</v>
      </c>
      <c r="AA15" s="77" t="s">
        <v>1501</v>
      </c>
      <c r="AB15" s="16"/>
      <c r="AC15" s="77">
        <v>10</v>
      </c>
      <c r="AD15" s="77" t="s">
        <v>1666</v>
      </c>
      <c r="AE15" s="77" t="s">
        <v>1667</v>
      </c>
      <c r="AF15" s="77" t="s">
        <v>1501</v>
      </c>
    </row>
    <row r="16" spans="1:32" ht="12">
      <c r="A16" s="16"/>
      <c r="B16" s="16"/>
      <c r="C16" s="16"/>
      <c r="D16" s="16"/>
      <c r="E16" s="16"/>
      <c r="F16" s="16"/>
      <c r="G16" s="16"/>
      <c r="H16" s="16"/>
      <c r="I16" s="16"/>
      <c r="J16" s="16"/>
      <c r="K16" s="1044"/>
      <c r="L16" s="1044"/>
      <c r="M16" s="1044"/>
      <c r="N16" s="988">
        <v>11</v>
      </c>
      <c r="O16" s="77" t="s">
        <v>1897</v>
      </c>
      <c r="P16" s="77" t="s">
        <v>1898</v>
      </c>
      <c r="Q16" s="77" t="s">
        <v>1501</v>
      </c>
      <c r="R16" s="16"/>
      <c r="S16" s="16"/>
      <c r="T16" s="16"/>
      <c r="U16" s="16"/>
      <c r="V16" s="16"/>
      <c r="W16" s="16"/>
      <c r="X16" s="77">
        <v>11</v>
      </c>
      <c r="Y16" s="692" t="s">
        <v>1897</v>
      </c>
      <c r="Z16" s="77" t="s">
        <v>1898</v>
      </c>
      <c r="AA16" s="77" t="s">
        <v>1501</v>
      </c>
      <c r="AB16" s="16"/>
      <c r="AC16" s="77">
        <v>11</v>
      </c>
      <c r="AD16" s="77" t="s">
        <v>2375</v>
      </c>
      <c r="AE16" s="77" t="s">
        <v>2376</v>
      </c>
      <c r="AF16" s="77" t="s">
        <v>1501</v>
      </c>
    </row>
    <row r="17" spans="1:32" ht="12">
      <c r="A17" s="16"/>
      <c r="B17" s="16"/>
      <c r="C17" s="16"/>
      <c r="D17" s="16"/>
      <c r="E17" s="16"/>
      <c r="F17" s="16"/>
      <c r="G17" s="16"/>
      <c r="H17" s="16"/>
      <c r="I17" s="16"/>
      <c r="J17" s="16"/>
      <c r="K17" s="1044"/>
      <c r="L17" s="1044"/>
      <c r="M17" s="1044"/>
      <c r="N17" s="988">
        <v>12</v>
      </c>
      <c r="O17" s="77" t="s">
        <v>1920</v>
      </c>
      <c r="P17" s="77" t="s">
        <v>1921</v>
      </c>
      <c r="Q17" s="77" t="s">
        <v>1501</v>
      </c>
      <c r="R17" s="16"/>
      <c r="S17" s="16"/>
      <c r="T17" s="16"/>
      <c r="U17" s="16"/>
      <c r="V17" s="16"/>
      <c r="W17" s="16"/>
      <c r="X17" s="77">
        <v>12</v>
      </c>
      <c r="Y17" s="692" t="s">
        <v>1920</v>
      </c>
      <c r="Z17" s="77" t="s">
        <v>1921</v>
      </c>
      <c r="AA17" s="77" t="s">
        <v>1501</v>
      </c>
      <c r="AB17" s="16"/>
      <c r="AC17" s="77">
        <v>12</v>
      </c>
      <c r="AD17" s="77" t="s">
        <v>2359</v>
      </c>
      <c r="AE17" s="77" t="s">
        <v>2360</v>
      </c>
      <c r="AF17" s="77" t="s">
        <v>1501</v>
      </c>
    </row>
    <row r="18" spans="1:32" ht="12">
      <c r="A18" s="16"/>
      <c r="B18" s="16"/>
      <c r="C18" s="16"/>
      <c r="D18" s="16"/>
      <c r="E18" s="16"/>
      <c r="F18" s="16"/>
      <c r="G18" s="16"/>
      <c r="H18" s="16"/>
      <c r="I18" s="16"/>
      <c r="J18" s="16"/>
      <c r="K18" s="1044"/>
      <c r="L18" s="1044"/>
      <c r="M18" s="1044"/>
      <c r="N18" s="988">
        <v>13</v>
      </c>
      <c r="O18" s="77" t="s">
        <v>1943</v>
      </c>
      <c r="P18" s="77" t="s">
        <v>1944</v>
      </c>
      <c r="Q18" s="77" t="s">
        <v>1501</v>
      </c>
      <c r="R18" s="16"/>
      <c r="S18" s="16"/>
      <c r="T18" s="16"/>
      <c r="U18" s="16"/>
      <c r="V18" s="16"/>
      <c r="W18" s="16"/>
      <c r="X18" s="77">
        <v>13</v>
      </c>
      <c r="Y18" s="692" t="s">
        <v>1943</v>
      </c>
      <c r="Z18" s="77" t="s">
        <v>1944</v>
      </c>
      <c r="AA18" s="77" t="s">
        <v>1501</v>
      </c>
      <c r="AB18" s="16"/>
      <c r="AC18" s="77">
        <v>13</v>
      </c>
      <c r="AD18" s="77" t="s">
        <v>2419</v>
      </c>
      <c r="AE18" s="77" t="s">
        <v>2420</v>
      </c>
      <c r="AF18" s="77" t="s">
        <v>1501</v>
      </c>
    </row>
    <row r="19" spans="1:32" ht="12">
      <c r="A19" s="16"/>
      <c r="B19" s="16"/>
      <c r="C19" s="16"/>
      <c r="D19" s="16"/>
      <c r="E19" s="16"/>
      <c r="F19" s="16"/>
      <c r="G19" s="16"/>
      <c r="H19" s="16"/>
      <c r="I19" s="16"/>
      <c r="J19" s="16"/>
      <c r="K19" s="1044"/>
      <c r="L19" s="1044"/>
      <c r="M19" s="1044"/>
      <c r="N19" s="988">
        <v>14</v>
      </c>
      <c r="O19" s="77" t="s">
        <v>1966</v>
      </c>
      <c r="P19" s="77" t="s">
        <v>1967</v>
      </c>
      <c r="Q19" s="77" t="s">
        <v>1501</v>
      </c>
      <c r="R19" s="16"/>
      <c r="S19" s="16"/>
      <c r="T19" s="16"/>
      <c r="U19" s="16"/>
      <c r="V19" s="16"/>
      <c r="W19" s="16"/>
      <c r="X19" s="77">
        <v>14</v>
      </c>
      <c r="Y19" s="692" t="s">
        <v>1966</v>
      </c>
      <c r="Z19" s="77" t="s">
        <v>1967</v>
      </c>
      <c r="AA19" s="77" t="s">
        <v>1501</v>
      </c>
      <c r="AB19" s="16"/>
      <c r="AC19" s="77">
        <v>14</v>
      </c>
      <c r="AD19" s="77" t="s">
        <v>2387</v>
      </c>
      <c r="AE19" s="77" t="s">
        <v>2388</v>
      </c>
      <c r="AF19" s="77" t="s">
        <v>1501</v>
      </c>
    </row>
    <row r="20" spans="1:32" ht="12">
      <c r="A20" s="16"/>
      <c r="B20" s="16"/>
      <c r="C20" s="16"/>
      <c r="D20" s="16"/>
      <c r="E20" s="16"/>
      <c r="F20" s="16"/>
      <c r="G20" s="16"/>
      <c r="H20" s="16"/>
      <c r="I20" s="16"/>
      <c r="J20" s="16"/>
      <c r="K20" s="1044"/>
      <c r="L20" s="1044"/>
      <c r="M20" s="1044"/>
      <c r="N20" s="988">
        <v>15</v>
      </c>
      <c r="O20" s="77" t="s">
        <v>1989</v>
      </c>
      <c r="P20" s="77" t="s">
        <v>1990</v>
      </c>
      <c r="Q20" s="77" t="s">
        <v>1501</v>
      </c>
      <c r="R20" s="16"/>
      <c r="S20" s="16"/>
      <c r="T20" s="16"/>
      <c r="U20" s="16"/>
      <c r="V20" s="16"/>
      <c r="W20" s="16"/>
      <c r="X20" s="77">
        <v>15</v>
      </c>
      <c r="Y20" s="692" t="s">
        <v>1989</v>
      </c>
      <c r="Z20" s="77" t="s">
        <v>1990</v>
      </c>
      <c r="AA20" s="77" t="s">
        <v>1501</v>
      </c>
      <c r="AB20" s="16"/>
      <c r="AC20" s="77">
        <v>15</v>
      </c>
      <c r="AD20" s="77" t="s">
        <v>2407</v>
      </c>
      <c r="AE20" s="77" t="s">
        <v>2408</v>
      </c>
      <c r="AF20" s="77" t="s">
        <v>1501</v>
      </c>
    </row>
    <row r="21" spans="1:32" ht="12">
      <c r="A21" s="16"/>
      <c r="B21" s="16"/>
      <c r="C21" s="16"/>
      <c r="D21" s="16"/>
      <c r="E21" s="16"/>
      <c r="F21" s="16"/>
      <c r="G21" s="16"/>
      <c r="H21" s="16"/>
      <c r="I21" s="16"/>
      <c r="J21" s="16"/>
      <c r="K21" s="1044"/>
      <c r="L21" s="1044"/>
      <c r="M21" s="1044"/>
      <c r="N21" s="988">
        <v>16</v>
      </c>
      <c r="O21" s="77" t="s">
        <v>2012</v>
      </c>
      <c r="P21" s="77" t="s">
        <v>2013</v>
      </c>
      <c r="Q21" s="77" t="s">
        <v>1501</v>
      </c>
      <c r="R21" s="16"/>
      <c r="S21" s="16"/>
      <c r="T21" s="16"/>
      <c r="U21" s="16"/>
      <c r="V21" s="16"/>
      <c r="W21" s="16"/>
      <c r="X21" s="77">
        <v>16</v>
      </c>
      <c r="Y21" s="692" t="s">
        <v>2012</v>
      </c>
      <c r="Z21" s="77" t="s">
        <v>2013</v>
      </c>
      <c r="AA21" s="77" t="s">
        <v>1501</v>
      </c>
      <c r="AB21" s="16"/>
      <c r="AC21" s="77">
        <v>16</v>
      </c>
      <c r="AD21" s="77" t="s">
        <v>1559</v>
      </c>
      <c r="AE21" s="77" t="s">
        <v>1560</v>
      </c>
      <c r="AF21" s="77" t="s">
        <v>1501</v>
      </c>
    </row>
    <row r="22" spans="1:32" ht="12">
      <c r="A22" s="16"/>
      <c r="B22" s="16"/>
      <c r="C22" s="16"/>
      <c r="D22" s="16"/>
      <c r="E22" s="16"/>
      <c r="F22" s="16"/>
      <c r="G22" s="16"/>
      <c r="H22" s="16"/>
      <c r="I22" s="16"/>
      <c r="J22" s="16"/>
      <c r="K22" s="1044"/>
      <c r="L22" s="1044"/>
      <c r="M22" s="1044"/>
      <c r="N22" s="988">
        <v>17</v>
      </c>
      <c r="O22" s="77" t="s">
        <v>2035</v>
      </c>
      <c r="P22" s="77" t="s">
        <v>2036</v>
      </c>
      <c r="Q22" s="77" t="s">
        <v>1501</v>
      </c>
      <c r="R22" s="16"/>
      <c r="S22" s="16"/>
      <c r="T22" s="16"/>
      <c r="U22" s="16"/>
      <c r="V22" s="16"/>
      <c r="W22" s="16"/>
      <c r="X22" s="77">
        <v>17</v>
      </c>
      <c r="Y22" s="692" t="s">
        <v>2035</v>
      </c>
      <c r="Z22" s="77" t="s">
        <v>2036</v>
      </c>
      <c r="AA22" s="77" t="s">
        <v>1501</v>
      </c>
      <c r="AB22" s="16"/>
      <c r="AC22" s="77">
        <v>17</v>
      </c>
      <c r="AD22" s="77" t="s">
        <v>2399</v>
      </c>
      <c r="AE22" s="77" t="s">
        <v>2400</v>
      </c>
      <c r="AF22" s="77" t="s">
        <v>1501</v>
      </c>
    </row>
    <row r="23" spans="1:32" ht="12">
      <c r="A23" s="16"/>
      <c r="B23" s="16"/>
      <c r="C23" s="16"/>
      <c r="D23" s="16"/>
      <c r="E23" s="16"/>
      <c r="F23" s="16"/>
      <c r="G23" s="16"/>
      <c r="H23" s="16"/>
      <c r="I23" s="16"/>
      <c r="J23" s="16"/>
      <c r="K23" s="1044"/>
      <c r="L23" s="1044"/>
      <c r="M23" s="1044"/>
      <c r="N23" s="988">
        <v>18</v>
      </c>
      <c r="O23" s="77" t="s">
        <v>2058</v>
      </c>
      <c r="P23" s="77" t="s">
        <v>2059</v>
      </c>
      <c r="Q23" s="77" t="s">
        <v>1501</v>
      </c>
      <c r="R23" s="16"/>
      <c r="S23" s="16"/>
      <c r="T23" s="16"/>
      <c r="U23" s="16"/>
      <c r="V23" s="16"/>
      <c r="W23" s="16"/>
      <c r="X23" s="77">
        <v>18</v>
      </c>
      <c r="Y23" s="692" t="s">
        <v>2058</v>
      </c>
      <c r="Z23" s="77" t="s">
        <v>2059</v>
      </c>
      <c r="AA23" s="77" t="s">
        <v>1501</v>
      </c>
      <c r="AB23" s="16"/>
      <c r="AC23" s="77">
        <v>18</v>
      </c>
      <c r="AD23" s="77" t="s">
        <v>2288</v>
      </c>
      <c r="AE23" s="77" t="s">
        <v>1656</v>
      </c>
      <c r="AF23" s="77" t="s">
        <v>1501</v>
      </c>
    </row>
    <row r="24" spans="1:32" ht="12">
      <c r="A24" s="16"/>
      <c r="B24" s="16"/>
      <c r="C24" s="16"/>
      <c r="D24" s="16"/>
      <c r="E24" s="16"/>
      <c r="F24" s="16"/>
      <c r="G24" s="16"/>
      <c r="H24" s="16"/>
      <c r="I24" s="16"/>
      <c r="J24" s="16"/>
      <c r="K24" s="1044"/>
      <c r="L24" s="1044"/>
      <c r="M24" s="1044"/>
      <c r="N24" s="988">
        <v>19</v>
      </c>
      <c r="O24" s="77" t="s">
        <v>2081</v>
      </c>
      <c r="P24" s="77" t="s">
        <v>2082</v>
      </c>
      <c r="Q24" s="77" t="s">
        <v>1501</v>
      </c>
      <c r="R24" s="16"/>
      <c r="S24" s="16"/>
      <c r="T24" s="16"/>
      <c r="U24" s="16"/>
      <c r="V24" s="16"/>
      <c r="W24" s="16"/>
      <c r="X24" s="77">
        <v>19</v>
      </c>
      <c r="Y24" s="692" t="s">
        <v>2081</v>
      </c>
      <c r="Z24" s="77" t="s">
        <v>2082</v>
      </c>
      <c r="AA24" s="77" t="s">
        <v>1501</v>
      </c>
      <c r="AB24" s="16"/>
      <c r="AC24" s="77">
        <v>19</v>
      </c>
      <c r="AD24" s="77" t="s">
        <v>2344</v>
      </c>
      <c r="AE24" s="77" t="s">
        <v>2345</v>
      </c>
      <c r="AF24" s="77" t="s">
        <v>1501</v>
      </c>
    </row>
    <row r="25" spans="1:32" ht="12">
      <c r="A25" s="16"/>
      <c r="B25" s="16"/>
      <c r="C25" s="16"/>
      <c r="D25" s="16"/>
      <c r="E25" s="16"/>
      <c r="F25" s="16"/>
      <c r="G25" s="16"/>
      <c r="H25" s="16"/>
      <c r="I25" s="16"/>
      <c r="J25" s="16"/>
      <c r="K25" s="1044"/>
      <c r="L25" s="1044"/>
      <c r="M25" s="1044"/>
      <c r="N25" s="988">
        <v>20</v>
      </c>
      <c r="O25" s="77" t="s">
        <v>2104</v>
      </c>
      <c r="P25" s="77" t="s">
        <v>2105</v>
      </c>
      <c r="Q25" s="77" t="s">
        <v>1501</v>
      </c>
      <c r="R25" s="16"/>
      <c r="S25" s="16"/>
      <c r="T25" s="16"/>
      <c r="U25" s="16"/>
      <c r="V25" s="16"/>
      <c r="W25" s="16"/>
      <c r="X25" s="77">
        <v>20</v>
      </c>
      <c r="Y25" s="692" t="s">
        <v>2104</v>
      </c>
      <c r="Z25" s="77" t="s">
        <v>2105</v>
      </c>
      <c r="AA25" s="77" t="s">
        <v>1501</v>
      </c>
      <c r="AB25" s="16"/>
      <c r="AC25" s="77">
        <v>20</v>
      </c>
      <c r="AD25" s="77" t="s">
        <v>2415</v>
      </c>
      <c r="AE25" s="77" t="s">
        <v>2416</v>
      </c>
      <c r="AF25" s="77" t="s">
        <v>1501</v>
      </c>
    </row>
    <row r="26" spans="1:32" ht="12">
      <c r="A26" s="16"/>
      <c r="B26" s="16"/>
      <c r="C26" s="16"/>
      <c r="D26" s="16"/>
      <c r="E26" s="16"/>
      <c r="F26" s="16"/>
      <c r="G26" s="16"/>
      <c r="H26" s="16"/>
      <c r="I26" s="16"/>
      <c r="J26" s="16"/>
      <c r="K26" s="1044"/>
      <c r="L26" s="1044"/>
      <c r="M26" s="1044"/>
      <c r="N26" s="988">
        <v>21</v>
      </c>
      <c r="O26" s="77" t="s">
        <v>2127</v>
      </c>
      <c r="P26" s="77" t="s">
        <v>2128</v>
      </c>
      <c r="Q26" s="77" t="s">
        <v>1501</v>
      </c>
      <c r="R26" s="16"/>
      <c r="S26" s="16"/>
      <c r="T26" s="16"/>
      <c r="U26" s="16"/>
      <c r="V26" s="16"/>
      <c r="W26" s="16"/>
      <c r="X26" s="77">
        <v>21</v>
      </c>
      <c r="Y26" s="692" t="s">
        <v>2127</v>
      </c>
      <c r="Z26" s="77" t="s">
        <v>2128</v>
      </c>
      <c r="AA26" s="77" t="s">
        <v>1501</v>
      </c>
      <c r="AB26" s="16"/>
      <c r="AC26" s="77">
        <v>21</v>
      </c>
      <c r="AD26" s="77" t="s">
        <v>2367</v>
      </c>
      <c r="AE26" s="77" t="s">
        <v>2368</v>
      </c>
      <c r="AF26" s="77" t="s">
        <v>1501</v>
      </c>
    </row>
    <row r="27" spans="1:32" ht="12">
      <c r="A27" s="16"/>
      <c r="B27" s="16"/>
      <c r="C27" s="16"/>
      <c r="D27" s="16"/>
      <c r="E27" s="16"/>
      <c r="F27" s="16"/>
      <c r="G27" s="16"/>
      <c r="H27" s="16"/>
      <c r="I27" s="16"/>
      <c r="J27" s="16"/>
      <c r="K27" s="1044"/>
      <c r="L27" s="1044"/>
      <c r="M27" s="1044"/>
      <c r="N27" s="988">
        <v>22</v>
      </c>
      <c r="O27" s="77" t="s">
        <v>2150</v>
      </c>
      <c r="P27" s="77" t="s">
        <v>2151</v>
      </c>
      <c r="Q27" s="77" t="s">
        <v>1501</v>
      </c>
      <c r="R27" s="16"/>
      <c r="S27" s="16"/>
      <c r="T27" s="16"/>
      <c r="U27" s="16"/>
      <c r="V27" s="16"/>
      <c r="W27" s="16"/>
      <c r="X27" s="77">
        <v>22</v>
      </c>
      <c r="Y27" s="692" t="s">
        <v>2150</v>
      </c>
      <c r="Z27" s="77" t="s">
        <v>2151</v>
      </c>
      <c r="AA27" s="77" t="s">
        <v>1501</v>
      </c>
      <c r="AB27" s="16"/>
      <c r="AC27" s="77">
        <v>22</v>
      </c>
      <c r="AD27" s="77" t="s">
        <v>1662</v>
      </c>
      <c r="AE27" s="77" t="s">
        <v>1663</v>
      </c>
      <c r="AF27" s="77" t="s">
        <v>1501</v>
      </c>
    </row>
    <row r="28" spans="1:32" ht="12">
      <c r="A28" s="16"/>
      <c r="B28" s="16"/>
      <c r="C28" s="16"/>
      <c r="D28" s="16"/>
      <c r="E28" s="16"/>
      <c r="F28" s="16"/>
      <c r="G28" s="16"/>
      <c r="H28" s="16"/>
      <c r="I28" s="16"/>
      <c r="J28" s="16"/>
      <c r="K28" s="1044"/>
      <c r="L28" s="1044"/>
      <c r="M28" s="1044"/>
      <c r="N28" s="988">
        <v>23</v>
      </c>
      <c r="O28" s="77" t="s">
        <v>2173</v>
      </c>
      <c r="P28" s="77" t="s">
        <v>2174</v>
      </c>
      <c r="Q28" s="77" t="s">
        <v>1501</v>
      </c>
      <c r="R28" s="16"/>
      <c r="S28" s="16"/>
      <c r="T28" s="16"/>
      <c r="U28" s="16"/>
      <c r="V28" s="16"/>
      <c r="W28" s="16"/>
      <c r="X28" s="77">
        <v>23</v>
      </c>
      <c r="Y28" s="692" t="s">
        <v>2173</v>
      </c>
      <c r="Z28" s="77" t="s">
        <v>2174</v>
      </c>
      <c r="AA28" s="77" t="s">
        <v>1501</v>
      </c>
      <c r="AB28" s="16"/>
      <c r="AC28" s="77">
        <v>23</v>
      </c>
      <c r="AD28" s="77" t="s">
        <v>2383</v>
      </c>
      <c r="AE28" s="77" t="s">
        <v>2384</v>
      </c>
      <c r="AF28" s="77" t="s">
        <v>1501</v>
      </c>
    </row>
    <row r="29" spans="1:32" ht="12">
      <c r="A29" s="16"/>
      <c r="B29" s="16"/>
      <c r="C29" s="16"/>
      <c r="D29" s="16"/>
      <c r="E29" s="16"/>
      <c r="F29" s="16"/>
      <c r="G29" s="16"/>
      <c r="H29" s="16"/>
      <c r="I29" s="16"/>
      <c r="J29" s="16"/>
      <c r="K29" s="1044"/>
      <c r="L29" s="1044"/>
      <c r="M29" s="1044"/>
      <c r="N29" s="988">
        <v>24</v>
      </c>
      <c r="O29" s="77" t="s">
        <v>2196</v>
      </c>
      <c r="P29" s="77" t="s">
        <v>2197</v>
      </c>
      <c r="Q29" s="77" t="s">
        <v>1501</v>
      </c>
      <c r="R29" s="16"/>
      <c r="S29" s="16"/>
      <c r="T29" s="16"/>
      <c r="U29" s="16"/>
      <c r="V29" s="16"/>
      <c r="W29" s="16"/>
      <c r="X29" s="77">
        <v>24</v>
      </c>
      <c r="Y29" s="692" t="s">
        <v>2196</v>
      </c>
      <c r="Z29" s="77" t="s">
        <v>2197</v>
      </c>
      <c r="AA29" s="77" t="s">
        <v>1501</v>
      </c>
      <c r="AB29" s="16"/>
      <c r="AC29" s="77">
        <v>24</v>
      </c>
      <c r="AD29" s="77" t="s">
        <v>1555</v>
      </c>
      <c r="AE29" s="77" t="s">
        <v>1556</v>
      </c>
      <c r="AF29" s="77" t="s">
        <v>1501</v>
      </c>
    </row>
    <row r="30" spans="1:32" ht="12">
      <c r="A30" s="16"/>
      <c r="B30" s="16"/>
      <c r="C30" s="16"/>
      <c r="D30" s="16"/>
      <c r="E30" s="16"/>
      <c r="F30" s="16"/>
      <c r="G30" s="16"/>
      <c r="H30" s="16"/>
      <c r="I30" s="16"/>
      <c r="J30" s="16"/>
      <c r="K30" s="1044"/>
      <c r="L30" s="1044"/>
      <c r="M30" s="1044"/>
      <c r="N30" s="988">
        <v>25</v>
      </c>
      <c r="O30" s="77" t="s">
        <v>2219</v>
      </c>
      <c r="P30" s="77" t="s">
        <v>2220</v>
      </c>
      <c r="Q30" s="77" t="s">
        <v>1501</v>
      </c>
      <c r="R30" s="16"/>
      <c r="S30" s="16"/>
      <c r="T30" s="16"/>
      <c r="U30" s="16"/>
      <c r="V30" s="16"/>
      <c r="W30" s="16"/>
      <c r="X30" s="77">
        <v>25</v>
      </c>
      <c r="Y30" s="692" t="s">
        <v>2219</v>
      </c>
      <c r="Z30" s="77" t="s">
        <v>2220</v>
      </c>
      <c r="AA30" s="77" t="s">
        <v>1501</v>
      </c>
      <c r="AB30" s="16"/>
      <c r="AC30" s="77">
        <v>25</v>
      </c>
      <c r="AD30" s="77" t="s">
        <v>2332</v>
      </c>
      <c r="AE30" s="77" t="s">
        <v>2333</v>
      </c>
      <c r="AF30" s="77" t="s">
        <v>1501</v>
      </c>
    </row>
    <row r="31" spans="1:32" ht="12">
      <c r="A31" s="16"/>
      <c r="B31" s="16"/>
      <c r="C31" s="16"/>
      <c r="D31" s="16"/>
      <c r="E31" s="16"/>
      <c r="F31" s="16"/>
      <c r="G31" s="16"/>
      <c r="H31" s="16"/>
      <c r="I31" s="16"/>
      <c r="J31" s="16"/>
      <c r="K31" s="1044"/>
      <c r="L31" s="1044"/>
      <c r="M31" s="1044"/>
      <c r="N31" s="988">
        <v>26</v>
      </c>
      <c r="O31" s="77" t="s">
        <v>2242</v>
      </c>
      <c r="P31" s="77" t="s">
        <v>2243</v>
      </c>
      <c r="Q31" s="77" t="s">
        <v>1501</v>
      </c>
      <c r="R31" s="16"/>
      <c r="S31" s="16"/>
      <c r="T31" s="16"/>
      <c r="U31" s="16"/>
      <c r="V31" s="16"/>
      <c r="W31" s="16"/>
      <c r="X31" s="77">
        <v>26</v>
      </c>
      <c r="Y31" s="692" t="s">
        <v>2242</v>
      </c>
      <c r="Z31" s="77" t="s">
        <v>2243</v>
      </c>
      <c r="AA31" s="77" t="s">
        <v>1501</v>
      </c>
      <c r="AB31" s="16"/>
      <c r="AC31" s="77">
        <v>26</v>
      </c>
      <c r="AD31" s="77" t="s">
        <v>2403</v>
      </c>
      <c r="AE31" s="77" t="s">
        <v>2404</v>
      </c>
      <c r="AF31" s="77" t="s">
        <v>1501</v>
      </c>
    </row>
    <row r="32" spans="1:32" ht="12">
      <c r="A32" s="16"/>
      <c r="B32" s="16"/>
      <c r="C32" s="16"/>
      <c r="D32" s="16"/>
      <c r="E32" s="16"/>
      <c r="F32" s="16"/>
      <c r="G32" s="16"/>
      <c r="H32" s="16"/>
      <c r="I32" s="16"/>
      <c r="J32" s="16"/>
      <c r="K32" s="1044"/>
      <c r="L32" s="1044"/>
      <c r="M32" s="1044"/>
      <c r="N32" s="988">
        <v>27</v>
      </c>
      <c r="O32" s="77" t="s">
        <v>2265</v>
      </c>
      <c r="P32" s="77" t="s">
        <v>2266</v>
      </c>
      <c r="Q32" s="77" t="s">
        <v>1501</v>
      </c>
      <c r="R32" s="16"/>
      <c r="S32" s="16"/>
      <c r="T32" s="16"/>
      <c r="U32" s="16"/>
      <c r="V32" s="16"/>
      <c r="W32" s="16"/>
      <c r="X32" s="77">
        <v>27</v>
      </c>
      <c r="Y32" s="692" t="s">
        <v>2265</v>
      </c>
      <c r="Z32" s="77" t="s">
        <v>2266</v>
      </c>
      <c r="AA32" s="77" t="s">
        <v>1501</v>
      </c>
      <c r="AB32" s="16"/>
      <c r="AC32" s="77">
        <v>27</v>
      </c>
      <c r="AD32" s="77" t="s">
        <v>2427</v>
      </c>
      <c r="AE32" s="77" t="s">
        <v>2428</v>
      </c>
      <c r="AF32" s="77" t="s">
        <v>1501</v>
      </c>
    </row>
    <row r="33" spans="1:32" ht="12">
      <c r="A33" s="16"/>
      <c r="B33" s="16"/>
      <c r="C33" s="16"/>
      <c r="D33" s="16"/>
      <c r="E33" s="16"/>
      <c r="F33" s="16"/>
      <c r="G33" s="16"/>
      <c r="H33" s="16"/>
      <c r="I33" s="16"/>
      <c r="J33" s="16"/>
      <c r="K33" s="1044"/>
      <c r="L33" s="1044"/>
      <c r="M33" s="1044"/>
      <c r="N33" s="988">
        <v>28</v>
      </c>
      <c r="O33" s="77" t="s">
        <v>2288</v>
      </c>
      <c r="P33" s="77" t="s">
        <v>1656</v>
      </c>
      <c r="Q33" s="77" t="s">
        <v>1501</v>
      </c>
      <c r="R33" s="16"/>
      <c r="S33" s="16"/>
      <c r="T33" s="16"/>
      <c r="U33" s="16"/>
      <c r="V33" s="16"/>
      <c r="W33" s="16"/>
      <c r="X33" s="77">
        <v>28</v>
      </c>
      <c r="Y33" s="692" t="s">
        <v>2288</v>
      </c>
      <c r="Z33" s="77" t="s">
        <v>1656</v>
      </c>
      <c r="AA33" s="77" t="s">
        <v>1501</v>
      </c>
      <c r="AB33" s="16"/>
      <c r="AC33" s="77">
        <v>28</v>
      </c>
      <c r="AD33" s="77" t="s">
        <v>1636</v>
      </c>
      <c r="AE33" s="77" t="s">
        <v>1637</v>
      </c>
      <c r="AF33" s="77" t="s">
        <v>1501</v>
      </c>
    </row>
    <row r="34" spans="1:32" ht="12">
      <c r="A34" s="16"/>
      <c r="B34" s="16"/>
      <c r="C34" s="16"/>
      <c r="D34" s="16"/>
      <c r="E34" s="16"/>
      <c r="F34" s="16"/>
      <c r="G34" s="16"/>
      <c r="H34" s="16"/>
      <c r="I34" s="16"/>
      <c r="J34" s="16"/>
      <c r="K34" s="1044"/>
      <c r="L34" s="1044"/>
      <c r="M34" s="1044"/>
      <c r="N34" s="988">
        <v>29</v>
      </c>
      <c r="O34" s="77" t="s">
        <v>1641</v>
      </c>
      <c r="P34" s="77" t="s">
        <v>1642</v>
      </c>
      <c r="Q34" s="77" t="s">
        <v>1501</v>
      </c>
      <c r="R34" s="16"/>
      <c r="S34" s="16"/>
      <c r="T34" s="16"/>
      <c r="U34" s="16"/>
      <c r="V34" s="16"/>
      <c r="W34" s="16"/>
      <c r="X34" s="77">
        <v>29</v>
      </c>
      <c r="Y34" s="692" t="s">
        <v>1641</v>
      </c>
      <c r="Z34" s="77" t="s">
        <v>1642</v>
      </c>
      <c r="AA34" s="77" t="s">
        <v>1501</v>
      </c>
      <c r="AB34" s="16"/>
      <c r="AC34" s="77">
        <v>29</v>
      </c>
      <c r="AD34" s="77" t="s">
        <v>2340</v>
      </c>
      <c r="AE34" s="77" t="s">
        <v>2341</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2371</v>
      </c>
      <c r="AE35" s="77" t="s">
        <v>2372</v>
      </c>
      <c r="AF35" s="77" t="s">
        <v>1501</v>
      </c>
    </row>
    <row r="36" spans="1:32" ht="12">
      <c r="A36" s="16"/>
      <c r="B36" s="16"/>
      <c r="C36" s="16"/>
      <c r="D36" s="16"/>
      <c r="E36" s="16"/>
      <c r="F36" s="16"/>
      <c r="G36" s="16"/>
      <c r="H36" s="16"/>
      <c r="I36" s="16"/>
      <c r="J36" s="16"/>
      <c r="K36" s="1044"/>
      <c r="L36" s="1044"/>
      <c r="M36" s="1044"/>
      <c r="N36" s="988">
        <v>31</v>
      </c>
      <c r="O36" s="77" t="s">
        <v>2432</v>
      </c>
      <c r="P36" s="77" t="s">
        <v>2433</v>
      </c>
      <c r="Q36" s="77" t="s">
        <v>1508</v>
      </c>
      <c r="R36" s="16"/>
      <c r="S36" s="16"/>
      <c r="T36" s="16"/>
      <c r="U36" s="16"/>
      <c r="V36" s="16"/>
      <c r="W36" s="16"/>
      <c r="X36" s="77">
        <v>31</v>
      </c>
      <c r="Y36" s="692">
        <v>0</v>
      </c>
      <c r="Z36" s="77">
        <v>0</v>
      </c>
      <c r="AA36" s="77">
        <v>0</v>
      </c>
      <c r="AB36" s="16"/>
      <c r="AC36" s="77">
        <v>31</v>
      </c>
      <c r="AD36" s="77" t="s">
        <v>2379</v>
      </c>
      <c r="AE36" s="77" t="s">
        <v>2380</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1645</v>
      </c>
      <c r="AE37" s="77" t="s">
        <v>1646</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2355</v>
      </c>
      <c r="AE38" s="77" t="s">
        <v>2356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2352</v>
      </c>
      <c r="AE39" s="77" t="s">
        <v>1643</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2336</v>
      </c>
      <c r="AE40" s="77" t="s">
        <v>2337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2391</v>
      </c>
      <c r="AE41" s="77" t="s">
        <v>2392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22</v>
      </c>
      <c r="I4" s="70" t="str">
        <f>HLOOKUP(I3,比較地域マスタ!$E$5:$L$6,2,0)</f>
        <v>静岡県</v>
      </c>
      <c r="J4" s="70" t="str">
        <f>HLOOKUP(J3,比較地域マスタ!$E$5:$L$6,2,0)</f>
        <v>清水町</v>
      </c>
      <c r="K4" s="70" t="str">
        <f>HLOOKUP(K3,比較地域マスタ!$E$5:$L$6,2,0)</f>
        <v>22341</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清水町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70.898323055248312</v>
      </c>
      <c r="BB5" s="29"/>
      <c r="BC5" s="17"/>
      <c r="BD5" s="1005">
        <f>SUM(BC6:BC8)</f>
        <v>61.4323984488652</v>
      </c>
      <c r="BE5" s="29"/>
      <c r="BF5" s="17"/>
      <c r="BG5" s="1005">
        <f>AK35</f>
        <v>41.313281046939444</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65.356848584499417</v>
      </c>
      <c r="BA6" s="17"/>
      <c r="BB6" s="29"/>
      <c r="BC6" s="1005">
        <f>O32</f>
        <v>58.025421189245982</v>
      </c>
      <c r="BD6" s="17"/>
      <c r="BE6" s="29"/>
      <c r="BF6" s="1005">
        <f>AK36</f>
        <v>37.932713929728443</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2.56272641805755</v>
      </c>
      <c r="BA7" s="17"/>
      <c r="BB7" s="29"/>
      <c r="BC7" s="1005">
        <f>O33</f>
        <v>1.9203287475472519</v>
      </c>
      <c r="BD7" s="17"/>
      <c r="BE7" s="29"/>
      <c r="BF7" s="1005">
        <f t="shared" ref="BF7:BF8" si="0">AK37</f>
        <v>2.0205991703971966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2.9787480526913401</v>
      </c>
      <c r="BA8" s="17"/>
      <c r="BB8" s="29"/>
      <c r="BC8" s="1005">
        <f>O34</f>
        <v>1.486648512071965</v>
      </c>
      <c r="BD8" s="17"/>
      <c r="BE8" s="29"/>
      <c r="BF8" s="1005">
        <f t="shared" si="0"/>
        <v>1.359967946813802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231.63209429981279</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52.873503968631333</v>
      </c>
      <c r="BA9" s="1005">
        <f>AZ9</f>
        <v>52.873503968631333</v>
      </c>
      <c r="BB9" s="29"/>
      <c r="BC9" s="1005">
        <f>O35</f>
        <v>62.23287342340673</v>
      </c>
      <c r="BD9" s="1005">
        <f>BC9</f>
        <v>62.23287342340673</v>
      </c>
      <c r="BE9" s="29"/>
      <c r="BF9" s="1005">
        <f>AK39</f>
        <v>44.749357139295029</v>
      </c>
      <c r="BG9" s="1005">
        <f>AK39</f>
        <v>44.749357139295029</v>
      </c>
      <c r="BH9" s="29"/>
    </row>
    <row r="10" spans="1:62" ht="17.100000000000001" customHeight="1" thickBot="1">
      <c r="B10" s="323"/>
      <c r="C10" s="324"/>
      <c r="D10" s="326"/>
      <c r="E10" s="326"/>
      <c r="F10" s="326"/>
      <c r="G10" s="325"/>
      <c r="H10" s="325"/>
      <c r="I10" s="326"/>
      <c r="J10" s="327"/>
      <c r="K10" s="334"/>
      <c r="L10" s="246" t="s">
        <v>114</v>
      </c>
      <c r="M10" s="246"/>
      <c r="N10" s="563"/>
      <c r="O10" s="906">
        <f>SUM(O11:O13)</f>
        <v>70.898323055248312</v>
      </c>
      <c r="P10" s="453">
        <f t="shared" ref="P10:P22" si="1">O10/$O$9</f>
        <v>0.30608160440617149</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42.223480632784778</v>
      </c>
      <c r="BA10" s="1005">
        <f>AZ10</f>
        <v>42.223480632784778</v>
      </c>
      <c r="BB10" s="29"/>
      <c r="BC10" s="1005">
        <f>O36</f>
        <v>51.467303239341078</v>
      </c>
      <c r="BD10" s="1005">
        <f>BC10</f>
        <v>51.467303239341078</v>
      </c>
      <c r="BE10" s="29"/>
      <c r="BF10" s="1005">
        <f>AK40</f>
        <v>41.864838853480911</v>
      </c>
      <c r="BG10" s="1005">
        <f>AK40</f>
        <v>41.864838853480911</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65.356848584499417</v>
      </c>
      <c r="P11" s="454">
        <f t="shared" si="1"/>
        <v>0.28215800052260825</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65.636786643148383</v>
      </c>
      <c r="BB11" s="29"/>
      <c r="BC11" s="1005"/>
      <c r="BD11" s="1005">
        <f>SUM(BC12:BC14)</f>
        <v>59.46520121865683</v>
      </c>
      <c r="BE11" s="29"/>
      <c r="BF11" s="17"/>
      <c r="BG11" s="1005">
        <f>AK41</f>
        <v>49.38500107079048</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2.56272641805755</v>
      </c>
      <c r="P12" s="454">
        <f t="shared" si="1"/>
        <v>1.1063779506912749E-2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63.779159315698209</v>
      </c>
      <c r="BA12" s="17"/>
      <c r="BB12" s="29"/>
      <c r="BC12" s="1005">
        <f>O38</f>
        <v>56.934922642524207</v>
      </c>
      <c r="BD12" s="17"/>
      <c r="BE12" s="29"/>
      <c r="BF12" s="1005">
        <f>AK42</f>
        <v>47.51076189489244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2.9787480526913401</v>
      </c>
      <c r="P13" s="454">
        <f t="shared" si="1"/>
        <v>1.2859824376650501E-2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1.85762732745017</v>
      </c>
      <c r="BA13" s="17"/>
      <c r="BB13" s="29"/>
      <c r="BC13" s="1005">
        <f>O41</f>
        <v>2.5302785761326199</v>
      </c>
      <c r="BD13" s="17"/>
      <c r="BE13" s="29"/>
      <c r="BF13" s="1005">
        <f>AK45</f>
        <v>1.8742391758980419</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52.873503968631333</v>
      </c>
      <c r="P14" s="453">
        <f t="shared" si="1"/>
        <v>0.22826501711025657</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42.223480632784778</v>
      </c>
      <c r="P15" s="453">
        <f t="shared" si="1"/>
        <v>0.18228683188493239</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65.636786643148383</v>
      </c>
      <c r="P16" s="453">
        <f t="shared" si="1"/>
        <v>0.28336654659863958</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63.779159315698209</v>
      </c>
      <c r="P17" s="454">
        <f t="shared" si="1"/>
        <v>0.27534681456165444</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37.826226950733599</v>
      </c>
      <c r="P18" s="454">
        <f t="shared" si="1"/>
        <v>0.16330304772780432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25.95293236496461</v>
      </c>
      <c r="P19" s="454">
        <f t="shared" si="1"/>
        <v>0.11204376683385013</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1.85762732745017</v>
      </c>
      <c r="P20" s="454">
        <f t="shared" si="1"/>
        <v>8.0197320369851336E-3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46.901710839983082</v>
      </c>
      <c r="AZ22" s="1005">
        <f t="shared" si="3"/>
        <v>54.141572670926145</v>
      </c>
      <c r="BA22" s="1005">
        <f t="shared" si="3"/>
        <v>64.354238508947049</v>
      </c>
      <c r="BB22" s="1005">
        <f t="shared" si="3"/>
        <v>60.831199265006603</v>
      </c>
      <c r="BC22" s="1005">
        <f t="shared" si="3"/>
        <v>61.4323984488652</v>
      </c>
      <c r="BD22" s="1005">
        <f t="shared" si="3"/>
        <v>66.438059796713659</v>
      </c>
      <c r="BE22" s="1005">
        <f t="shared" si="3"/>
        <v>55.180573380604095</v>
      </c>
      <c r="BF22" s="1005">
        <f t="shared" si="3"/>
        <v>64.189033023190319</v>
      </c>
      <c r="BG22" s="1005">
        <f t="shared" si="3"/>
        <v>62.708950482272655</v>
      </c>
      <c r="BH22" s="1005">
        <f t="shared" si="3"/>
        <v>60.150400850678594</v>
      </c>
      <c r="BI22" s="1005">
        <f t="shared" si="3"/>
        <v>56.008038615542191</v>
      </c>
      <c r="BJ22" s="1005">
        <f t="shared" si="3"/>
        <v>40.396108225241896</v>
      </c>
      <c r="BK22" s="1005">
        <f t="shared" si="3"/>
        <v>48.749205372481995</v>
      </c>
      <c r="BL22" s="1005">
        <f t="shared" si="3"/>
        <v>41.313281046939444</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55.250507246230228</v>
      </c>
      <c r="AZ23" s="1005">
        <f t="shared" ref="AZ23:BL23" si="4">Y39</f>
        <v>55.486993791736012</v>
      </c>
      <c r="BA23" s="1005">
        <f t="shared" si="4"/>
        <v>63.000564506903117</v>
      </c>
      <c r="BB23" s="1005">
        <f t="shared" si="4"/>
        <v>64.765122544158459</v>
      </c>
      <c r="BC23" s="1005">
        <f t="shared" si="4"/>
        <v>62.23287342340673</v>
      </c>
      <c r="BD23" s="1005">
        <f t="shared" si="4"/>
        <v>59.608477907237919</v>
      </c>
      <c r="BE23" s="1005">
        <f t="shared" si="4"/>
        <v>53.82177595644454</v>
      </c>
      <c r="BF23" s="1005">
        <f t="shared" si="4"/>
        <v>51.448229517466686</v>
      </c>
      <c r="BG23" s="1005">
        <f t="shared" si="4"/>
        <v>49.380400236562458</v>
      </c>
      <c r="BH23" s="1005">
        <f t="shared" si="4"/>
        <v>48.192502317148723</v>
      </c>
      <c r="BI23" s="1005">
        <f t="shared" si="4"/>
        <v>44.375664168236177</v>
      </c>
      <c r="BJ23" s="1005">
        <f t="shared" si="4"/>
        <v>40.976321475614604</v>
      </c>
      <c r="BK23" s="1005">
        <f t="shared" si="4"/>
        <v>46.902376294814566</v>
      </c>
      <c r="BL23" s="1005">
        <f t="shared" si="4"/>
        <v>44.749357139295029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41.437399888444098</v>
      </c>
      <c r="AZ24" s="1005">
        <f t="shared" ref="AZ24:BL24" si="5">Y40</f>
        <v>45.551725742057798</v>
      </c>
      <c r="BA24" s="1005">
        <f t="shared" si="5"/>
        <v>51.180877305057379</v>
      </c>
      <c r="BB24" s="1005">
        <f t="shared" si="5"/>
        <v>53.184793981901073</v>
      </c>
      <c r="BC24" s="1005">
        <f t="shared" si="5"/>
        <v>51.467303239341078</v>
      </c>
      <c r="BD24" s="1005">
        <f t="shared" si="5"/>
        <v>47.567787808649733</v>
      </c>
      <c r="BE24" s="1005">
        <f t="shared" si="5"/>
        <v>45.368869329863159</v>
      </c>
      <c r="BF24" s="1005">
        <f t="shared" si="5"/>
        <v>45.842450195364073</v>
      </c>
      <c r="BG24" s="1005">
        <f t="shared" si="5"/>
        <v>44.417488467825279</v>
      </c>
      <c r="BH24" s="1005">
        <f t="shared" si="5"/>
        <v>42.136867181967723</v>
      </c>
      <c r="BI24" s="1005">
        <f t="shared" si="5"/>
        <v>37.071455174977714</v>
      </c>
      <c r="BJ24" s="1005">
        <f t="shared" si="5"/>
        <v>38.23376960012417</v>
      </c>
      <c r="BK24" s="1005">
        <f t="shared" si="5"/>
        <v>38.549772466039052</v>
      </c>
      <c r="BL24" s="1005">
        <f t="shared" si="5"/>
        <v>41.864838853480911</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62.192153613827095</v>
      </c>
      <c r="AZ25" s="1005">
        <f t="shared" ref="AZ25:BL25" si="6">Y41</f>
        <v>62.69527562058898</v>
      </c>
      <c r="BA25" s="1005">
        <f t="shared" si="6"/>
        <v>61.490024488481076</v>
      </c>
      <c r="BB25" s="1005">
        <f t="shared" si="6"/>
        <v>61.383770395329343</v>
      </c>
      <c r="BC25" s="1005">
        <f t="shared" si="6"/>
        <v>59.46520121865683</v>
      </c>
      <c r="BD25" s="1005">
        <f t="shared" si="6"/>
        <v>57.477650025592837</v>
      </c>
      <c r="BE25" s="1005">
        <f t="shared" si="6"/>
        <v>57.152818168905789</v>
      </c>
      <c r="BF25" s="1005">
        <f t="shared" si="6"/>
        <v>55.942426667200657</v>
      </c>
      <c r="BG25" s="1005">
        <f t="shared" si="6"/>
        <v>55.061415603107783</v>
      </c>
      <c r="BH25" s="1005">
        <f t="shared" si="6"/>
        <v>54.188038341934025</v>
      </c>
      <c r="BI25" s="1005">
        <f t="shared" si="6"/>
        <v>53.176261633031579</v>
      </c>
      <c r="BJ25" s="1005">
        <f t="shared" si="6"/>
        <v>48.049323476999675</v>
      </c>
      <c r="BK25" s="1005">
        <f t="shared" si="6"/>
        <v>47.697785409445061</v>
      </c>
      <c r="BL25" s="1005">
        <f t="shared" si="6"/>
        <v>49.38500107079048</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205.7817715884845</v>
      </c>
      <c r="AZ27" s="1005">
        <f t="shared" si="8"/>
        <v>217.87556782530891</v>
      </c>
      <c r="BA27" s="1005">
        <f t="shared" si="8"/>
        <v>240.02570480938863</v>
      </c>
      <c r="BB27" s="1005">
        <f t="shared" si="8"/>
        <v>240.16488618639548</v>
      </c>
      <c r="BC27" s="1005">
        <f t="shared" si="8"/>
        <v>234.59777633026982</v>
      </c>
      <c r="BD27" s="1005">
        <f t="shared" si="8"/>
        <v>231.09197553819416</v>
      </c>
      <c r="BE27" s="1005">
        <f t="shared" si="8"/>
        <v>211.52403683581755</v>
      </c>
      <c r="BF27" s="1005">
        <f t="shared" si="8"/>
        <v>217.42213940322173</v>
      </c>
      <c r="BG27" s="1005">
        <f t="shared" si="8"/>
        <v>211.56825478976816</v>
      </c>
      <c r="BH27" s="1005">
        <f t="shared" si="8"/>
        <v>204.66780869172908</v>
      </c>
      <c r="BI27" s="1005">
        <f t="shared" si="8"/>
        <v>190.63141959178768</v>
      </c>
      <c r="BJ27" s="1005">
        <f t="shared" si="8"/>
        <v>167.65552277798037</v>
      </c>
      <c r="BK27" s="1005">
        <f t="shared" si="8"/>
        <v>181.89913954278069</v>
      </c>
      <c r="BL27" s="1005">
        <f t="shared" si="8"/>
        <v>177.31247811050585</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234.59777633026982</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61.4323984488652</v>
      </c>
      <c r="P31" s="453">
        <f t="shared" ref="P31:P43" si="9">O31/$O$30</f>
        <v>0.26186266302191996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58.025421189245982</v>
      </c>
      <c r="P32" s="454">
        <f t="shared" si="9"/>
        <v>0.24734003065552093</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1.9203287475472519</v>
      </c>
      <c r="P33" s="454">
        <f t="shared" si="9"/>
        <v>8.1856221213443547E-3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1.486648512071965</v>
      </c>
      <c r="P34" s="454">
        <f t="shared" si="9"/>
        <v>6.337010245054675E-3</v>
      </c>
      <c r="Q34" s="328"/>
      <c r="R34" s="13"/>
      <c r="S34" s="323"/>
      <c r="T34" s="563" t="s">
        <v>112</v>
      </c>
      <c r="U34" s="332"/>
      <c r="V34" s="332"/>
      <c r="W34" s="332"/>
      <c r="X34" s="893">
        <f>X35+X39+X40+X41+X47</f>
        <v>205.7817715884845</v>
      </c>
      <c r="Y34" s="894">
        <f t="shared" ref="Y34:AK34" si="10">Y35+Y39+Y40+Y41+Y47</f>
        <v>217.87556782530891</v>
      </c>
      <c r="Z34" s="894">
        <f t="shared" si="10"/>
        <v>240.02570480938863</v>
      </c>
      <c r="AA34" s="894">
        <f t="shared" si="10"/>
        <v>240.16488618639548</v>
      </c>
      <c r="AB34" s="894">
        <f t="shared" si="10"/>
        <v>234.59777633026982</v>
      </c>
      <c r="AC34" s="894">
        <f t="shared" si="10"/>
        <v>231.09197553819416</v>
      </c>
      <c r="AD34" s="894">
        <f t="shared" si="10"/>
        <v>211.52403683581755</v>
      </c>
      <c r="AE34" s="894">
        <f t="shared" si="10"/>
        <v>217.42213940322173</v>
      </c>
      <c r="AF34" s="894">
        <f t="shared" si="10"/>
        <v>211.56825478976816</v>
      </c>
      <c r="AG34" s="894">
        <f t="shared" si="10"/>
        <v>204.66780869172908</v>
      </c>
      <c r="AH34" s="894">
        <f t="shared" si="10"/>
        <v>190.63141959178768</v>
      </c>
      <c r="AI34" s="894">
        <f t="shared" si="10"/>
        <v>167.65552277798037</v>
      </c>
      <c r="AJ34" s="894">
        <f t="shared" si="10"/>
        <v>181.89913954278069</v>
      </c>
      <c r="AK34" s="895">
        <f t="shared" si="10"/>
        <v>177.31247811050585</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62.23287342340673</v>
      </c>
      <c r="P35" s="453">
        <f t="shared" si="9"/>
        <v>0.26527477965432406</v>
      </c>
      <c r="Q35" s="328"/>
      <c r="R35" s="13"/>
      <c r="S35" s="323"/>
      <c r="T35" s="334"/>
      <c r="U35" s="246" t="s">
        <v>114</v>
      </c>
      <c r="V35" s="344"/>
      <c r="W35" s="344"/>
      <c r="X35" s="896">
        <f>SUM(X36:X38)</f>
        <v>46.901710839983082</v>
      </c>
      <c r="Y35" s="897">
        <f t="shared" ref="Y35:AK35" si="11">SUM(Y36:Y38)</f>
        <v>54.141572670926145</v>
      </c>
      <c r="Z35" s="897">
        <f t="shared" si="11"/>
        <v>64.354238508947049</v>
      </c>
      <c r="AA35" s="897">
        <f t="shared" si="11"/>
        <v>60.831199265006603</v>
      </c>
      <c r="AB35" s="897">
        <f t="shared" si="11"/>
        <v>61.4323984488652</v>
      </c>
      <c r="AC35" s="897">
        <f t="shared" si="11"/>
        <v>66.438059796713659</v>
      </c>
      <c r="AD35" s="897">
        <f t="shared" si="11"/>
        <v>55.180573380604095</v>
      </c>
      <c r="AE35" s="897">
        <f t="shared" si="11"/>
        <v>64.189033023190319</v>
      </c>
      <c r="AF35" s="897">
        <f t="shared" si="11"/>
        <v>62.708950482272655</v>
      </c>
      <c r="AG35" s="897">
        <f t="shared" si="11"/>
        <v>60.150400850678594</v>
      </c>
      <c r="AH35" s="897">
        <f t="shared" si="11"/>
        <v>56.008038615542191</v>
      </c>
      <c r="AI35" s="897">
        <f t="shared" si="11"/>
        <v>40.396108225241896</v>
      </c>
      <c r="AJ35" s="897">
        <f t="shared" si="11"/>
        <v>48.749205372481995</v>
      </c>
      <c r="AK35" s="898">
        <f t="shared" si="11"/>
        <v>41.313281046939444</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51.467303239341078</v>
      </c>
      <c r="P36" s="453">
        <f t="shared" si="9"/>
        <v>0.21938529872032858</v>
      </c>
      <c r="Q36" s="328"/>
      <c r="R36" s="13"/>
      <c r="S36" s="356" t="s">
        <v>184</v>
      </c>
      <c r="T36" s="335"/>
      <c r="U36" s="346"/>
      <c r="V36" s="336" t="s">
        <v>184</v>
      </c>
      <c r="W36" s="357"/>
      <c r="X36" s="899">
        <f>VLOOKUP(年度マスタ!$K$4&amp;"_"&amp;X$33,データシート1!$A:$BT,MATCH("aa_"&amp;$S36,データシート1!$A$1:$BT$1,0),0)</f>
        <v>43.690511919433881</v>
      </c>
      <c r="Y36" s="900">
        <f>VLOOKUP(年度マスタ!$K$4&amp;"_"&amp;Y$33,データシート1!$A:$BT,MATCH("aa_"&amp;$S36,データシート1!$A$1:$BT$1,0),0)</f>
        <v>50.920360346531773</v>
      </c>
      <c r="Z36" s="900">
        <f>VLOOKUP(年度マスタ!$K$4&amp;"_"&amp;Z$33,データシート1!$A:$BT,MATCH("aa_"&amp;$S36,データシート1!$A$1:$BT$1,0),0)</f>
        <v>60.431319613506531</v>
      </c>
      <c r="AA36" s="900">
        <f>VLOOKUP(年度マスタ!$K$4&amp;"_"&amp;AA$33,データシート1!$A:$BT,MATCH("aa_"&amp;$S36,データシート1!$A$1:$BT$1,0),0)</f>
        <v>57.099933873172667</v>
      </c>
      <c r="AB36" s="900">
        <f>VLOOKUP(年度マスタ!$K$4&amp;"_"&amp;AB$33,データシート1!$A:$BT,MATCH("aa_"&amp;$S36,データシート1!$A$1:$BT$1,0),0)</f>
        <v>58.025421189245982</v>
      </c>
      <c r="AC36" s="900">
        <f>VLOOKUP(年度マスタ!$K$4&amp;"_"&amp;AC$33,データシート1!$A:$BT,MATCH("aa_"&amp;$S36,データシート1!$A$1:$BT$1,0),0)</f>
        <v>61.719212645971027</v>
      </c>
      <c r="AD36" s="900">
        <f>VLOOKUP(年度マスタ!$K$4&amp;"_"&amp;AD$33,データシート1!$A:$BT,MATCH("aa_"&amp;$S36,データシート1!$A$1:$BT$1,0),0)</f>
        <v>50.510178230469677</v>
      </c>
      <c r="AE36" s="900">
        <f>VLOOKUP(年度マスタ!$K$4&amp;"_"&amp;AE$33,データシート1!$A:$BT,MATCH("aa_"&amp;$S36,データシート1!$A$1:$BT$1,0),0)</f>
        <v>59.455989686990115</v>
      </c>
      <c r="AF36" s="900">
        <f>VLOOKUP(年度マスタ!$K$4&amp;"_"&amp;AF$33,データシート1!$A:$BT,MATCH("aa_"&amp;$S36,データシート1!$A$1:$BT$1,0),0)</f>
        <v>58.191243837046244</v>
      </c>
      <c r="AG36" s="900">
        <f>VLOOKUP(年度マスタ!$K$4&amp;"_"&amp;AG$33,データシート1!$A:$BT,MATCH("aa_"&amp;$S36,データシート1!$A$1:$BT$1,0),0)</f>
        <v>56.005287932241032</v>
      </c>
      <c r="AH36" s="900">
        <f>VLOOKUP(年度マスタ!$K$4&amp;"_"&amp;AH$33,データシート1!$A:$BT,MATCH("aa_"&amp;$S36,データシート1!$A$1:$BT$1,0),0)</f>
        <v>52.060588024107837</v>
      </c>
      <c r="AI36" s="900">
        <f>VLOOKUP(年度マスタ!$K$4&amp;"_"&amp;AI$33,データシート1!$A:$BT,MATCH("aa_"&amp;$S36,データシート1!$A$1:$BT$1,0),0)</f>
        <v>36.736894402491068</v>
      </c>
      <c r="AJ36" s="900">
        <f>VLOOKUP(年度マスタ!$K$4&amp;"_"&amp;AJ$33,データシート1!$A:$BT,MATCH("aa_"&amp;$S36,データシート1!$A$1:$BT$1,0),0)</f>
        <v>45.076950197547319</v>
      </c>
      <c r="AK36" s="901">
        <f>VLOOKUP(年度マスタ!$K$4&amp;"_"&amp;AK$33,データシート1!$A:$BT,MATCH("aa_"&amp;$S36,データシート1!$A$1:$BT$1,0),0)</f>
        <v>37.932713929728443</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59.46520121865683</v>
      </c>
      <c r="P37" s="453">
        <f t="shared" si="9"/>
        <v>0.2534772586034274</v>
      </c>
      <c r="Q37" s="328"/>
      <c r="R37" s="13"/>
      <c r="S37" s="356" t="s">
        <v>187</v>
      </c>
      <c r="T37" s="335"/>
      <c r="U37" s="346"/>
      <c r="V37" s="336" t="s">
        <v>194</v>
      </c>
      <c r="W37" s="357"/>
      <c r="X37" s="899">
        <f>VLOOKUP(年度マスタ!$K$4&amp;"_"&amp;X$33,データシート1!$A:$BT,MATCH("aa_"&amp;$S37,データシート1!$A$1:$BT$1,0),0)</f>
        <v>1.5978946215133689</v>
      </c>
      <c r="Y37" s="900">
        <f>VLOOKUP(年度マスタ!$K$4&amp;"_"&amp;Y$33,データシート1!$A:$BT,MATCH("aa_"&amp;$S37,データシート1!$A$1:$BT$1,0),0)</f>
        <v>1.712952284639589</v>
      </c>
      <c r="Z37" s="900">
        <f>VLOOKUP(年度マスタ!$K$4&amp;"_"&amp;Z$33,データシート1!$A:$BT,MATCH("aa_"&amp;$S37,データシート1!$A$1:$BT$1,0),0)</f>
        <v>2.4103377315515302</v>
      </c>
      <c r="AA37" s="900">
        <f>VLOOKUP(年度マスタ!$K$4&amp;"_"&amp;AA$33,データシート1!$A:$BT,MATCH("aa_"&amp;$S37,データシート1!$A$1:$BT$1,0),0)</f>
        <v>2.2222655084999028</v>
      </c>
      <c r="AB37" s="900">
        <f>VLOOKUP(年度マスタ!$K$4&amp;"_"&amp;AB$33,データシート1!$A:$BT,MATCH("aa_"&amp;$S37,データシート1!$A$1:$BT$1,0),0)</f>
        <v>1.9203287475472519</v>
      </c>
      <c r="AC37" s="900">
        <f>VLOOKUP(年度マスタ!$K$4&amp;"_"&amp;AC$33,データシート1!$A:$BT,MATCH("aa_"&amp;$S37,データシート1!$A$1:$BT$1,0),0)</f>
        <v>2.6893783462282062</v>
      </c>
      <c r="AD37" s="900">
        <f>VLOOKUP(年度マスタ!$K$4&amp;"_"&amp;AD$33,データシート1!$A:$BT,MATCH("aa_"&amp;$S37,データシート1!$A$1:$BT$1,0),0)</f>
        <v>2.489946170622813</v>
      </c>
      <c r="AE37" s="900">
        <f>VLOOKUP(年度マスタ!$K$4&amp;"_"&amp;AE$33,データシート1!$A:$BT,MATCH("aa_"&amp;$S37,データシート1!$A$1:$BT$1,0),0)</f>
        <v>2.4454238614942301</v>
      </c>
      <c r="AF37" s="900">
        <f>VLOOKUP(年度マスタ!$K$4&amp;"_"&amp;AF$33,データシート1!$A:$BT,MATCH("aa_"&amp;$S37,データシート1!$A$1:$BT$1,0),0)</f>
        <v>2.4477096518811368</v>
      </c>
      <c r="AG37" s="900">
        <f>VLOOKUP(年度マスタ!$K$4&amp;"_"&amp;AG$33,データシート1!$A:$BT,MATCH("aa_"&amp;$S37,データシート1!$A$1:$BT$1,0),0)</f>
        <v>2.2991395139340347</v>
      </c>
      <c r="AH37" s="900">
        <f>VLOOKUP(年度マスタ!$K$4&amp;"_"&amp;AH$33,データシート1!$A:$BT,MATCH("aa_"&amp;$S37,データシート1!$A$1:$BT$1,0),0)</f>
        <v>2.0854109385416102</v>
      </c>
      <c r="AI37" s="900">
        <f>VLOOKUP(年度マスタ!$K$4&amp;"_"&amp;AI$33,データシート1!$A:$BT,MATCH("aa_"&amp;$S37,データシート1!$A$1:$BT$1,0),0)</f>
        <v>2.0311452523884097</v>
      </c>
      <c r="AJ37" s="900">
        <f>VLOOKUP(年度マスタ!$K$4&amp;"_"&amp;AJ$33,データシート1!$A:$BT,MATCH("aa_"&amp;$S37,データシート1!$A$1:$BT$1,0),0)</f>
        <v>2.2045977386229598</v>
      </c>
      <c r="AK37" s="901">
        <f>VLOOKUP(年度マスタ!$K$4&amp;"_"&amp;AK$33,データシート1!$A:$BT,MATCH("aa_"&amp;$S37,データシート1!$A$1:$BT$1,0),0)</f>
        <v>2.0205991703971966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56.934922642524207</v>
      </c>
      <c r="P38" s="454">
        <f t="shared" si="9"/>
        <v>0.24269165519442298</v>
      </c>
      <c r="Q38" s="328"/>
      <c r="R38" s="13"/>
      <c r="S38" s="356" t="s">
        <v>188</v>
      </c>
      <c r="T38" s="335"/>
      <c r="U38" s="348"/>
      <c r="V38" s="358" t="s">
        <v>197</v>
      </c>
      <c r="W38" s="358"/>
      <c r="X38" s="899">
        <f>VLOOKUP(年度マスタ!$K$4&amp;"_"&amp;X$33,データシート1!$A:$BT,MATCH("aa_"&amp;$S38,データシート1!$A$1:$BT$1,0),0)</f>
        <v>1.6133042990358299</v>
      </c>
      <c r="Y38" s="900">
        <f>VLOOKUP(年度マスタ!$K$4&amp;"_"&amp;Y$33,データシート1!$A:$BT,MATCH("aa_"&amp;$S38,データシート1!$A$1:$BT$1,0),0)</f>
        <v>1.5082600397547841</v>
      </c>
      <c r="Z38" s="900">
        <f>VLOOKUP(年度マスタ!$K$4&amp;"_"&amp;Z$33,データシート1!$A:$BT,MATCH("aa_"&amp;$S38,データシート1!$A$1:$BT$1,0),0)</f>
        <v>1.5125811638889921</v>
      </c>
      <c r="AA38" s="900">
        <f>VLOOKUP(年度マスタ!$K$4&amp;"_"&amp;AA$33,データシート1!$A:$BT,MATCH("aa_"&amp;$S38,データシート1!$A$1:$BT$1,0),0)</f>
        <v>1.508999883334031</v>
      </c>
      <c r="AB38" s="900">
        <f>VLOOKUP(年度マスタ!$K$4&amp;"_"&amp;AB$33,データシート1!$A:$BT,MATCH("aa_"&amp;$S38,データシート1!$A$1:$BT$1,0),0)</f>
        <v>1.486648512071965</v>
      </c>
      <c r="AC38" s="900">
        <f>VLOOKUP(年度マスタ!$K$4&amp;"_"&amp;AC$33,データシート1!$A:$BT,MATCH("aa_"&amp;$S38,データシート1!$A$1:$BT$1,0),0)</f>
        <v>2.0294688045144178</v>
      </c>
      <c r="AD38" s="900">
        <f>VLOOKUP(年度マスタ!$K$4&amp;"_"&amp;AD$33,データシート1!$A:$BT,MATCH("aa_"&amp;$S38,データシート1!$A$1:$BT$1,0),0)</f>
        <v>2.1804489795116031</v>
      </c>
      <c r="AE38" s="900">
        <f>VLOOKUP(年度マスタ!$K$4&amp;"_"&amp;AE$33,データシート1!$A:$BT,MATCH("aa_"&amp;$S38,データシート1!$A$1:$BT$1,0),0)</f>
        <v>2.2876194747059762</v>
      </c>
      <c r="AF38" s="900">
        <f>VLOOKUP(年度マスタ!$K$4&amp;"_"&amp;AF$33,データシート1!$A:$BT,MATCH("aa_"&amp;$S38,データシート1!$A$1:$BT$1,0),0)</f>
        <v>2.0699969933452764</v>
      </c>
      <c r="AG38" s="900">
        <f>VLOOKUP(年度マスタ!$K$4&amp;"_"&amp;AG$33,データシート1!$A:$BT,MATCH("aa_"&amp;$S38,データシート1!$A$1:$BT$1,0),0)</f>
        <v>1.8459734045035248</v>
      </c>
      <c r="AH38" s="900">
        <f>VLOOKUP(年度マスタ!$K$4&amp;"_"&amp;AH$33,データシート1!$A:$BT,MATCH("aa_"&amp;$S38,データシート1!$A$1:$BT$1,0),0)</f>
        <v>1.8620396528927468</v>
      </c>
      <c r="AI38" s="900">
        <f>VLOOKUP(年度マスタ!$K$4&amp;"_"&amp;AI$33,データシート1!$A:$BT,MATCH("aa_"&amp;$S38,データシート1!$A$1:$BT$1,0),0)</f>
        <v>1.6280685703624154</v>
      </c>
      <c r="AJ38" s="900">
        <f>VLOOKUP(年度マスタ!$K$4&amp;"_"&amp;AJ$33,データシート1!$A:$BT,MATCH("aa_"&amp;$S38,データシート1!$A$1:$BT$1,0),0)</f>
        <v>1.4676574363117196</v>
      </c>
      <c r="AK38" s="901">
        <f>VLOOKUP(年度マスタ!$K$4&amp;"_"&amp;AK$33,データシート1!$A:$BT,MATCH("aa_"&amp;$S38,データシート1!$A$1:$BT$1,0),0)</f>
        <v>1.359967946813802</v>
      </c>
      <c r="AL38" s="330"/>
      <c r="AW38" s="17" t="str">
        <f>年度マスタ!H4</f>
        <v>22</v>
      </c>
      <c r="AX38" s="17" t="s">
        <v>198</v>
      </c>
      <c r="AY38" s="17">
        <f>VLOOKUP($AW38&amp;"_"&amp;$AY$34,データシート1!$A:$BT,MATCH($AY$31&amp;"_"&amp;AY$36,データシート1!$A$1:$BT$1,0),0)</f>
        <v>7467.620145690621</v>
      </c>
      <c r="AZ38" s="17">
        <f>VLOOKUP($AW38&amp;"_"&amp;$AY$34,データシート1!$A:$BT,MATCH($AY$31&amp;"_"&amp;AZ$36,データシート1!$A$1:$BT$1,0),0)</f>
        <v>209.22533498132904</v>
      </c>
      <c r="BA38" s="17">
        <f>VLOOKUP($AW38&amp;"_"&amp;$AY$34,データシート1!$A:$BT,MATCH($AY$31&amp;"_"&amp;BA$36,データシート1!$A$1:$BT$1,0),0)</f>
        <v>457.48497507818229</v>
      </c>
      <c r="BB38" s="17">
        <f>VLOOKUP($AW38&amp;"_"&amp;$AY$34,データシート1!$A:$BT,MATCH($AY$31&amp;"_"&amp;BB$36,データシート1!$A$1:$BT$1,0),0)</f>
        <v>4686.7683579745744</v>
      </c>
      <c r="BC38" s="17">
        <f>VLOOKUP($AW38&amp;"_"&amp;$AY$34,データシート1!$A:$BT,MATCH($AY$31&amp;"_"&amp;BC$36,データシート1!$A$1:$BT$1,0),0)</f>
        <v>4766.8253236454102</v>
      </c>
      <c r="BD38" s="17">
        <f>VLOOKUP($AW38&amp;"_"&amp;$AY$34,データシート1!$A:$BT,MATCH($AY$31&amp;"_"&amp;BD$36,データシート1!$A$1:$BT$1,0),0)</f>
        <v>3292.5672439469222</v>
      </c>
      <c r="BE38" s="17">
        <f>VLOOKUP($AW38&amp;"_"&amp;$AY$34,データシート1!$A:$BT,MATCH($AY$31&amp;"_"&amp;BE$36,データシート1!$A$1:$BT$1,0),0)</f>
        <v>2412.7994897205172</v>
      </c>
      <c r="BF38" s="17">
        <f>VLOOKUP($AW38&amp;"_"&amp;$AY$34,データシート1!$A:$BT,MATCH($AY$31&amp;"_"&amp;BF$36,データシート1!$A$1:$BT$1,0),0)</f>
        <v>213.91964421649507</v>
      </c>
      <c r="BG38" s="17">
        <f>VLOOKUP($AW38&amp;"_"&amp;$AY$34,データシート1!$A:$BT,MATCH($AY$31&amp;"_"&amp;BG$36,データシート1!$A$1:$BT$1,0),0)</f>
        <v>112.58759631609456</v>
      </c>
      <c r="BH38" s="17">
        <f>VLOOKUP($AW38&amp;"_"&amp;$AY$34,データシート1!$A:$BT,MATCH($AY$31&amp;"_"&amp;BH$36,データシート1!$A$1:$BT$1,0),0)</f>
        <v>439.21659631772889</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35.005275034218826</v>
      </c>
      <c r="P39" s="454">
        <f t="shared" si="9"/>
        <v>0.14921401038745544</v>
      </c>
      <c r="Q39" s="328"/>
      <c r="R39" s="13"/>
      <c r="S39" s="356" t="s">
        <v>189</v>
      </c>
      <c r="T39" s="335"/>
      <c r="U39" s="343" t="s">
        <v>199</v>
      </c>
      <c r="V39" s="344"/>
      <c r="W39" s="344"/>
      <c r="X39" s="896">
        <f>VLOOKUP(年度マスタ!$K$4&amp;"_"&amp;X$33,データシート1!$A:$BT,MATCH("aa_"&amp;$S39,データシート1!$A$1:$BT$1,0),0)</f>
        <v>55.250507246230228</v>
      </c>
      <c r="Y39" s="897">
        <f>VLOOKUP(年度マスタ!$K$4&amp;"_"&amp;Y$33,データシート1!$A:$BT,MATCH("aa_"&amp;$S39,データシート1!$A$1:$BT$1,0),0)</f>
        <v>55.486993791736012</v>
      </c>
      <c r="Z39" s="897">
        <f>VLOOKUP(年度マスタ!$K$4&amp;"_"&amp;Z$33,データシート1!$A:$BT,MATCH("aa_"&amp;$S39,データシート1!$A$1:$BT$1,0),0)</f>
        <v>63.000564506903117</v>
      </c>
      <c r="AA39" s="897">
        <f>VLOOKUP(年度マスタ!$K$4&amp;"_"&amp;AA$33,データシート1!$A:$BT,MATCH("aa_"&amp;$S39,データシート1!$A$1:$BT$1,0),0)</f>
        <v>64.765122544158459</v>
      </c>
      <c r="AB39" s="897">
        <f>VLOOKUP(年度マスタ!$K$4&amp;"_"&amp;AB$33,データシート1!$A:$BT,MATCH("aa_"&amp;$S39,データシート1!$A$1:$BT$1,0),0)</f>
        <v>62.23287342340673</v>
      </c>
      <c r="AC39" s="897">
        <f>VLOOKUP(年度マスタ!$K$4&amp;"_"&amp;AC$33,データシート1!$A:$BT,MATCH("aa_"&amp;$S39,データシート1!$A$1:$BT$1,0),0)</f>
        <v>59.608477907237919</v>
      </c>
      <c r="AD39" s="897">
        <f>VLOOKUP(年度マスタ!$K$4&amp;"_"&amp;AD$33,データシート1!$A:$BT,MATCH("aa_"&amp;$S39,データシート1!$A$1:$BT$1,0),0)</f>
        <v>53.82177595644454</v>
      </c>
      <c r="AE39" s="897">
        <f>VLOOKUP(年度マスタ!$K$4&amp;"_"&amp;AE$33,データシート1!$A:$BT,MATCH("aa_"&amp;$S39,データシート1!$A$1:$BT$1,0),0)</f>
        <v>51.448229517466686</v>
      </c>
      <c r="AF39" s="897">
        <f>VLOOKUP(年度マスタ!$K$4&amp;"_"&amp;AF$33,データシート1!$A:$BT,MATCH("aa_"&amp;$S39,データシート1!$A$1:$BT$1,0),0)</f>
        <v>49.380400236562458</v>
      </c>
      <c r="AG39" s="897">
        <f>VLOOKUP(年度マスタ!$K$4&amp;"_"&amp;AG$33,データシート1!$A:$BT,MATCH("aa_"&amp;$S39,データシート1!$A$1:$BT$1,0),0)</f>
        <v>48.192502317148723</v>
      </c>
      <c r="AH39" s="897">
        <f>VLOOKUP(年度マスタ!$K$4&amp;"_"&amp;AH$33,データシート1!$A:$BT,MATCH("aa_"&amp;$S39,データシート1!$A$1:$BT$1,0),0)</f>
        <v>44.375664168236177</v>
      </c>
      <c r="AI39" s="897">
        <f>VLOOKUP(年度マスタ!$K$4&amp;"_"&amp;AI$33,データシート1!$A:$BT,MATCH("aa_"&amp;$S39,データシート1!$A$1:$BT$1,0),0)</f>
        <v>40.976321475614604</v>
      </c>
      <c r="AJ39" s="897">
        <f>VLOOKUP(年度マスタ!$K$4&amp;"_"&amp;AJ$33,データシート1!$A:$BT,MATCH("aa_"&amp;$S39,データシート1!$A$1:$BT$1,0),0)</f>
        <v>46.902376294814566</v>
      </c>
      <c r="AK39" s="898">
        <f>VLOOKUP(年度マスタ!$K$4&amp;"_"&amp;AK$33,データシート1!$A:$BT,MATCH("aa_"&amp;$S39,データシート1!$A$1:$BT$1,0),0)</f>
        <v>44.749357139295029</v>
      </c>
      <c r="AL39" s="330"/>
      <c r="AW39" s="17" t="str">
        <f>年度マスタ!K4</f>
        <v>22341</v>
      </c>
      <c r="AX39" s="17" t="s">
        <v>200</v>
      </c>
      <c r="AY39" s="17">
        <f>VLOOKUP($AW39&amp;"_"&amp;$AY$34,データシート1!$A:$BT,MATCH($AY$31&amp;"_"&amp;AY$36,データシート1!$A$1:$BT$1,0),0)</f>
        <v>37.932713929728443</v>
      </c>
      <c r="AZ39" s="17">
        <f>VLOOKUP($AW39&amp;"_"&amp;$AY$34,データシート1!$A:$BT,MATCH($AY$31&amp;"_"&amp;AZ$36,データシート1!$A$1:$BT$1,0),0)</f>
        <v>2.0205991703971966</v>
      </c>
      <c r="BA39" s="17">
        <f>VLOOKUP($AW39&amp;"_"&amp;$AY$34,データシート1!$A:$BT,MATCH($AY$31&amp;"_"&amp;BA$36,データシート1!$A$1:$BT$1,0),0)</f>
        <v>1.359967946813802</v>
      </c>
      <c r="BB39" s="17">
        <f>VLOOKUP($AW39&amp;"_"&amp;$AY$34,データシート1!$A:$BT,MATCH($AY$31&amp;"_"&amp;BB$36,データシート1!$A$1:$BT$1,0),0)</f>
        <v>44.749357139295029</v>
      </c>
      <c r="BC39" s="17">
        <f>VLOOKUP($AW39&amp;"_"&amp;$AY$34,データシート1!$A:$BT,MATCH($AY$31&amp;"_"&amp;BC$36,データシート1!$A$1:$BT$1,0),0)</f>
        <v>41.864838853480911</v>
      </c>
      <c r="BD39" s="17">
        <f>VLOOKUP($AW39&amp;"_"&amp;$AY$34,データシート1!$A:$BT,MATCH($AY$31&amp;"_"&amp;BD$36,データシート1!$A$1:$BT$1,0),0)</f>
        <v>28.612995128089679</v>
      </c>
      <c r="BE39" s="17">
        <f>VLOOKUP($AW39&amp;"_"&amp;$AY$34,データシート1!$A:$BT,MATCH($AY$31&amp;"_"&amp;BE$36,データシート1!$A$1:$BT$1,0),0)</f>
        <v>18.897766766802764</v>
      </c>
      <c r="BF39" s="17">
        <f>VLOOKUP($AW39&amp;"_"&amp;$AY$34,データシート1!$A:$BT,MATCH($AY$31&amp;"_"&amp;BF$36,データシート1!$A$1:$BT$1,0),0)</f>
        <v>1.8742391758980419</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21.92964760830538</v>
      </c>
      <c r="P40" s="454">
        <f t="shared" si="9"/>
        <v>9.3477644806967547E-2</v>
      </c>
      <c r="Q40" s="328"/>
      <c r="R40" s="13"/>
      <c r="S40" s="356" t="s">
        <v>165</v>
      </c>
      <c r="T40" s="335"/>
      <c r="U40" s="343" t="s">
        <v>165</v>
      </c>
      <c r="V40" s="344"/>
      <c r="W40" s="344"/>
      <c r="X40" s="896">
        <f>VLOOKUP(年度マスタ!$K$4&amp;"_"&amp;X$33,データシート1!$A:$BT,MATCH("aa_"&amp;$S40,データシート1!$A$1:$BT$1,0),0)</f>
        <v>41.437399888444098</v>
      </c>
      <c r="Y40" s="897">
        <f>VLOOKUP(年度マスタ!$K$4&amp;"_"&amp;Y$33,データシート1!$A:$BT,MATCH("aa_"&amp;$S40,データシート1!$A$1:$BT$1,0),0)</f>
        <v>45.551725742057798</v>
      </c>
      <c r="Z40" s="897">
        <f>VLOOKUP(年度マスタ!$K$4&amp;"_"&amp;Z$33,データシート1!$A:$BT,MATCH("aa_"&amp;$S40,データシート1!$A$1:$BT$1,0),0)</f>
        <v>51.180877305057379</v>
      </c>
      <c r="AA40" s="897">
        <f>VLOOKUP(年度マスタ!$K$4&amp;"_"&amp;AA$33,データシート1!$A:$BT,MATCH("aa_"&amp;$S40,データシート1!$A$1:$BT$1,0),0)</f>
        <v>53.184793981901073</v>
      </c>
      <c r="AB40" s="897">
        <f>VLOOKUP(年度マスタ!$K$4&amp;"_"&amp;AB$33,データシート1!$A:$BT,MATCH("aa_"&amp;$S40,データシート1!$A$1:$BT$1,0),0)</f>
        <v>51.467303239341078</v>
      </c>
      <c r="AC40" s="897">
        <f>VLOOKUP(年度マスタ!$K$4&amp;"_"&amp;AC$33,データシート1!$A:$BT,MATCH("aa_"&amp;$S40,データシート1!$A$1:$BT$1,0),0)</f>
        <v>47.567787808649733</v>
      </c>
      <c r="AD40" s="897">
        <f>VLOOKUP(年度マスタ!$K$4&amp;"_"&amp;AD$33,データシート1!$A:$BT,MATCH("aa_"&amp;$S40,データシート1!$A$1:$BT$1,0),0)</f>
        <v>45.368869329863159</v>
      </c>
      <c r="AE40" s="897">
        <f>VLOOKUP(年度マスタ!$K$4&amp;"_"&amp;AE$33,データシート1!$A:$BT,MATCH("aa_"&amp;$S40,データシート1!$A$1:$BT$1,0),0)</f>
        <v>45.842450195364073</v>
      </c>
      <c r="AF40" s="897">
        <f>VLOOKUP(年度マスタ!$K$4&amp;"_"&amp;AF$33,データシート1!$A:$BT,MATCH("aa_"&amp;$S40,データシート1!$A$1:$BT$1,0),0)</f>
        <v>44.417488467825279</v>
      </c>
      <c r="AG40" s="897">
        <f>VLOOKUP(年度マスタ!$K$4&amp;"_"&amp;AG$33,データシート1!$A:$BT,MATCH("aa_"&amp;$S40,データシート1!$A$1:$BT$1,0),0)</f>
        <v>42.136867181967723</v>
      </c>
      <c r="AH40" s="897">
        <f>VLOOKUP(年度マスタ!$K$4&amp;"_"&amp;AH$33,データシート1!$A:$BT,MATCH("aa_"&amp;$S40,データシート1!$A$1:$BT$1,0),0)</f>
        <v>37.071455174977714</v>
      </c>
      <c r="AI40" s="897">
        <f>VLOOKUP(年度マスタ!$K$4&amp;"_"&amp;AI$33,データシート1!$A:$BT,MATCH("aa_"&amp;$S40,データシート1!$A$1:$BT$1,0),0)</f>
        <v>38.23376960012417</v>
      </c>
      <c r="AJ40" s="897">
        <f>VLOOKUP(年度マスタ!$K$4&amp;"_"&amp;AJ$33,データシート1!$A:$BT,MATCH("aa_"&amp;$S40,データシート1!$A$1:$BT$1,0),0)</f>
        <v>38.549772466039052</v>
      </c>
      <c r="AK40" s="898">
        <f>VLOOKUP(年度マスタ!$K$4&amp;"_"&amp;AK$33,データシート1!$A:$BT,MATCH("aa_"&amp;$S40,データシート1!$A$1:$BT$1,0),0)</f>
        <v>41.864838853480911</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2.5302785761326199</v>
      </c>
      <c r="P41" s="454">
        <f t="shared" si="9"/>
        <v>1.0785603409004443E-2</v>
      </c>
      <c r="Q41" s="328"/>
      <c r="R41" s="13"/>
      <c r="S41" s="356" t="s">
        <v>201</v>
      </c>
      <c r="T41" s="335"/>
      <c r="U41" s="246" t="s">
        <v>128</v>
      </c>
      <c r="V41" s="344"/>
      <c r="W41" s="344"/>
      <c r="X41" s="896">
        <f>X42+X45+X46</f>
        <v>62.192153613827095</v>
      </c>
      <c r="Y41" s="897">
        <f t="shared" ref="Y41:AH41" si="12">Y42+Y45+Y46</f>
        <v>62.69527562058898</v>
      </c>
      <c r="Z41" s="897">
        <f t="shared" si="12"/>
        <v>61.490024488481076</v>
      </c>
      <c r="AA41" s="897">
        <f t="shared" si="12"/>
        <v>61.383770395329343</v>
      </c>
      <c r="AB41" s="897">
        <f t="shared" si="12"/>
        <v>59.46520121865683</v>
      </c>
      <c r="AC41" s="897">
        <f t="shared" si="12"/>
        <v>57.477650025592837</v>
      </c>
      <c r="AD41" s="897">
        <f t="shared" si="12"/>
        <v>57.152818168905789</v>
      </c>
      <c r="AE41" s="897">
        <f t="shared" si="12"/>
        <v>55.942426667200657</v>
      </c>
      <c r="AF41" s="897">
        <f t="shared" si="12"/>
        <v>55.061415603107783</v>
      </c>
      <c r="AG41" s="897">
        <f t="shared" si="12"/>
        <v>54.188038341934025</v>
      </c>
      <c r="AH41" s="897">
        <f t="shared" si="12"/>
        <v>53.176261633031579</v>
      </c>
      <c r="AI41" s="897">
        <f>AI42+AI45+AI46</f>
        <v>48.049323476999675</v>
      </c>
      <c r="AJ41" s="897">
        <f>AJ42+AJ45+AJ46</f>
        <v>47.697785409445061</v>
      </c>
      <c r="AK41" s="898">
        <f>AK42+AK45+AK46</f>
        <v>49.38500107079048</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60.337714644503826</v>
      </c>
      <c r="Y42" s="900">
        <f t="shared" ref="Y42:AK42" si="13">SUM(Y43:Y44)</f>
        <v>60.764672706131421</v>
      </c>
      <c r="Z42" s="900">
        <f t="shared" si="13"/>
        <v>59.261341994880915</v>
      </c>
      <c r="AA42" s="900">
        <f t="shared" si="13"/>
        <v>58.892510491224115</v>
      </c>
      <c r="AB42" s="900">
        <f t="shared" si="13"/>
        <v>56.934922642524207</v>
      </c>
      <c r="AC42" s="900">
        <f t="shared" si="13"/>
        <v>55.060017794313509</v>
      </c>
      <c r="AD42" s="900">
        <f t="shared" si="13"/>
        <v>54.793159472266851</v>
      </c>
      <c r="AE42" s="900">
        <f t="shared" si="13"/>
        <v>53.633748204852864</v>
      </c>
      <c r="AF42" s="900">
        <f t="shared" si="13"/>
        <v>52.834268057860584</v>
      </c>
      <c r="AG42" s="900">
        <f t="shared" si="13"/>
        <v>52.122076697073055</v>
      </c>
      <c r="AH42" s="900">
        <f t="shared" si="13"/>
        <v>51.183823774615277</v>
      </c>
      <c r="AI42" s="900">
        <f t="shared" si="13"/>
        <v>46.156271530830551</v>
      </c>
      <c r="AJ42" s="900">
        <f t="shared" si="13"/>
        <v>45.833485070244933</v>
      </c>
      <c r="AK42" s="901">
        <f t="shared" si="13"/>
        <v>47.51076189489244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36.215856499973917</v>
      </c>
      <c r="Y43" s="900">
        <f>VLOOKUP(年度マスタ!$K$4&amp;"_"&amp;Y$33,データシート1!$A:$BT,MATCH("aa_"&amp;$S43,データシート1!$A$1:$BT$1,0),0)</f>
        <v>36.249184473033743</v>
      </c>
      <c r="Z43" s="900">
        <f>VLOOKUP(年度マスタ!$K$4&amp;"_"&amp;Z$33,データシート1!$A:$BT,MATCH("aa_"&amp;$S43,データシート1!$A$1:$BT$1,0),0)</f>
        <v>35.929363759300031</v>
      </c>
      <c r="AA43" s="900">
        <f>VLOOKUP(年度マスタ!$K$4&amp;"_"&amp;AA$33,データシート1!$A:$BT,MATCH("aa_"&amp;$S43,データシート1!$A$1:$BT$1,0),0)</f>
        <v>36.224042786838943</v>
      </c>
      <c r="AB43" s="900">
        <f>VLOOKUP(年度マスタ!$K$4&amp;"_"&amp;AB$33,データシート1!$A:$BT,MATCH("aa_"&amp;$S43,データシート1!$A$1:$BT$1,0),0)</f>
        <v>35.005275034218826</v>
      </c>
      <c r="AC43" s="900">
        <f>VLOOKUP(年度マスタ!$K$4&amp;"_"&amp;AC$33,データシート1!$A:$BT,MATCH("aa_"&amp;$S43,データシート1!$A$1:$BT$1,0),0)</f>
        <v>33.21723638937867</v>
      </c>
      <c r="AD43" s="900">
        <f>VLOOKUP(年度マスタ!$K$4&amp;"_"&amp;AD$33,データシート1!$A:$BT,MATCH("aa_"&amp;$S43,データシート1!$A$1:$BT$1,0),0)</f>
        <v>33.114031656885039</v>
      </c>
      <c r="AE43" s="900">
        <f>VLOOKUP(年度マスタ!$K$4&amp;"_"&amp;AE$33,データシート1!$A:$BT,MATCH("aa_"&amp;$S43,データシート1!$A$1:$BT$1,0),0)</f>
        <v>33.125082921182567</v>
      </c>
      <c r="AF43" s="900">
        <f>VLOOKUP(年度マスタ!$K$4&amp;"_"&amp;AF$33,データシート1!$A:$BT,MATCH("aa_"&amp;$S43,データシート1!$A$1:$BT$1,0),0)</f>
        <v>32.832097451299056</v>
      </c>
      <c r="AG43" s="900">
        <f>VLOOKUP(年度マスタ!$K$4&amp;"_"&amp;AG$33,データシート1!$A:$BT,MATCH("aa_"&amp;$S43,データシート1!$A$1:$BT$1,0),0)</f>
        <v>32.385930836740037</v>
      </c>
      <c r="AH43" s="900">
        <f>VLOOKUP(年度マスタ!$K$4&amp;"_"&amp;AH$33,データシート1!$A:$BT,MATCH("aa_"&amp;$S43,データシート1!$A$1:$BT$1,0),0)</f>
        <v>31.563713699588028</v>
      </c>
      <c r="AI43" s="900">
        <f>VLOOKUP(年度マスタ!$K$4&amp;"_"&amp;AI$33,データシート1!$A:$BT,MATCH("aa_"&amp;$S43,データシート1!$A$1:$BT$1,0),0)</f>
        <v>27.837602027999811</v>
      </c>
      <c r="AJ43" s="900">
        <f>VLOOKUP(年度マスタ!$K$4&amp;"_"&amp;AJ$33,データシート1!$A:$BT,MATCH("aa_"&amp;$S43,データシート1!$A$1:$BT$1,0),0)</f>
        <v>27.065827677569661</v>
      </c>
      <c r="AK43" s="901">
        <f>VLOOKUP(年度マスタ!$K$4&amp;"_"&amp;AK$33,データシート1!$A:$BT,MATCH("aa_"&amp;$S43,データシート1!$A$1:$BT$1,0),0)</f>
        <v>28.612995128089679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24.121858144529909</v>
      </c>
      <c r="Y44" s="900">
        <f>VLOOKUP(年度マスタ!$K$4&amp;"_"&amp;Y$33,データシート1!$A:$BT,MATCH("aa_"&amp;$S44,データシート1!$A$1:$BT$1,0),0)</f>
        <v>24.515488233097681</v>
      </c>
      <c r="Z44" s="900">
        <f>VLOOKUP(年度マスタ!$K$4&amp;"_"&amp;Z$33,データシート1!$A:$BT,MATCH("aa_"&amp;$S44,データシート1!$A$1:$BT$1,0),0)</f>
        <v>23.331978235580884</v>
      </c>
      <c r="AA44" s="900">
        <f>VLOOKUP(年度マスタ!$K$4&amp;"_"&amp;AA$33,データシート1!$A:$BT,MATCH("aa_"&amp;$S44,データシート1!$A$1:$BT$1,0),0)</f>
        <v>22.668467704385172</v>
      </c>
      <c r="AB44" s="900">
        <f>VLOOKUP(年度マスタ!$K$4&amp;"_"&amp;AB$33,データシート1!$A:$BT,MATCH("aa_"&amp;$S44,データシート1!$A$1:$BT$1,0),0)</f>
        <v>21.92964760830538</v>
      </c>
      <c r="AC44" s="900">
        <f>VLOOKUP(年度マスタ!$K$4&amp;"_"&amp;AC$33,データシート1!$A:$BT,MATCH("aa_"&amp;$S44,データシート1!$A$1:$BT$1,0),0)</f>
        <v>21.842781404934843</v>
      </c>
      <c r="AD44" s="900">
        <f>VLOOKUP(年度マスタ!$K$4&amp;"_"&amp;AD$33,データシート1!$A:$BT,MATCH("aa_"&amp;$S44,データシート1!$A$1:$BT$1,0),0)</f>
        <v>21.679127815381808</v>
      </c>
      <c r="AE44" s="900">
        <f>VLOOKUP(年度マスタ!$K$4&amp;"_"&amp;AE$33,データシート1!$A:$BT,MATCH("aa_"&amp;$S44,データシート1!$A$1:$BT$1,0),0)</f>
        <v>20.508665283670293</v>
      </c>
      <c r="AF44" s="900">
        <f>VLOOKUP(年度マスタ!$K$4&amp;"_"&amp;AF$33,データシート1!$A:$BT,MATCH("aa_"&amp;$S44,データシート1!$A$1:$BT$1,0),0)</f>
        <v>20.002170606561524</v>
      </c>
      <c r="AG44" s="900">
        <f>VLOOKUP(年度マスタ!$K$4&amp;"_"&amp;AG$33,データシート1!$A:$BT,MATCH("aa_"&amp;$S44,データシート1!$A$1:$BT$1,0),0)</f>
        <v>19.736145860333018</v>
      </c>
      <c r="AH44" s="900">
        <f>VLOOKUP(年度マスタ!$K$4&amp;"_"&amp;AH$33,データシート1!$A:$BT,MATCH("aa_"&amp;$S44,データシート1!$A$1:$BT$1,0),0)</f>
        <v>19.620110075027245</v>
      </c>
      <c r="AI44" s="900">
        <f>VLOOKUP(年度マスタ!$K$4&amp;"_"&amp;AI$33,データシート1!$A:$BT,MATCH("aa_"&amp;$S44,データシート1!$A$1:$BT$1,0),0)</f>
        <v>18.31866950283074</v>
      </c>
      <c r="AJ44" s="900">
        <f>VLOOKUP(年度マスタ!$K$4&amp;"_"&amp;AJ$33,データシート1!$A:$BT,MATCH("aa_"&amp;$S44,データシート1!$A$1:$BT$1,0),0)</f>
        <v>18.767657392675275</v>
      </c>
      <c r="AK44" s="901">
        <f>VLOOKUP(年度マスタ!$K$4&amp;"_"&amp;AK$33,データシート1!$A:$BT,MATCH("aa_"&amp;$S44,データシート1!$A$1:$BT$1,0),0)</f>
        <v>18.897766766802764</v>
      </c>
      <c r="AL44" s="330"/>
      <c r="AW44" s="17" t="str">
        <f>AW47</f>
        <v>静岡県</v>
      </c>
      <c r="AX44" s="1010">
        <f t="shared" si="14"/>
        <v>0.33809906825000813</v>
      </c>
      <c r="AY44" s="1010">
        <f t="shared" si="14"/>
        <v>0.19480300481457341</v>
      </c>
      <c r="AZ44" s="1010">
        <f t="shared" si="14"/>
        <v>0.19813052951343768</v>
      </c>
      <c r="BA44" s="1010">
        <f t="shared" si="14"/>
        <v>0.25071159594172598</v>
      </c>
      <c r="BB44" s="1010">
        <f t="shared" si="14"/>
        <v>1.8255801480254692E-2</v>
      </c>
      <c r="BC44" s="1010">
        <f>SUM(AX44:BB44)</f>
        <v>0.99999999999999989</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1.8544389693232699</v>
      </c>
      <c r="Y45" s="900">
        <f>VLOOKUP(年度マスタ!$K$4&amp;"_"&amp;Y$33,データシート1!$A:$BT,MATCH("aa_"&amp;$S45,データシート1!$A$1:$BT$1,0),0)</f>
        <v>1.93060291445756</v>
      </c>
      <c r="Z45" s="900">
        <f>VLOOKUP(年度マスタ!$K$4&amp;"_"&amp;Z$33,データシート1!$A:$BT,MATCH("aa_"&amp;$S45,データシート1!$A$1:$BT$1,0),0)</f>
        <v>2.2286824936001599</v>
      </c>
      <c r="AA45" s="900">
        <f>VLOOKUP(年度マスタ!$K$4&amp;"_"&amp;AA$33,データシート1!$A:$BT,MATCH("aa_"&amp;$S45,データシート1!$A$1:$BT$1,0),0)</f>
        <v>2.4912599041052301</v>
      </c>
      <c r="AB45" s="900">
        <f>VLOOKUP(年度マスタ!$K$4&amp;"_"&amp;AB$33,データシート1!$A:$BT,MATCH("aa_"&amp;$S45,データシート1!$A$1:$BT$1,0),0)</f>
        <v>2.5302785761326199</v>
      </c>
      <c r="AC45" s="900">
        <f>VLOOKUP(年度マスタ!$K$4&amp;"_"&amp;AC$33,データシート1!$A:$BT,MATCH("aa_"&amp;$S45,データシート1!$A$1:$BT$1,0),0)</f>
        <v>2.4176322312793301</v>
      </c>
      <c r="AD45" s="900">
        <f>VLOOKUP(年度マスタ!$K$4&amp;"_"&amp;AD$33,データシート1!$A:$BT,MATCH("aa_"&amp;$S45,データシート1!$A$1:$BT$1,0),0)</f>
        <v>2.3596586966389399</v>
      </c>
      <c r="AE45" s="900">
        <f>VLOOKUP(年度マスタ!$K$4&amp;"_"&amp;AE$33,データシート1!$A:$BT,MATCH("aa_"&amp;$S45,データシート1!$A$1:$BT$1,0),0)</f>
        <v>2.3086784623477907</v>
      </c>
      <c r="AF45" s="900">
        <f>VLOOKUP(年度マスタ!$K$4&amp;"_"&amp;AF$33,データシート1!$A:$BT,MATCH("aa_"&amp;$S45,データシート1!$A$1:$BT$1,0),0)</f>
        <v>2.2271475452471998</v>
      </c>
      <c r="AG45" s="900">
        <f>VLOOKUP(年度マスタ!$K$4&amp;"_"&amp;AG$33,データシート1!$A:$BT,MATCH("aa_"&amp;$S45,データシート1!$A$1:$BT$1,0),0)</f>
        <v>2.0659616448609701</v>
      </c>
      <c r="AH45" s="900">
        <f>VLOOKUP(年度マスタ!$K$4&amp;"_"&amp;AH$33,データシート1!$A:$BT,MATCH("aa_"&amp;$S45,データシート1!$A$1:$BT$1,0),0)</f>
        <v>1.9924378584163001</v>
      </c>
      <c r="AI45" s="900">
        <f>VLOOKUP(年度マスタ!$K$4&amp;"_"&amp;AI$33,データシート1!$A:$BT,MATCH("aa_"&amp;$S45,データシート1!$A$1:$BT$1,0),0)</f>
        <v>1.89305194616912</v>
      </c>
      <c r="AJ45" s="900">
        <f>VLOOKUP(年度マスタ!$K$4&amp;"_"&amp;AJ$33,データシート1!$A:$BT,MATCH("aa_"&amp;$S45,データシート1!$A$1:$BT$1,0),0)</f>
        <v>1.8643003392001301</v>
      </c>
      <c r="AK45" s="901">
        <f>VLOOKUP(年度マスタ!$K$4&amp;"_"&amp;AK$33,データシート1!$A:$BT,MATCH("aa_"&amp;$S45,データシート1!$A$1:$BT$1,0),0)</f>
        <v>1.8742391758980419</v>
      </c>
      <c r="AL45" s="330"/>
      <c r="AW45" s="17" t="str">
        <f>AW48</f>
        <v>清水町</v>
      </c>
      <c r="AX45" s="1010">
        <f t="shared" ref="AX45:BB45" si="15">AX48/$BC48</f>
        <v>0.23299703149595546</v>
      </c>
      <c r="AY45" s="1010">
        <f t="shared" si="15"/>
        <v>0.25237567945672745</v>
      </c>
      <c r="AZ45" s="1010">
        <f t="shared" si="15"/>
        <v>0.23610768570607665</v>
      </c>
      <c r="BA45" s="1010">
        <f t="shared" si="15"/>
        <v>0.27851960334124048</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静岡県</v>
      </c>
      <c r="AX47" s="1011">
        <f>SUM(AY38:BA38)</f>
        <v>8134.3304557501324</v>
      </c>
      <c r="AY47" s="1011">
        <f t="shared" si="17"/>
        <v>4686.7683579745744</v>
      </c>
      <c r="AZ47" s="1011">
        <f t="shared" si="17"/>
        <v>4766.8253236454102</v>
      </c>
      <c r="BA47" s="1011">
        <f>SUM(BD38:BG38)</f>
        <v>6031.873974200028</v>
      </c>
      <c r="BB47" s="1011">
        <f>BH38</f>
        <v>439.21659631772889</v>
      </c>
      <c r="BC47" s="1011">
        <f>SUM(AX47:BB47)</f>
        <v>24059.014707887876</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清水町</v>
      </c>
      <c r="AX48" s="1011">
        <f>SUM(AY39:BA39)</f>
        <v>41.313281046939444</v>
      </c>
      <c r="AY48" s="1011">
        <f>BB39</f>
        <v>44.749357139295029</v>
      </c>
      <c r="AZ48" s="1011">
        <f>BC39</f>
        <v>41.864838853480911</v>
      </c>
      <c r="BA48" s="1011">
        <f>SUM(BD39:BG39)</f>
        <v>49.38500107079048</v>
      </c>
      <c r="BB48" s="1011">
        <f>BH39</f>
        <v>0</v>
      </c>
      <c r="BC48" s="1011">
        <f>SUM(AX48:BB48)</f>
        <v>177.31247811050585</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177.31247811050585</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41.313281046939444</v>
      </c>
      <c r="P52" s="453">
        <f t="shared" ref="P52:P64" si="18">O52/$O$51</f>
        <v>0.23299703149595546</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37.932713929728443</v>
      </c>
      <c r="P53" s="454">
        <f t="shared" si="18"/>
        <v>0.21393144088871041</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2.0205991703971966</v>
      </c>
      <c r="P54" s="454">
        <f t="shared" si="18"/>
        <v>1.1395696410818338E-2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1.359967946813802</v>
      </c>
      <c r="P55" s="454">
        <f t="shared" si="18"/>
        <v>7.6698941964266822E-3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44.749357139295029</v>
      </c>
      <c r="P56" s="453">
        <f t="shared" si="18"/>
        <v>0.25237567945672745</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41.864838853480911</v>
      </c>
      <c r="P57" s="453">
        <f t="shared" si="18"/>
        <v>0.23610768570607665</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49.38500107079048</v>
      </c>
      <c r="P58" s="453">
        <f t="shared" si="18"/>
        <v>0.27851960334124048</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47.51076189489244</v>
      </c>
      <c r="P59" s="454">
        <f t="shared" si="18"/>
        <v>0.26794934232029893</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28.612995128089679</v>
      </c>
      <c r="P60" s="454">
        <f t="shared" si="18"/>
        <v>0.16137045420039361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18.897766766802764</v>
      </c>
      <c r="P61" s="454">
        <f t="shared" si="18"/>
        <v>0.10657888811990532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1.8742391758980419</v>
      </c>
      <c r="P62" s="454">
        <f t="shared" si="18"/>
        <v>1.0570261020941607E-2</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清水町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613.4923</v>
      </c>
      <c r="AI7" s="78">
        <f>VLOOKUP(年度マスタ!$K$4&amp;"_"&amp;$AG7,データシート1!$A:$BT,MATCH("ab_"&amp;AI$2,データシート1!$A$1:$BT$1,0),0)</f>
        <v>963</v>
      </c>
      <c r="AJ7" s="78">
        <f>VLOOKUP(年度マスタ!$K$4&amp;"_"&amp;$AG7,データシート1!$A:$BT,MATCH("ab_"&amp;AJ$2,データシート1!$A$1:$BT$1,0),0)</f>
        <v>26</v>
      </c>
      <c r="AK7" s="78">
        <f>VLOOKUP(年度マスタ!$K$4&amp;"_"&amp;$AG7,データシート1!$A:$BT,MATCH("ab_"&amp;AK$2,データシート1!$A$1:$BT$1,0),0)</f>
        <v>12126</v>
      </c>
      <c r="AL7" s="78">
        <f>VLOOKUP(年度マスタ!$K$4&amp;"_"&amp;$AG7,データシート1!$A:$BT,MATCH("ab_"&amp;AL$2,データシート1!$A$1:$BT$1,0),0)</f>
        <v>12497</v>
      </c>
      <c r="AM7" s="78">
        <f>VLOOKUP(年度マスタ!$K$4&amp;"_"&amp;$AG7,データシート1!$A:$BT,MATCH("ab_"&amp;AM$2,データシート1!$A$1:$BT$1,0),0)</f>
        <v>18308</v>
      </c>
      <c r="AN7" s="78">
        <f>VLOOKUP(年度マスタ!$K$4&amp;"_"&amp;$AG7,データシート1!$A:$BT,MATCH("ab_"&amp;AN$2,データシート1!$A$1:$BT$1,0),0)</f>
        <v>4855</v>
      </c>
      <c r="AO7" s="78">
        <f>VLOOKUP(年度マスタ!$K$4&amp;"_"&amp;$AG7,データシート1!$A:$BT,MATCH("ab_"&amp;AO$2,データシート1!$A$1:$BT$1,0),0)</f>
        <v>31810</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777.2124</v>
      </c>
      <c r="AI8" s="78">
        <f>VLOOKUP(年度マスタ!$K$4&amp;"_"&amp;$AG8,データシート1!$A:$BT,MATCH("ab_"&amp;AI$2,データシート1!$A$1:$BT$1,0),0)</f>
        <v>963</v>
      </c>
      <c r="AJ8" s="78">
        <f>VLOOKUP(年度マスタ!$K$4&amp;"_"&amp;$AG8,データシート1!$A:$BT,MATCH("ab_"&amp;AJ$2,データシート1!$A$1:$BT$1,0),0)</f>
        <v>26</v>
      </c>
      <c r="AK8" s="78">
        <f>VLOOKUP(年度マスタ!$K$4&amp;"_"&amp;$AG8,データシート1!$A:$BT,MATCH("ab_"&amp;AK$2,データシート1!$A$1:$BT$1,0),0)</f>
        <v>12126</v>
      </c>
      <c r="AL8" s="78">
        <f>VLOOKUP(年度マスタ!$K$4&amp;"_"&amp;$AG8,データシート1!$A:$BT,MATCH("ab_"&amp;AL$2,データシート1!$A$1:$BT$1,0),0)</f>
        <v>12568</v>
      </c>
      <c r="AM8" s="78">
        <f>VLOOKUP(年度マスタ!$K$4&amp;"_"&amp;$AG8,データシート1!$A:$BT,MATCH("ab_"&amp;AM$2,データシート1!$A$1:$BT$1,0),0)</f>
        <v>18410</v>
      </c>
      <c r="AN8" s="78">
        <f>VLOOKUP(年度マスタ!$K$4&amp;"_"&amp;$AG8,データシート1!$A:$BT,MATCH("ab_"&amp;AN$2,データシート1!$A$1:$BT$1,0),0)</f>
        <v>4811</v>
      </c>
      <c r="AO8" s="78">
        <f>VLOOKUP(年度マスタ!$K$4&amp;"_"&amp;$AG8,データシート1!$A:$BT,MATCH("ab_"&amp;AO$2,データシート1!$A$1:$BT$1,0),0)</f>
        <v>31733</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851.17309999999998</v>
      </c>
      <c r="AI9" s="78">
        <f>VLOOKUP(年度マスタ!$K$4&amp;"_"&amp;$AG9,データシート1!$A:$BT,MATCH("ab_"&amp;AI$2,データシート1!$A$1:$BT$1,0),0)</f>
        <v>963</v>
      </c>
      <c r="AJ9" s="78">
        <f>VLOOKUP(年度マスタ!$K$4&amp;"_"&amp;$AG9,データシート1!$A:$BT,MATCH("ab_"&amp;AJ$2,データシート1!$A$1:$BT$1,0),0)</f>
        <v>26</v>
      </c>
      <c r="AK9" s="78">
        <f>VLOOKUP(年度マスタ!$K$4&amp;"_"&amp;$AG9,データシート1!$A:$BT,MATCH("ab_"&amp;AK$2,データシート1!$A$1:$BT$1,0),0)</f>
        <v>12126</v>
      </c>
      <c r="AL9" s="78">
        <f>VLOOKUP(年度マスタ!$K$4&amp;"_"&amp;$AG9,データシート1!$A:$BT,MATCH("ab_"&amp;AL$2,データシート1!$A$1:$BT$1,0),0)</f>
        <v>12669</v>
      </c>
      <c r="AM9" s="78">
        <f>VLOOKUP(年度マスタ!$K$4&amp;"_"&amp;$AG9,データシート1!$A:$BT,MATCH("ab_"&amp;AM$2,データシート1!$A$1:$BT$1,0),0)</f>
        <v>18644</v>
      </c>
      <c r="AN9" s="78">
        <f>VLOOKUP(年度マスタ!$K$4&amp;"_"&amp;$AG9,データシート1!$A:$BT,MATCH("ab_"&amp;AN$2,データシート1!$A$1:$BT$1,0),0)</f>
        <v>4715</v>
      </c>
      <c r="AO9" s="78">
        <f>VLOOKUP(年度マスタ!$K$4&amp;"_"&amp;$AG9,データシート1!$A:$BT,MATCH("ab_"&amp;AO$2,データシート1!$A$1:$BT$1,0),0)</f>
        <v>31758</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823.1123</v>
      </c>
      <c r="AI10" s="78">
        <f>VLOOKUP(年度マスタ!$K$4&amp;"_"&amp;$AG10,データシート1!$A:$BT,MATCH("ab_"&amp;AI$2,データシート1!$A$1:$BT$1,0),0)</f>
        <v>963</v>
      </c>
      <c r="AJ10" s="78">
        <f>VLOOKUP(年度マスタ!$K$4&amp;"_"&amp;$AG10,データシート1!$A:$BT,MATCH("ab_"&amp;AJ$2,データシート1!$A$1:$BT$1,0),0)</f>
        <v>26</v>
      </c>
      <c r="AK10" s="78">
        <f>VLOOKUP(年度マスタ!$K$4&amp;"_"&amp;$AG10,データシート1!$A:$BT,MATCH("ab_"&amp;AK$2,データシート1!$A$1:$BT$1,0),0)</f>
        <v>12126</v>
      </c>
      <c r="AL10" s="78">
        <f>VLOOKUP(年度マスタ!$K$4&amp;"_"&amp;$AG10,データシート1!$A:$BT,MATCH("ab_"&amp;AL$2,データシート1!$A$1:$BT$1,0),0)</f>
        <v>13219</v>
      </c>
      <c r="AM10" s="78">
        <f>VLOOKUP(年度マスタ!$K$4&amp;"_"&amp;$AG10,データシート1!$A:$BT,MATCH("ab_"&amp;AM$2,データシート1!$A$1:$BT$1,0),0)</f>
        <v>18946</v>
      </c>
      <c r="AN10" s="78">
        <f>VLOOKUP(年度マスタ!$K$4&amp;"_"&amp;$AG10,データシート1!$A:$BT,MATCH("ab_"&amp;AN$2,データシート1!$A$1:$BT$1,0),0)</f>
        <v>4555</v>
      </c>
      <c r="AO10" s="78">
        <f>VLOOKUP(年度マスタ!$K$4&amp;"_"&amp;$AG10,データシート1!$A:$BT,MATCH("ab_"&amp;AO$2,データシート1!$A$1:$BT$1,0),0)</f>
        <v>32674</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856.74940000000004</v>
      </c>
      <c r="AI11" s="78">
        <f>VLOOKUP(年度マスタ!$K$4&amp;"_"&amp;$AG11,データシート1!$A:$BT,MATCH("ab_"&amp;AI$2,データシート1!$A$1:$BT$1,0),0)</f>
        <v>963</v>
      </c>
      <c r="AJ11" s="78">
        <f>VLOOKUP(年度マスタ!$K$4&amp;"_"&amp;$AG11,データシート1!$A:$BT,MATCH("ab_"&amp;AJ$2,データシート1!$A$1:$BT$1,0),0)</f>
        <v>26</v>
      </c>
      <c r="AK11" s="78">
        <f>VLOOKUP(年度マスタ!$K$4&amp;"_"&amp;$AG11,データシート1!$A:$BT,MATCH("ab_"&amp;AK$2,データシート1!$A$1:$BT$1,0),0)</f>
        <v>12126</v>
      </c>
      <c r="AL11" s="78">
        <f>VLOOKUP(年度マスタ!$K$4&amp;"_"&amp;$AG11,データシート1!$A:$BT,MATCH("ab_"&amp;AL$2,データシート1!$A$1:$BT$1,0),0)</f>
        <v>13293</v>
      </c>
      <c r="AM11" s="78">
        <f>VLOOKUP(年度マスタ!$K$4&amp;"_"&amp;$AG11,データシート1!$A:$BT,MATCH("ab_"&amp;AM$2,データシート1!$A$1:$BT$1,0),0)</f>
        <v>19126</v>
      </c>
      <c r="AN11" s="78">
        <f>VLOOKUP(年度マスタ!$K$4&amp;"_"&amp;$AG11,データシート1!$A:$BT,MATCH("ab_"&amp;AN$2,データシート1!$A$1:$BT$1,0),0)</f>
        <v>4390</v>
      </c>
      <c r="AO11" s="78">
        <f>VLOOKUP(年度マスタ!$K$4&amp;"_"&amp;$AG11,データシート1!$A:$BT,MATCH("ab_"&amp;AO$2,データシート1!$A$1:$BT$1,0),0)</f>
        <v>32710</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961.1463</v>
      </c>
      <c r="AI12" s="78">
        <f>VLOOKUP(年度マスタ!$K$4&amp;"_"&amp;$AG12,データシート1!$A:$BT,MATCH("ab_"&amp;AI$2,データシート1!$A$1:$BT$1,0),0)</f>
        <v>1163</v>
      </c>
      <c r="AJ12" s="78">
        <f>VLOOKUP(年度マスタ!$K$4&amp;"_"&amp;$AG12,データシート1!$A:$BT,MATCH("ab_"&amp;AJ$2,データシート1!$A$1:$BT$1,0),0)</f>
        <v>39</v>
      </c>
      <c r="AK12" s="78">
        <f>VLOOKUP(年度マスタ!$K$4&amp;"_"&amp;$AG12,データシート1!$A:$BT,MATCH("ab_"&amp;AK$2,データシート1!$A$1:$BT$1,0),0)</f>
        <v>12369</v>
      </c>
      <c r="AL12" s="78">
        <f>VLOOKUP(年度マスタ!$K$4&amp;"_"&amp;$AG12,データシート1!$A:$BT,MATCH("ab_"&amp;AL$2,データシート1!$A$1:$BT$1,0),0)</f>
        <v>13332</v>
      </c>
      <c r="AM12" s="78">
        <f>VLOOKUP(年度マスタ!$K$4&amp;"_"&amp;$AG12,データシート1!$A:$BT,MATCH("ab_"&amp;AM$2,データシート1!$A$1:$BT$1,0),0)</f>
        <v>19115</v>
      </c>
      <c r="AN12" s="78">
        <f>VLOOKUP(年度マスタ!$K$4&amp;"_"&amp;$AG12,データシート1!$A:$BT,MATCH("ab_"&amp;AN$2,データシート1!$A$1:$BT$1,0),0)</f>
        <v>4350</v>
      </c>
      <c r="AO12" s="78">
        <f>VLOOKUP(年度マスタ!$K$4&amp;"_"&amp;$AG12,データシート1!$A:$BT,MATCH("ab_"&amp;AO$2,データシート1!$A$1:$BT$1,0),0)</f>
        <v>32575</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883.27949999999998</v>
      </c>
      <c r="AI13" s="78">
        <f>VLOOKUP(年度マスタ!$K$4&amp;"_"&amp;$AG13,データシート1!$A:$BT,MATCH("ab_"&amp;AI$2,データシート1!$A$1:$BT$1,0),0)</f>
        <v>1163</v>
      </c>
      <c r="AJ13" s="78">
        <f>VLOOKUP(年度マスタ!$K$4&amp;"_"&amp;$AG13,データシート1!$A:$BT,MATCH("ab_"&amp;AJ$2,データシート1!$A$1:$BT$1,0),0)</f>
        <v>39</v>
      </c>
      <c r="AK13" s="78">
        <f>VLOOKUP(年度マスタ!$K$4&amp;"_"&amp;$AG13,データシート1!$A:$BT,MATCH("ab_"&amp;AK$2,データシート1!$A$1:$BT$1,0),0)</f>
        <v>12369</v>
      </c>
      <c r="AL13" s="78">
        <f>VLOOKUP(年度マスタ!$K$4&amp;"_"&amp;$AG13,データシート1!$A:$BT,MATCH("ab_"&amp;AL$2,データシート1!$A$1:$BT$1,0),0)</f>
        <v>13409</v>
      </c>
      <c r="AM13" s="78">
        <f>VLOOKUP(年度マスタ!$K$4&amp;"_"&amp;$AG13,データシート1!$A:$BT,MATCH("ab_"&amp;AM$2,データシート1!$A$1:$BT$1,0),0)</f>
        <v>19239</v>
      </c>
      <c r="AN13" s="78">
        <f>VLOOKUP(年度マスタ!$K$4&amp;"_"&amp;$AG13,データシート1!$A:$BT,MATCH("ab_"&amp;AN$2,データシート1!$A$1:$BT$1,0),0)</f>
        <v>4314</v>
      </c>
      <c r="AO13" s="78">
        <f>VLOOKUP(年度マスタ!$K$4&amp;"_"&amp;$AG13,データシート1!$A:$BT,MATCH("ab_"&amp;AO$2,データシート1!$A$1:$BT$1,0),0)</f>
        <v>32478</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1057.8829000000001</v>
      </c>
      <c r="AI14" s="78">
        <f>VLOOKUP(年度マスタ!$K$4&amp;"_"&amp;$AG14,データシート1!$A:$BT,MATCH("ab_"&amp;AI$2,データシート1!$A$1:$BT$1,0),0)</f>
        <v>1163</v>
      </c>
      <c r="AJ14" s="78">
        <f>VLOOKUP(年度マスタ!$K$4&amp;"_"&amp;$AG14,データシート1!$A:$BT,MATCH("ab_"&amp;AJ$2,データシート1!$A$1:$BT$1,0),0)</f>
        <v>39</v>
      </c>
      <c r="AK14" s="78">
        <f>VLOOKUP(年度マスタ!$K$4&amp;"_"&amp;$AG14,データシート1!$A:$BT,MATCH("ab_"&amp;AK$2,データシート1!$A$1:$BT$1,0),0)</f>
        <v>12369</v>
      </c>
      <c r="AL14" s="78">
        <f>VLOOKUP(年度マスタ!$K$4&amp;"_"&amp;$AG14,データシート1!$A:$BT,MATCH("ab_"&amp;AL$2,データシート1!$A$1:$BT$1,0),0)</f>
        <v>13627</v>
      </c>
      <c r="AM14" s="78">
        <f>VLOOKUP(年度マスタ!$K$4&amp;"_"&amp;$AG14,データシート1!$A:$BT,MATCH("ab_"&amp;AM$2,データシート1!$A$1:$BT$1,0),0)</f>
        <v>19482</v>
      </c>
      <c r="AN14" s="78">
        <f>VLOOKUP(年度マスタ!$K$4&amp;"_"&amp;$AG14,データシート1!$A:$BT,MATCH("ab_"&amp;AN$2,データシート1!$A$1:$BT$1,0),0)</f>
        <v>4221</v>
      </c>
      <c r="AO14" s="78">
        <f>VLOOKUP(年度マスタ!$K$4&amp;"_"&amp;$AG14,データシート1!$A:$BT,MATCH("ab_"&amp;AO$2,データシート1!$A$1:$BT$1,0),0)</f>
        <v>32686</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1057.8575000000001</v>
      </c>
      <c r="AI15" s="78">
        <f>VLOOKUP(年度マスタ!$K$4&amp;"_"&amp;$AG15,データシート1!$A:$BT,MATCH("ab_"&amp;AI$2,データシート1!$A$1:$BT$1,0),0)</f>
        <v>1163</v>
      </c>
      <c r="AJ15" s="78">
        <f>VLOOKUP(年度マスタ!$K$4&amp;"_"&amp;$AG15,データシート1!$A:$BT,MATCH("ab_"&amp;AJ$2,データシート1!$A$1:$BT$1,0),0)</f>
        <v>39</v>
      </c>
      <c r="AK15" s="78">
        <f>VLOOKUP(年度マスタ!$K$4&amp;"_"&amp;$AG15,データシート1!$A:$BT,MATCH("ab_"&amp;AK$2,データシート1!$A$1:$BT$1,0),0)</f>
        <v>12369</v>
      </c>
      <c r="AL15" s="78">
        <f>VLOOKUP(年度マスタ!$K$4&amp;"_"&amp;$AG15,データシート1!$A:$BT,MATCH("ab_"&amp;AL$2,データシート1!$A$1:$BT$1,0),0)</f>
        <v>13781</v>
      </c>
      <c r="AM15" s="78">
        <f>VLOOKUP(年度マスタ!$K$4&amp;"_"&amp;$AG15,データシート1!$A:$BT,MATCH("ab_"&amp;AM$2,データシート1!$A$1:$BT$1,0),0)</f>
        <v>19630</v>
      </c>
      <c r="AN15" s="78">
        <f>VLOOKUP(年度マスタ!$K$4&amp;"_"&amp;$AG15,データシート1!$A:$BT,MATCH("ab_"&amp;AN$2,データシート1!$A$1:$BT$1,0),0)</f>
        <v>4143</v>
      </c>
      <c r="AO15" s="78">
        <f>VLOOKUP(年度マスタ!$K$4&amp;"_"&amp;$AG15,データシート1!$A:$BT,MATCH("ab_"&amp;AO$2,データシート1!$A$1:$BT$1,0),0)</f>
        <v>32607</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1061.2852</v>
      </c>
      <c r="AI16" s="78">
        <f>VLOOKUP(年度マスタ!$K$4&amp;"_"&amp;$AG16,データシート1!$A:$BT,MATCH("ab_"&amp;AI$2,データシート1!$A$1:$BT$1,0),0)</f>
        <v>1163</v>
      </c>
      <c r="AJ16" s="78">
        <f>VLOOKUP(年度マスタ!$K$4&amp;"_"&amp;$AG16,データシート1!$A:$BT,MATCH("ab_"&amp;AJ$2,データシート1!$A$1:$BT$1,0),0)</f>
        <v>39</v>
      </c>
      <c r="AK16" s="78">
        <f>VLOOKUP(年度マスタ!$K$4&amp;"_"&amp;$AG16,データシート1!$A:$BT,MATCH("ab_"&amp;AK$2,データシート1!$A$1:$BT$1,0),0)</f>
        <v>12369</v>
      </c>
      <c r="AL16" s="78">
        <f>VLOOKUP(年度マスタ!$K$4&amp;"_"&amp;$AG16,データシート1!$A:$BT,MATCH("ab_"&amp;AL$2,データシート1!$A$1:$BT$1,0),0)</f>
        <v>13977</v>
      </c>
      <c r="AM16" s="78">
        <f>VLOOKUP(年度マスタ!$K$4&amp;"_"&amp;$AG16,データシート1!$A:$BT,MATCH("ab_"&amp;AM$2,データシート1!$A$1:$BT$1,0),0)</f>
        <v>19734</v>
      </c>
      <c r="AN16" s="78">
        <f>VLOOKUP(年度マスタ!$K$4&amp;"_"&amp;$AG16,データシート1!$A:$BT,MATCH("ab_"&amp;AN$2,データシート1!$A$1:$BT$1,0),0)</f>
        <v>4129</v>
      </c>
      <c r="AO16" s="78">
        <f>VLOOKUP(年度マスタ!$K$4&amp;"_"&amp;$AG16,データシート1!$A:$BT,MATCH("ab_"&amp;AO$2,データシート1!$A$1:$BT$1,0),0)</f>
        <v>32596</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1022.5993999999999</v>
      </c>
      <c r="AI17" s="151">
        <f>VLOOKUP(年度マスタ!$K$4&amp;"_"&amp;$AG17,データシート1!$A:$BT,MATCH("ab_"&amp;AI$2,データシート1!$A$1:$BT$1,0),0)</f>
        <v>1163</v>
      </c>
      <c r="AJ17" s="151">
        <f>VLOOKUP(年度マスタ!$K$4&amp;"_"&amp;$AG17,データシート1!$A:$BT,MATCH("ab_"&amp;AJ$2,データシート1!$A$1:$BT$1,0),0)</f>
        <v>39</v>
      </c>
      <c r="AK17" s="151">
        <f>VLOOKUP(年度マスタ!$K$4&amp;"_"&amp;$AG17,データシート1!$A:$BT,MATCH("ab_"&amp;AK$2,データシート1!$A$1:$BT$1,0),0)</f>
        <v>12369</v>
      </c>
      <c r="AL17" s="151">
        <f>VLOOKUP(年度マスタ!$K$4&amp;"_"&amp;$AG17,データシート1!$A:$BT,MATCH("ab_"&amp;AL$2,データシート1!$A$1:$BT$1,0),0)</f>
        <v>14048</v>
      </c>
      <c r="AM17" s="151">
        <f>VLOOKUP(年度マスタ!$K$4&amp;"_"&amp;$AG17,データシート1!$A:$BT,MATCH("ab_"&amp;AM$2,データシート1!$A$1:$BT$1,0),0)</f>
        <v>19761</v>
      </c>
      <c r="AN17" s="151">
        <f>VLOOKUP(年度マスタ!$K$4&amp;"_"&amp;$AG17,データシート1!$A:$BT,MATCH("ab_"&amp;AN$2,データシート1!$A$1:$BT$1,0),0)</f>
        <v>4074</v>
      </c>
      <c r="AO17" s="151">
        <f>VLOOKUP(年度マスタ!$K$4&amp;"_"&amp;$AG17,データシート1!$A:$BT,MATCH("ab_"&amp;AO$2,データシート1!$A$1:$BT$1,0),0)</f>
        <v>32287</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779.27679999999998</v>
      </c>
      <c r="AI18" s="78">
        <f>VLOOKUP(年度マスタ!$K$4&amp;"_"&amp;$AG18,データシート1!$A:$BT,MATCH("ab_"&amp;AI$2,データシート1!$A$1:$BT$1,0),0)</f>
        <v>996</v>
      </c>
      <c r="AJ18" s="78">
        <f>VLOOKUP(年度マスタ!$K$4&amp;"_"&amp;$AG18,データシート1!$A:$BT,MATCH("ab_"&amp;AJ$2,データシート1!$A$1:$BT$1,0),0)</f>
        <v>33</v>
      </c>
      <c r="AK18" s="78">
        <f>VLOOKUP(年度マスタ!$K$4&amp;"_"&amp;$AG18,データシート1!$A:$BT,MATCH("ab_"&amp;AK$2,データシート1!$A$1:$BT$1,0),0)</f>
        <v>12391</v>
      </c>
      <c r="AL18" s="78">
        <f>VLOOKUP(年度マスタ!$K$4&amp;"_"&amp;$AG18,データシート1!$A:$BT,MATCH("ab_"&amp;AL$2,データシート1!$A$1:$BT$1,0),0)</f>
        <v>14153</v>
      </c>
      <c r="AM18" s="78">
        <f>VLOOKUP(年度マスタ!$K$4&amp;"_"&amp;$AG18,データシート1!$A:$BT,MATCH("ab_"&amp;AM$2,データシート1!$A$1:$BT$1,0),0)</f>
        <v>19892</v>
      </c>
      <c r="AN18" s="78">
        <f>VLOOKUP(年度マスタ!$K$4&amp;"_"&amp;$AG18,データシート1!$A:$BT,MATCH("ab_"&amp;AN$2,データシート1!$A$1:$BT$1,0),0)</f>
        <v>4043</v>
      </c>
      <c r="AO18" s="78">
        <f>VLOOKUP(年度マスタ!$K$4&amp;"_"&amp;$AG18,データシート1!$A:$BT,MATCH("ab_"&amp;AO$2,データシート1!$A$1:$BT$1,0),0)</f>
        <v>32107</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950.00609999999995</v>
      </c>
      <c r="AI19" s="78">
        <f>VLOOKUP(年度マスタ!$K$4&amp;"_"&amp;$AG19,データシート1!$A:$BT,MATCH("ab_"&amp;AI$2,データシート1!$A$1:$BT$1,0),0)</f>
        <v>996</v>
      </c>
      <c r="AJ19" s="78">
        <f>VLOOKUP(年度マスタ!$K$4&amp;"_"&amp;$AG19,データシート1!$A:$BT,MATCH("ab_"&amp;AJ$2,データシート1!$A$1:$BT$1,0),0)</f>
        <v>33</v>
      </c>
      <c r="AK19" s="78">
        <f>VLOOKUP(年度マスタ!$K$4&amp;"_"&amp;$AG19,データシート1!$A:$BT,MATCH("ab_"&amp;AK$2,データシート1!$A$1:$BT$1,0),0)</f>
        <v>12391</v>
      </c>
      <c r="AL19" s="78">
        <f>VLOOKUP(年度マスタ!$K$4&amp;"_"&amp;$AG19,データシート1!$A:$BT,MATCH("ab_"&amp;AL$2,データシート1!$A$1:$BT$1,0),0)</f>
        <v>14220</v>
      </c>
      <c r="AM19" s="78">
        <f>VLOOKUP(年度マスタ!$K$4&amp;"_"&amp;$AG19,データシート1!$A:$BT,MATCH("ab_"&amp;AM$2,データシート1!$A$1:$BT$1,0),0)</f>
        <v>19914</v>
      </c>
      <c r="AN19" s="78">
        <f>VLOOKUP(年度マスタ!$K$4&amp;"_"&amp;$AG19,データシート1!$A:$BT,MATCH("ab_"&amp;AN$2,データシート1!$A$1:$BT$1,0),0)</f>
        <v>4039</v>
      </c>
      <c r="AO19" s="78">
        <f>VLOOKUP(年度マスタ!$K$4&amp;"_"&amp;$AG19,データシート1!$A:$BT,MATCH("ab_"&amp;AO$2,データシート1!$A$1:$BT$1,0),0)</f>
        <v>31930</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966.6046</v>
      </c>
      <c r="AI20" s="78">
        <f>VLOOKUP(年度マスタ!$K$4&amp;"_"&amp;$AG20,データシート1!$A:$BT,MATCH("ab_"&amp;AI$2,データシート1!$A$1:$BT$1,0),0)</f>
        <v>996</v>
      </c>
      <c r="AJ20" s="78">
        <f>VLOOKUP(年度マスタ!$K$4&amp;"_"&amp;$AG20,データシート1!$A:$BT,MATCH("ab_"&amp;AJ$2,データシート1!$A$1:$BT$1,0),0)</f>
        <v>33</v>
      </c>
      <c r="AK20" s="78">
        <f>VLOOKUP(年度マスタ!$K$4&amp;"_"&amp;$AG20,データシート1!$A:$BT,MATCH("ab_"&amp;AK$2,データシート1!$A$1:$BT$1,0),0)</f>
        <v>12391</v>
      </c>
      <c r="AL20" s="78">
        <f>VLOOKUP(年度マスタ!$K$4&amp;"_"&amp;$AG20,データシート1!$A:$BT,MATCH("ab_"&amp;AL$2,データシート1!$A$1:$BT$1,0),0)</f>
        <v>14339</v>
      </c>
      <c r="AM20" s="78">
        <f>VLOOKUP(年度マスタ!$K$4&amp;"_"&amp;$AG20,データシート1!$A:$BT,MATCH("ab_"&amp;AM$2,データシート1!$A$1:$BT$1,0),0)</f>
        <v>20002</v>
      </c>
      <c r="AN20" s="78">
        <f>VLOOKUP(年度マスタ!$K$4&amp;"_"&amp;$AG20,データシート1!$A:$BT,MATCH("ab_"&amp;AN$2,データシート1!$A$1:$BT$1,0),0)</f>
        <v>4129</v>
      </c>
      <c r="AO20" s="78">
        <f>VLOOKUP(年度マスタ!$K$4&amp;"_"&amp;$AG20,データシート1!$A:$BT,MATCH("ab_"&amp;AO$2,データシート1!$A$1:$BT$1,0),0)</f>
        <v>31837</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清水町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41.18</v>
      </c>
      <c r="BE13" s="70" t="str">
        <f>年度マスタ!K4</f>
        <v>22341</v>
      </c>
      <c r="BF13" s="70" t="str">
        <f>年度マスタ!K4</f>
        <v>22341</v>
      </c>
      <c r="BG13" s="70" t="str">
        <f>年度マスタ!K4</f>
        <v>22341</v>
      </c>
      <c r="BH13" s="278" t="s">
        <v>195</v>
      </c>
      <c r="BI13" s="278" t="s">
        <v>195</v>
      </c>
      <c r="BJ13" s="278" t="s">
        <v>195</v>
      </c>
      <c r="BK13" s="278" t="str">
        <f>年度マスタ!K4</f>
        <v>22341</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41.18</v>
      </c>
      <c r="AY14" s="70"/>
      <c r="BE14" s="70" t="str">
        <f>AP2</f>
        <v>清水町</v>
      </c>
      <c r="BF14" s="70" t="str">
        <f>AP2</f>
        <v>清水町</v>
      </c>
      <c r="BG14" s="70" t="str">
        <f>AP2</f>
        <v>清水町</v>
      </c>
      <c r="BH14" s="70" t="s">
        <v>205</v>
      </c>
      <c r="BI14" s="70" t="s">
        <v>205</v>
      </c>
      <c r="BJ14" s="70" t="s">
        <v>205</v>
      </c>
      <c r="BK14" s="70" t="str">
        <f>AP2</f>
        <v>清水町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7.6739999999999995</v>
      </c>
      <c r="AY17" s="165">
        <f>AX17</f>
        <v>7.6739999999999995</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22：鉄鋼業(N=1)</v>
      </c>
      <c r="BE20" s="845">
        <f>VLOOKUP(BE$13&amp;"_"&amp;$AV$8,データシート2!$A:$SI,MATCH($AV$5&amp;"_"&amp;$BA20&amp;$AV$6,データシート2!$A$1:$SI$1,0),0)</f>
        <v>1</v>
      </c>
      <c r="BF20" s="952">
        <f>VLOOKUP(BF$13&amp;"_"&amp;$AW$8,データシート2!$A:$SI,MATCH($AW$5&amp;"_"&amp;$BA20&amp;$AW$6,データシート2!$A$1:$SI$1,0),0)</f>
        <v>2.2570000000000001</v>
      </c>
      <c r="BG20" s="952">
        <f t="shared" si="2"/>
        <v>2.2570000000000001</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f t="shared" si="4"/>
        <v>6.2342932025237522E-3</v>
      </c>
    </row>
    <row r="21" spans="2:63" ht="15.95" customHeight="1" thickTop="1" thickBot="1">
      <c r="B21" s="283"/>
      <c r="C21" s="407" t="s">
        <v>204</v>
      </c>
      <c r="D21" s="522"/>
      <c r="E21" s="522"/>
      <c r="F21" s="877">
        <f>SUM(F22,F26,F27,F28)</f>
        <v>40.962999999999994</v>
      </c>
      <c r="G21" s="877">
        <f t="shared" ref="G21:O21" si="5">SUM(G22,G26,G27,G28)</f>
        <v>49.262</v>
      </c>
      <c r="H21" s="877">
        <f t="shared" si="5"/>
        <v>55.962000000000003</v>
      </c>
      <c r="I21" s="877">
        <f t="shared" si="5"/>
        <v>59.355000000000004</v>
      </c>
      <c r="J21" s="877">
        <f t="shared" si="5"/>
        <v>57.555</v>
      </c>
      <c r="K21" s="877">
        <f t="shared" si="5"/>
        <v>57.057999999999993</v>
      </c>
      <c r="L21" s="877">
        <f t="shared" si="5"/>
        <v>58.885999999999996</v>
      </c>
      <c r="M21" s="877">
        <f t="shared" si="5"/>
        <v>56.870000000000005</v>
      </c>
      <c r="N21" s="877">
        <f t="shared" si="5"/>
        <v>54.566000000000003</v>
      </c>
      <c r="O21" s="877">
        <f t="shared" si="5"/>
        <v>47.021000000000001</v>
      </c>
      <c r="P21" s="878">
        <f>SUM(P22,P26,P27,P28)</f>
        <v>48.853999999999999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34.741999999999997</v>
      </c>
      <c r="G22" s="879">
        <f t="shared" ref="G22:P22" si="6">SUM(G23:G25)</f>
        <v>41.914000000000001</v>
      </c>
      <c r="H22" s="879">
        <f t="shared" si="6"/>
        <v>47.652000000000001</v>
      </c>
      <c r="I22" s="879">
        <f t="shared" si="6"/>
        <v>50.85</v>
      </c>
      <c r="J22" s="879">
        <f t="shared" si="6"/>
        <v>49.622</v>
      </c>
      <c r="K22" s="879">
        <f t="shared" si="6"/>
        <v>48.906999999999996</v>
      </c>
      <c r="L22" s="879">
        <f t="shared" si="6"/>
        <v>50.695</v>
      </c>
      <c r="M22" s="879">
        <f t="shared" si="6"/>
        <v>49.206000000000003</v>
      </c>
      <c r="N22" s="879">
        <f t="shared" si="6"/>
        <v>46.234000000000002</v>
      </c>
      <c r="O22" s="879">
        <f t="shared" si="6"/>
        <v>39.384999999999998</v>
      </c>
      <c r="P22" s="880">
        <f t="shared" si="6"/>
        <v>41.18</v>
      </c>
      <c r="Z22" s="273"/>
      <c r="AB22" s="272"/>
      <c r="AC22" s="521" t="s">
        <v>286</v>
      </c>
      <c r="AP22" s="16" t="s">
        <v>287</v>
      </c>
      <c r="AQ22" s="273"/>
      <c r="AV22" s="70" t="str">
        <f>AW22</f>
        <v>エネルギー起源CO2</v>
      </c>
      <c r="AW22" s="70" t="str">
        <f>D56</f>
        <v>エネルギー起源CO2</v>
      </c>
      <c r="AX22" s="165">
        <f>P56</f>
        <v>48.853999999999999</v>
      </c>
      <c r="AY22" s="165">
        <f>AX22</f>
        <v>48.853999999999999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34.741999999999997</v>
      </c>
      <c r="G23" s="881">
        <f>IFERROR(VLOOKUP(年度マスタ!$K$4&amp;"_"&amp;G$20,データシート1!$A:$BU,MATCH("ba_"&amp;$E23,データシート1!$A$1:$BU$1,0),0),0)</f>
        <v>41.914000000000001</v>
      </c>
      <c r="H23" s="881">
        <f>IFERROR(VLOOKUP(年度マスタ!$K$4&amp;"_"&amp;H$20,データシート1!$A:$BU,MATCH("ba_"&amp;$E23,データシート1!$A$1:$BU$1,0),0),0)</f>
        <v>47.652000000000001</v>
      </c>
      <c r="I23" s="881">
        <f>IFERROR(VLOOKUP(年度マスタ!$K$4&amp;"_"&amp;I$20,データシート1!$A:$BU,MATCH("ba_"&amp;$E23,データシート1!$A$1:$BU$1,0),0),0)</f>
        <v>50.85</v>
      </c>
      <c r="J23" s="881">
        <f>IFERROR(VLOOKUP(年度マスタ!$K$4&amp;"_"&amp;J$20,データシート1!$A:$BU,MATCH("ba_"&amp;$E23,データシート1!$A$1:$BU$1,0),0),0)</f>
        <v>49.622</v>
      </c>
      <c r="K23" s="881">
        <f>IFERROR(VLOOKUP(年度マスタ!$K$4&amp;"_"&amp;K$20,データシート1!$A:$BU,MATCH("ba_"&amp;$E23,データシート1!$A$1:$BU$1,0),0),0)</f>
        <v>48.906999999999996</v>
      </c>
      <c r="L23" s="881">
        <f>IFERROR(VLOOKUP(年度マスタ!$K$4&amp;"_"&amp;L$20,データシート1!$A:$BU,MATCH("ba_"&amp;$E23,データシート1!$A$1:$BU$1,0),0),0)</f>
        <v>50.695</v>
      </c>
      <c r="M23" s="881">
        <f>IFERROR(VLOOKUP(年度マスタ!$K$4&amp;"_"&amp;M$20,データシート1!$A:$BU,MATCH("ba_"&amp;$E23,データシート1!$A$1:$BU$1,0),0),0)</f>
        <v>49.206000000000003</v>
      </c>
      <c r="N23" s="881">
        <f>IFERROR(VLOOKUP(年度マスタ!$K$4&amp;"_"&amp;N$20,データシート1!$A:$BU,MATCH("ba_"&amp;$E23,データシート1!$A$1:$BU$1,0),0),0)</f>
        <v>46.234000000000002</v>
      </c>
      <c r="O23" s="881">
        <f>IFERROR(VLOOKUP(年度マスタ!$K$4&amp;"_"&amp;O$20,データシート1!$A:$BU,MATCH("ba_"&amp;$E23,データシート1!$A$1:$BU$1,0),0),0)</f>
        <v>39.384999999999998</v>
      </c>
      <c r="P23" s="882">
        <f>IFERROR(VLOOKUP(年度マスタ!$K$4&amp;"_"&amp;P$20,データシート1!$A:$BU,MATCH("ba_"&amp;$E23,データシート1!$A$1:$BU$1,0),0),0)</f>
        <v>41.18</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127.35480301585017</v>
      </c>
      <c r="AG24" s="877">
        <f t="shared" ref="AG24:AP24" si="11">AG25+AG29</f>
        <v>125.59632180916506</v>
      </c>
      <c r="AH24" s="877">
        <f t="shared" si="11"/>
        <v>123.66527187227193</v>
      </c>
      <c r="AI24" s="877">
        <f t="shared" si="11"/>
        <v>126.04653770395157</v>
      </c>
      <c r="AJ24" s="877">
        <f t="shared" si="11"/>
        <v>109.00234933704863</v>
      </c>
      <c r="AK24" s="877">
        <f t="shared" si="11"/>
        <v>115.63726254065701</v>
      </c>
      <c r="AL24" s="877">
        <f t="shared" si="11"/>
        <v>112.08935071883511</v>
      </c>
      <c r="AM24" s="877">
        <f t="shared" si="11"/>
        <v>108.34290316782732</v>
      </c>
      <c r="AN24" s="877">
        <f t="shared" si="11"/>
        <v>100.38370278377838</v>
      </c>
      <c r="AO24" s="877">
        <f t="shared" si="11"/>
        <v>81.3724297008565</v>
      </c>
      <c r="AP24" s="878">
        <f t="shared" si="11"/>
        <v>95.651581667296568</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64.354238508947049</v>
      </c>
      <c r="AG25" s="879">
        <f>①CO2排出量の現状把握!AA35</f>
        <v>60.831199265006603</v>
      </c>
      <c r="AH25" s="879">
        <f>①CO2排出量の現状把握!AB35</f>
        <v>61.4323984488652</v>
      </c>
      <c r="AI25" s="879">
        <f>①CO2排出量の現状把握!AC35</f>
        <v>66.438059796713659</v>
      </c>
      <c r="AJ25" s="879">
        <f>①CO2排出量の現状把握!AD35</f>
        <v>55.180573380604095</v>
      </c>
      <c r="AK25" s="879">
        <f>①CO2排出量の現状把握!AE35</f>
        <v>64.189033023190319</v>
      </c>
      <c r="AL25" s="879">
        <f>①CO2排出量の現状把握!AF35</f>
        <v>62.708950482272655</v>
      </c>
      <c r="AM25" s="879">
        <f>①CO2排出量の現状把握!AG35</f>
        <v>60.150400850678594</v>
      </c>
      <c r="AN25" s="879">
        <f>①CO2排出量の現状把握!AH35</f>
        <v>56.008038615542191</v>
      </c>
      <c r="AO25" s="879">
        <f>①CO2排出量の現状把握!AI35</f>
        <v>40.396108225241896</v>
      </c>
      <c r="AP25" s="880">
        <f>①CO2排出量の現状把握!AJ35</f>
        <v>48.749205372481995</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6.2210000000000001</v>
      </c>
      <c r="G26" s="879">
        <f>IFERROR(VLOOKUP(年度マスタ!$K$4&amp;"_"&amp;G$20,データシート1!$A:$BU,MATCH("ba_"&amp;$D26,データシート1!$A$1:$BU$1,0),0),0)</f>
        <v>7.3479999999999999</v>
      </c>
      <c r="H26" s="879">
        <f>IFERROR(VLOOKUP(年度マスタ!$K$4&amp;"_"&amp;H$20,データシート1!$A:$BU,MATCH("ba_"&amp;$D26,データシート1!$A$1:$BU$1,0),0),0)</f>
        <v>8.31</v>
      </c>
      <c r="I26" s="879">
        <f>IFERROR(VLOOKUP(年度マスタ!$K$4&amp;"_"&amp;I$20,データシート1!$A:$BU,MATCH("ba_"&amp;$D26,データシート1!$A$1:$BU$1,0),0),0)</f>
        <v>8.5050000000000008</v>
      </c>
      <c r="J26" s="879">
        <f>IFERROR(VLOOKUP(年度マスタ!$K$4&amp;"_"&amp;J$20,データシート1!$A:$BU,MATCH("ba_"&amp;$D26,データシート1!$A$1:$BU$1,0),0),0)</f>
        <v>7.9329999999999998</v>
      </c>
      <c r="K26" s="879">
        <f>IFERROR(VLOOKUP(年度マスタ!$K$4&amp;"_"&amp;K$20,データシート1!$A:$BU,MATCH("ba_"&amp;$D26,データシート1!$A$1:$BU$1,0),0),0)</f>
        <v>8.1509999999999998</v>
      </c>
      <c r="L26" s="879">
        <f>IFERROR(VLOOKUP(年度マスタ!$K$4&amp;"_"&amp;L$20,データシート1!$A:$BU,MATCH("ba_"&amp;$D26,データシート1!$A$1:$BU$1,0),0),0)</f>
        <v>8.1909999999999989</v>
      </c>
      <c r="M26" s="879">
        <f>IFERROR(VLOOKUP(年度マスタ!$K$4&amp;"_"&amp;M$20,データシート1!$A:$BU,MATCH("ba_"&amp;$D26,データシート1!$A$1:$BU$1,0),0),0)</f>
        <v>7.6639999999999997</v>
      </c>
      <c r="N26" s="879">
        <f>IFERROR(VLOOKUP(年度マスタ!$K$4&amp;"_"&amp;N$20,データシート1!$A:$BU,MATCH("ba_"&amp;$D26,データシート1!$A$1:$BU$1,0),0),0)</f>
        <v>8.3320000000000007</v>
      </c>
      <c r="O26" s="879">
        <f>IFERROR(VLOOKUP(年度マスタ!$K$4&amp;"_"&amp;O$20,データシート1!$A:$BU,MATCH("ba_"&amp;$D26,データシート1!$A$1:$BU$1,0),0),0)</f>
        <v>7.6359999999999992</v>
      </c>
      <c r="P26" s="880">
        <f>IFERROR(VLOOKUP(年度マスタ!$K$4&amp;"_"&amp;P$20,データシート1!$A:$BU,MATCH("ba_"&amp;$D26,データシート1!$A$1:$BU$1,0),0),0)</f>
        <v>7.6739999999999995</v>
      </c>
      <c r="Z26" s="273"/>
      <c r="AB26" s="272"/>
      <c r="AC26" s="522"/>
      <c r="AD26" s="410"/>
      <c r="AE26" s="409" t="s">
        <v>184</v>
      </c>
      <c r="AF26" s="881">
        <f>①CO2排出量の現状把握!Z36</f>
        <v>60.431319613506531</v>
      </c>
      <c r="AG26" s="881">
        <f>①CO2排出量の現状把握!AA36</f>
        <v>57.099933873172667</v>
      </c>
      <c r="AH26" s="881">
        <f>①CO2排出量の現状把握!AB36</f>
        <v>58.025421189245982</v>
      </c>
      <c r="AI26" s="881">
        <f>①CO2排出量の現状把握!AC36</f>
        <v>61.719212645971027</v>
      </c>
      <c r="AJ26" s="881">
        <f>①CO2排出量の現状把握!AD36</f>
        <v>50.510178230469677</v>
      </c>
      <c r="AK26" s="881">
        <f>①CO2排出量の現状把握!AE36</f>
        <v>59.455989686990115</v>
      </c>
      <c r="AL26" s="881">
        <f>①CO2排出量の現状把握!AF36</f>
        <v>58.191243837046244</v>
      </c>
      <c r="AM26" s="881">
        <f>①CO2排出量の現状把握!AG36</f>
        <v>56.005287932241032</v>
      </c>
      <c r="AN26" s="881">
        <f>①CO2排出量の現状把握!AH36</f>
        <v>52.060588024107837</v>
      </c>
      <c r="AO26" s="881">
        <f>①CO2排出量の現状把握!AI36</f>
        <v>36.736894402491068</v>
      </c>
      <c r="AP26" s="882">
        <f>①CO2排出量の現状把握!AJ36</f>
        <v>45.076950197547319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2.4103377315515302</v>
      </c>
      <c r="AG27" s="881">
        <f>①CO2排出量の現状把握!AA37</f>
        <v>2.2222655084999028</v>
      </c>
      <c r="AH27" s="881">
        <f>①CO2排出量の現状把握!AB37</f>
        <v>1.9203287475472519</v>
      </c>
      <c r="AI27" s="881">
        <f>①CO2排出量の現状把握!AC37</f>
        <v>2.6893783462282062</v>
      </c>
      <c r="AJ27" s="881">
        <f>①CO2排出量の現状把握!AD37</f>
        <v>2.489946170622813</v>
      </c>
      <c r="AK27" s="881">
        <f>①CO2排出量の現状把握!AE37</f>
        <v>2.4454238614942301</v>
      </c>
      <c r="AL27" s="881">
        <f>①CO2排出量の現状把握!AF37</f>
        <v>2.4477096518811368</v>
      </c>
      <c r="AM27" s="881">
        <f>①CO2排出量の現状把握!AG37</f>
        <v>2.2991395139340347</v>
      </c>
      <c r="AN27" s="881">
        <f>①CO2排出量の現状把握!AH37</f>
        <v>2.0854109385416102</v>
      </c>
      <c r="AO27" s="881">
        <f>①CO2排出量の現状把握!AI37</f>
        <v>2.0311452523884097</v>
      </c>
      <c r="AP27" s="882">
        <f>①CO2排出量の現状把握!AJ37</f>
        <v>2.2045977386229598</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18：プラスチック製品製造業(N=1)</v>
      </c>
      <c r="BE27" s="845">
        <f>VLOOKUP(BE$13&amp;"_"&amp;$AV$8,データシート2!$A:$SI,MATCH($AV$5&amp;"_"&amp;$BA27&amp;$AV$6,データシート2!$A$1:$SI$1,0),0)</f>
        <v>1</v>
      </c>
      <c r="BF27" s="952">
        <f>VLOOKUP(BF$13&amp;"_"&amp;$AW$8,データシート2!$A:$SI,MATCH($AW$5&amp;"_"&amp;$BA27&amp;$AW$6,データシート2!$A$1:$SI$1,0),0)</f>
        <v>5.7939999999999996</v>
      </c>
      <c r="BG27" s="952">
        <f t="shared" si="2"/>
        <v>5.7939999999999996</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f t="shared" si="4"/>
        <v>0.66804296116167927</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1.5125811638889921</v>
      </c>
      <c r="AG28" s="881">
        <f>①CO2排出量の現状把握!AA38</f>
        <v>1.508999883334031</v>
      </c>
      <c r="AH28" s="881">
        <f>①CO2排出量の現状把握!AB38</f>
        <v>1.486648512071965</v>
      </c>
      <c r="AI28" s="881">
        <f>①CO2排出量の現状把握!AC38</f>
        <v>2.0294688045144178</v>
      </c>
      <c r="AJ28" s="881">
        <f>①CO2排出量の現状把握!AD38</f>
        <v>2.1804489795116031</v>
      </c>
      <c r="AK28" s="881">
        <f>①CO2排出量の現状把握!AE38</f>
        <v>2.2876194747059762</v>
      </c>
      <c r="AL28" s="881">
        <f>①CO2排出量の現状把握!AF38</f>
        <v>2.0699969933452764</v>
      </c>
      <c r="AM28" s="881">
        <f>①CO2排出量の現状把握!AG38</f>
        <v>1.8459734045035248</v>
      </c>
      <c r="AN28" s="881">
        <f>①CO2排出量の現状把握!AH38</f>
        <v>1.8620396528927468</v>
      </c>
      <c r="AO28" s="881">
        <f>①CO2排出量の現状把握!AI38</f>
        <v>1.6280685703624154</v>
      </c>
      <c r="AP28" s="882">
        <f>①CO2排出量の現状把握!AJ38</f>
        <v>1.4676574363117196</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63.000564506903117</v>
      </c>
      <c r="AG29" s="883">
        <f>①CO2排出量の現状把握!AA39</f>
        <v>64.765122544158459</v>
      </c>
      <c r="AH29" s="883">
        <f>①CO2排出量の現状把握!AB39</f>
        <v>62.23287342340673</v>
      </c>
      <c r="AI29" s="883">
        <f>①CO2排出量の現状把握!AC39</f>
        <v>59.608477907237919</v>
      </c>
      <c r="AJ29" s="883">
        <f>①CO2排出量の現状把握!AD39</f>
        <v>53.82177595644454</v>
      </c>
      <c r="AK29" s="883">
        <f>①CO2排出量の現状把握!AE39</f>
        <v>51.448229517466686</v>
      </c>
      <c r="AL29" s="883">
        <f>①CO2排出量の現状把握!AF39</f>
        <v>49.380400236562458</v>
      </c>
      <c r="AM29" s="883">
        <f>①CO2排出量の現状把握!AG39</f>
        <v>48.192502317148723</v>
      </c>
      <c r="AN29" s="883">
        <f>①CO2排出量の現状把握!AH39</f>
        <v>44.375664168236177</v>
      </c>
      <c r="AO29" s="883">
        <f>①CO2排出量の現状把握!AI39</f>
        <v>40.976321475614604</v>
      </c>
      <c r="AP29" s="884">
        <f>①CO2排出量の現状把握!AJ39</f>
        <v>46.902376294814566</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23：非鉄金属製造業(N=1)</v>
      </c>
      <c r="BE30" s="845">
        <f>VLOOKUP(BE$13&amp;"_"&amp;$AV$8,データシート2!$A:$SI,MATCH($AV$5&amp;"_"&amp;$BA30&amp;$AV$6,データシート2!$A$1:$SI$1,0),0)</f>
        <v>1</v>
      </c>
      <c r="BF30" s="952">
        <f>VLOOKUP(BF$13&amp;"_"&amp;$AW$8,データシート2!$A:$SI,MATCH($AW$5&amp;"_"&amp;$BA30&amp;$AW$6,データシート2!$A$1:$SI$1,0),0)</f>
        <v>4.2080000000000002</v>
      </c>
      <c r="BG30" s="952">
        <f t="shared" si="2"/>
        <v>4.2080000000000002</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f t="shared" si="4"/>
        <v>0.15414541381325955</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0.32164472034008701</v>
      </c>
      <c r="AG32" s="461">
        <f t="shared" si="16"/>
        <v>0.39222486208513502</v>
      </c>
      <c r="AH32" s="461">
        <f t="shared" si="16"/>
        <v>0.45252801496122963</v>
      </c>
      <c r="AI32" s="461">
        <f t="shared" si="16"/>
        <v>0.47089750405844921</v>
      </c>
      <c r="AJ32" s="461">
        <f t="shared" si="16"/>
        <v>0.52801614231297789</v>
      </c>
      <c r="AK32" s="461">
        <f t="shared" si="16"/>
        <v>0.49342226498953068</v>
      </c>
      <c r="AL32" s="461">
        <f t="shared" si="16"/>
        <v>0.52534874742659199</v>
      </c>
      <c r="AM32" s="461">
        <f t="shared" si="16"/>
        <v>0.52490747743676569</v>
      </c>
      <c r="AN32" s="461">
        <f t="shared" si="16"/>
        <v>0.54357429031615345</v>
      </c>
      <c r="AO32" s="461">
        <f t="shared" si="16"/>
        <v>0.57784928105084066</v>
      </c>
      <c r="AP32" s="461">
        <f t="shared" si="16"/>
        <v>0.51074952602381551</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0.53985566149104358</v>
      </c>
      <c r="AG33" s="458">
        <f t="shared" ref="AG33:AP33" si="17">IFERROR(IF(G22/AG25&gt;1,1,G22/AG25),0)</f>
        <v>0.68902143154213957</v>
      </c>
      <c r="AH33" s="458">
        <f t="shared" si="17"/>
        <v>0.7756819073190564</v>
      </c>
      <c r="AI33" s="458">
        <f t="shared" si="17"/>
        <v>0.76537454819707551</v>
      </c>
      <c r="AJ33" s="458">
        <f t="shared" si="17"/>
        <v>0.89926575531819453</v>
      </c>
      <c r="AK33" s="458">
        <f t="shared" si="17"/>
        <v>0.76192143262745204</v>
      </c>
      <c r="AL33" s="458">
        <f t="shared" si="17"/>
        <v>0.80841729306777499</v>
      </c>
      <c r="AM33" s="458">
        <f t="shared" si="17"/>
        <v>0.81804941121094588</v>
      </c>
      <c r="AN33" s="458">
        <f>IFERROR(IF(N22/AN25&gt;1,1,N22/AN25),0)</f>
        <v>0.82548864668098021</v>
      </c>
      <c r="AO33" s="458">
        <f t="shared" si="17"/>
        <v>0.97497015753091543</v>
      </c>
      <c r="AP33" s="458">
        <f t="shared" si="17"/>
        <v>0.84473171788858181</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0.57490056848328508</v>
      </c>
      <c r="AG34" s="459">
        <f t="shared" ref="AG34:AP36" si="18">IFERROR(IF(G23/AG26&gt;1,1,G23/AG26),0)</f>
        <v>0.73404638424095459</v>
      </c>
      <c r="AH34" s="459">
        <f t="shared" si="18"/>
        <v>0.82122626640806673</v>
      </c>
      <c r="AI34" s="459">
        <f t="shared" si="18"/>
        <v>0.8238925582489498</v>
      </c>
      <c r="AJ34" s="459">
        <f t="shared" si="18"/>
        <v>0.98241585633657702</v>
      </c>
      <c r="AK34" s="459">
        <f t="shared" si="18"/>
        <v>0.82257481975279612</v>
      </c>
      <c r="AL34" s="459">
        <f t="shared" si="18"/>
        <v>0.87117917846818882</v>
      </c>
      <c r="AM34" s="459">
        <f t="shared" si="18"/>
        <v>0.87859560796353253</v>
      </c>
      <c r="AN34" s="459">
        <f t="shared" si="18"/>
        <v>0.88808063363768186</v>
      </c>
      <c r="AO34" s="459">
        <f t="shared" si="18"/>
        <v>1</v>
      </c>
      <c r="AP34" s="459">
        <f t="shared" si="18"/>
        <v>0.91354893841599438</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9.8745146947347609E-2</v>
      </c>
      <c r="AG37" s="460">
        <f t="shared" ref="AG37:AP37" si="21">IFERROR(IF(G26/AG29&gt;1,1,G26/AG29),0)</f>
        <v>0.11345612748574593</v>
      </c>
      <c r="AH37" s="460">
        <f t="shared" si="21"/>
        <v>0.13353071363846883</v>
      </c>
      <c r="AI37" s="460">
        <f t="shared" si="21"/>
        <v>0.14268104636450191</v>
      </c>
      <c r="AJ37" s="460">
        <f t="shared" si="21"/>
        <v>0.14739387281497005</v>
      </c>
      <c r="AK37" s="460">
        <f t="shared" si="21"/>
        <v>0.15843110786218081</v>
      </c>
      <c r="AL37" s="460">
        <f t="shared" si="21"/>
        <v>0.16587552876769074</v>
      </c>
      <c r="AM37" s="460">
        <f t="shared" si="21"/>
        <v>0.15902888689124692</v>
      </c>
      <c r="AN37" s="460">
        <f t="shared" si="21"/>
        <v>0.18776057003703381</v>
      </c>
      <c r="AO37" s="460">
        <f t="shared" si="21"/>
        <v>0.18635152510076472</v>
      </c>
      <c r="AP37" s="460">
        <f t="shared" si="21"/>
        <v>0.16361644347747945</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31：輸送用機械器具製造業(N=5)</v>
      </c>
      <c r="BE38" s="845">
        <f>VLOOKUP(BE$13&amp;"_"&amp;$AV$8,データシート2!$A:$SI,MATCH($AV$5&amp;"_"&amp;$BA38&amp;$AV$6,データシート2!$A$1:$SI$1,0),0)</f>
        <v>5</v>
      </c>
      <c r="BF38" s="952">
        <f>VLOOKUP(BF$13&amp;"_"&amp;$AW$8,データシート2!$A:$SI,MATCH($AW$5&amp;"_"&amp;$BA38&amp;$AW$6,データシート2!$A$1:$SI$1,0),0)</f>
        <v>28.920999999999999</v>
      </c>
      <c r="BG38" s="952">
        <f t="shared" si="2"/>
        <v>5.7842000000000002</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f t="shared" si="4"/>
        <v>0.42027382906398886</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F：電気・ガス・熱供給・水道業(N=1)</v>
      </c>
      <c r="BE40" s="845">
        <f>VLOOKUP(BE$13&amp;"_"&amp;$AV$8,データシート2!$A:$SI,MATCH($AV$5&amp;"_"&amp;$BA40&amp;$AV$6,データシート2!$A$1:$SI$1,0),0)</f>
        <v>1</v>
      </c>
      <c r="BF40" s="952">
        <f>VLOOKUP(BF$13&amp;"_"&amp;$AW$8,データシート2!$A:$SI,MATCH($AW$5&amp;"_"&amp;$BA40&amp;$AW$6,データシート2!$A$1:$SI$1,0),0)</f>
        <v>3.71</v>
      </c>
      <c r="BG40" s="952">
        <f t="shared" ref="BG40:BG51" si="22">BF40/BE40</f>
        <v>3.71</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f t="shared" ref="BK40:BK51" si="24">BG40/BJ40</f>
        <v>0.37539177608198204</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P：医療，福祉(N=1)</v>
      </c>
      <c r="BE50" s="845">
        <f>VLOOKUP(BE$13&amp;"_"&amp;$AV$8,データシート2!$A:$SI,MATCH($AV$5&amp;"_"&amp;$BA50&amp;$AV$6,データシート2!$A$1:$SI$1,0),0)</f>
        <v>1</v>
      </c>
      <c r="BF50" s="952">
        <f>VLOOKUP(BF$13&amp;"_"&amp;$AW$8,データシート2!$A:$SI,MATCH($AW$5&amp;"_"&amp;$BA50&amp;$AW$6,データシート2!$A$1:$SI$1,0),0)</f>
        <v>3.964</v>
      </c>
      <c r="BG50" s="952">
        <f t="shared" si="22"/>
        <v>3.964</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f t="shared" si="24"/>
        <v>0.71504068837763679</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40.963000000000001</v>
      </c>
      <c r="G55" s="885">
        <f t="shared" ref="G55:P55" si="32">SUM(G56,G57,G60,G61,G62,G63,G64,G65,)</f>
        <v>49.262</v>
      </c>
      <c r="H55" s="885">
        <f t="shared" si="32"/>
        <v>55.962000000000003</v>
      </c>
      <c r="I55" s="885">
        <f t="shared" si="32"/>
        <v>59.354999999999997</v>
      </c>
      <c r="J55" s="885">
        <f t="shared" si="32"/>
        <v>57.555</v>
      </c>
      <c r="K55" s="885">
        <f t="shared" si="32"/>
        <v>57.058</v>
      </c>
      <c r="L55" s="885">
        <f t="shared" si="32"/>
        <v>58.886000000000003</v>
      </c>
      <c r="M55" s="885">
        <f t="shared" si="32"/>
        <v>56.87</v>
      </c>
      <c r="N55" s="885">
        <f t="shared" si="32"/>
        <v>54.566000000000003</v>
      </c>
      <c r="O55" s="885">
        <f t="shared" si="32"/>
        <v>47.021000000000001</v>
      </c>
      <c r="P55" s="886">
        <f t="shared" si="32"/>
        <v>48.853999999999999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40.963000000000001</v>
      </c>
      <c r="G56" s="887">
        <f>IFERROR(VLOOKUP(年度マスタ!$K$4&amp;"_"&amp;G$54,データシート1!$A:$CE,MATCH("bc_"&amp;$C56,データシート1!$A$1:$CE$1,0),0),0)</f>
        <v>49.262</v>
      </c>
      <c r="H56" s="887">
        <f>IFERROR(VLOOKUP(年度マスタ!$K$4&amp;"_"&amp;H$54,データシート1!$A:$CE,MATCH("bc_"&amp;$C56,データシート1!$A$1:$CE$1,0),0),0)</f>
        <v>55.962000000000003</v>
      </c>
      <c r="I56" s="887">
        <f>IFERROR(VLOOKUP(年度マスタ!$K$4&amp;"_"&amp;I$54,データシート1!$A:$CE,MATCH("bc_"&amp;$C56,データシート1!$A$1:$CE$1,0),0),0)</f>
        <v>59.354999999999997</v>
      </c>
      <c r="J56" s="887">
        <f>IFERROR(VLOOKUP(年度マスタ!$K$4&amp;"_"&amp;J$54,データシート1!$A:$CE,MATCH("bc_"&amp;$C56,データシート1!$A$1:$CE$1,0),0),0)</f>
        <v>57.555</v>
      </c>
      <c r="K56" s="887">
        <f>IFERROR(VLOOKUP(年度マスタ!$K$4&amp;"_"&amp;K$54,データシート1!$A:$CE,MATCH("bc_"&amp;$C56,データシート1!$A$1:$CE$1,0),0),0)</f>
        <v>57.058</v>
      </c>
      <c r="L56" s="887">
        <f>IFERROR(VLOOKUP(年度マスタ!$K$4&amp;"_"&amp;L$54,データシート1!$A:$CE,MATCH("bc_"&amp;$C56,データシート1!$A$1:$CE$1,0),0),0)</f>
        <v>58.886000000000003</v>
      </c>
      <c r="M56" s="887">
        <f>IFERROR(VLOOKUP(年度マスタ!$K$4&amp;"_"&amp;M$54,データシート1!$A:$CE,MATCH("bc_"&amp;$C56,データシート1!$A$1:$CE$1,0),0),0)</f>
        <v>56.87</v>
      </c>
      <c r="N56" s="887">
        <f>IFERROR(VLOOKUP(年度マスタ!$K$4&amp;"_"&amp;N$54,データシート1!$A:$CE,MATCH("bc_"&amp;$C56,データシート1!$A$1:$CE$1,0),0),0)</f>
        <v>54.566000000000003</v>
      </c>
      <c r="O56" s="887">
        <f>IFERROR(VLOOKUP(年度マスタ!$K$4&amp;"_"&amp;O$54,データシート1!$A:$CE,MATCH("bc_"&amp;$C56,データシート1!$A$1:$CE$1,0),0),0)</f>
        <v>47.021000000000001</v>
      </c>
      <c r="P56" s="888">
        <f>IFERROR(VLOOKUP(年度マスタ!$K$4&amp;"_"&amp;P$54,データシート1!$A:$CE,MATCH("bc_"&amp;$C56,データシート1!$A$1:$CE$1,0),0),0)</f>
        <v>48.853999999999999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清水町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1924.7</v>
      </c>
      <c r="K6" s="619">
        <f>VLOOKUP(年度マスタ!$K$4&amp;"_"&amp;K$5,データシート1!$A:$BT,MATCH("cb_"&amp;$G6,データシート1!$A$1:$BT$1,0),0)</f>
        <v>2259.6</v>
      </c>
      <c r="L6" s="619">
        <f>VLOOKUP(年度マスタ!$K$4&amp;"_"&amp;L$5,データシート1!$A:$BT,MATCH("cb_"&amp;$G6,データシート1!$A$1:$BT$1,0),0)</f>
        <v>2539.6</v>
      </c>
      <c r="M6" s="619">
        <f>VLOOKUP(年度マスタ!$K$4&amp;"_"&amp;M$5,データシート1!$A:$BT,MATCH("cb_"&amp;$G6,データシート1!$A$1:$BT$1,0),0)</f>
        <v>2877.6</v>
      </c>
      <c r="N6" s="619">
        <f>VLOOKUP(年度マスタ!$K$4&amp;"_"&amp;N$5,データシート1!$A:$BT,MATCH("cb_"&amp;$G6,データシート1!$A$1:$BT$1,0),0)</f>
        <v>3250.0000000000032</v>
      </c>
      <c r="O6" s="619">
        <f>VLOOKUP(年度マスタ!$K$4&amp;"_"&amp;O$5,データシート1!$A:$BT,MATCH("cb_"&amp;$G6,データシート1!$A$1:$BT$1,0),0)</f>
        <v>3698.4000000000069</v>
      </c>
      <c r="P6" s="619">
        <f>VLOOKUP(年度マスタ!$K$4&amp;"_"&amp;P$5,データシート1!$A:$BT,MATCH("cb_"&amp;$G6,データシート1!$A$1:$BT$1,0),0)</f>
        <v>4120.5000000000082</v>
      </c>
      <c r="Q6" s="619">
        <f>VLOOKUP(年度マスタ!$K$4&amp;"_"&amp;Q$5,データシート1!$A:$BT,MATCH("cb_"&amp;$G6,データシート1!$A$1:$BT$1,0),0)</f>
        <v>4520.6000000000095</v>
      </c>
      <c r="R6" s="633">
        <f>VLOOKUP(年度マスタ!$K$4&amp;"_"&amp;R$5,データシート1!$A:$BT,MATCH("cb_"&amp;$G6,データシート1!$A$1:$BT$1,0),0)</f>
        <v>4979.2000000000053</v>
      </c>
      <c r="S6" s="568"/>
      <c r="T6" s="190"/>
      <c r="U6" s="581"/>
      <c r="V6" s="195"/>
      <c r="W6" s="195"/>
      <c r="X6" s="195"/>
      <c r="Y6" s="196" t="s">
        <v>372</v>
      </c>
      <c r="Z6" s="663" t="s">
        <v>373</v>
      </c>
      <c r="AA6" s="663"/>
      <c r="AB6" s="663"/>
      <c r="AC6" s="664">
        <f>SUM(AC7:AC8)</f>
        <v>107650</v>
      </c>
      <c r="AD6" s="664">
        <f>SUM(AD7:AD8)</f>
        <v>135474.54</v>
      </c>
      <c r="AE6" s="665">
        <f>$AD6*3600/100000000</f>
        <v>4.8770834399999998</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1261.0999999999999</v>
      </c>
      <c r="K7" s="617">
        <f>VLOOKUP(年度マスタ!$K$4&amp;"_"&amp;K$5,データシート1!$A:$BT,MATCH("cb_"&amp;$G7,データシート1!$A$1:$BT$1,0),0)</f>
        <v>1720.1</v>
      </c>
      <c r="L7" s="617">
        <f>VLOOKUP(年度マスタ!$K$4&amp;"_"&amp;L$5,データシート1!$A:$BT,MATCH("cb_"&amp;$G7,データシート1!$A$1:$BT$1,0),0)</f>
        <v>1931</v>
      </c>
      <c r="M7" s="617">
        <f>VLOOKUP(年度マスタ!$K$4&amp;"_"&amp;M$5,データシート1!$A:$BT,MATCH("cb_"&amp;$G7,データシート1!$A$1:$BT$1,0),0)</f>
        <v>2068</v>
      </c>
      <c r="N7" s="617">
        <f>VLOOKUP(年度マスタ!$K$4&amp;"_"&amp;N$5,データシート1!$A:$BT,MATCH("cb_"&amp;$G7,データシート1!$A$1:$BT$1,0),0)</f>
        <v>2158.7000000000012</v>
      </c>
      <c r="O7" s="617">
        <f>VLOOKUP(年度マスタ!$K$4&amp;"_"&amp;O$5,データシート1!$A:$BT,MATCH("cb_"&amp;$G7,データシート1!$A$1:$BT$1,0),0)</f>
        <v>2180.7000000000012</v>
      </c>
      <c r="P7" s="617">
        <f>VLOOKUP(年度マスタ!$K$4&amp;"_"&amp;P$5,データシート1!$A:$BT,MATCH("cb_"&amp;$G7,データシート1!$A$1:$BT$1,0),0)</f>
        <v>2200.5000000000009</v>
      </c>
      <c r="Q7" s="617">
        <f>VLOOKUP(年度マスタ!$K$4&amp;"_"&amp;Q$5,データシート1!$A:$BT,MATCH("cb_"&amp;$G7,データシート1!$A$1:$BT$1,0),0)</f>
        <v>2273.5000000000009</v>
      </c>
      <c r="R7" s="634">
        <f>VLOOKUP(年度マスタ!$K$4&amp;"_"&amp;R$5,データシート1!$A:$BT,MATCH("cb_"&amp;$G7,データシート1!$A$1:$BT$1,0),0)</f>
        <v>2287.0000000000009</v>
      </c>
      <c r="S7" s="568"/>
      <c r="T7" s="190"/>
      <c r="U7" s="581"/>
      <c r="V7" s="195"/>
      <c r="W7" s="195"/>
      <c r="X7" s="195"/>
      <c r="Y7" s="196" t="s">
        <v>375</v>
      </c>
      <c r="Z7" s="212" t="s">
        <v>376</v>
      </c>
      <c r="AA7" s="212"/>
      <c r="AB7" s="212"/>
      <c r="AC7" s="1022">
        <f>VLOOKUP(年度マスタ!$K$4&amp;"_"&amp;年度マスタ!$K$9,データシート3!A:AB,MATCH("ea_"&amp;$Y7&amp;"_設備",データシート3!$A$1:$AB$1,0),0)</f>
        <v>96368</v>
      </c>
      <c r="AD7" s="1022">
        <f>VLOOKUP(年度マスタ!$K$4&amp;"_"&amp;年度マスタ!$K$9,データシート3!A:AB,MATCH("ea_"&amp;$Y7&amp;"_年間発電",データシート3!$A$1:$AB$1,0),0)/10^3</f>
        <v>121421.633</v>
      </c>
      <c r="AE7" s="554">
        <f t="shared" ref="AE7:AE16" si="0">$AD7*3600/100000000</f>
        <v>4.3711787879999999</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11282</v>
      </c>
      <c r="AD8" s="1022">
        <f>VLOOKUP(年度マスタ!$K$4&amp;"_"&amp;年度マスタ!$K$9,データシート3!A:AB,MATCH("ea_"&amp;$Y8&amp;"_年間発電",データシート3!$A$1:$AB$1,0),0)/10^3</f>
        <v>14052.906999999999</v>
      </c>
      <c r="AE8" s="554">
        <f t="shared" si="0"/>
        <v>0.50590465200000001</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0</v>
      </c>
      <c r="AD10" s="666">
        <f>SUM(AD11:AD12)</f>
        <v>0</v>
      </c>
      <c r="AE10" s="667">
        <f t="shared" si="0"/>
        <v>0</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0</v>
      </c>
      <c r="AD11" s="1022">
        <f>VLOOKUP(年度マスタ!$K$4&amp;"_"&amp;年度マスタ!$K$9,データシート3!A:AB,MATCH("ea_"&amp;$Y11&amp;"_年間発電",データシート3!$A$1:$AB$1,0),0)/10^3</f>
        <v>0</v>
      </c>
      <c r="AE11" s="554">
        <f t="shared" si="0"/>
        <v>0</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3185.8</v>
      </c>
      <c r="K12" s="651">
        <f t="shared" ref="K12:Q12" si="1">SUM(K6:K11)</f>
        <v>3979.7</v>
      </c>
      <c r="L12" s="651">
        <f t="shared" si="1"/>
        <v>4470.6000000000004</v>
      </c>
      <c r="M12" s="651">
        <f t="shared" si="1"/>
        <v>4945.6000000000004</v>
      </c>
      <c r="N12" s="651">
        <f t="shared" si="1"/>
        <v>5408.7000000000044</v>
      </c>
      <c r="O12" s="651">
        <f t="shared" si="1"/>
        <v>5879.1000000000076</v>
      </c>
      <c r="P12" s="651">
        <f t="shared" si="1"/>
        <v>6321.0000000000091</v>
      </c>
      <c r="Q12" s="651">
        <f t="shared" si="1"/>
        <v>6794.1000000000104</v>
      </c>
      <c r="R12" s="652">
        <f t="shared" ref="R12" si="2">SUM(R6:R11)</f>
        <v>7266.2000000000062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2.9206289399999998</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13.858480910000001</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2309.8709640000002</v>
      </c>
      <c r="K19" s="615">
        <f>K6*別紙!$C5/100*別紙!$E5/10^3</f>
        <v>2711.7911519999998</v>
      </c>
      <c r="L19" s="615">
        <f>L6*別紙!$C5/100*別紙!$E5/10^3</f>
        <v>3047.824752</v>
      </c>
      <c r="M19" s="615">
        <f>M6*別紙!$C5/100*別紙!$E5/10^3</f>
        <v>3453.4653119999994</v>
      </c>
      <c r="N19" s="615">
        <f>N6*別紙!$C5/100*別紙!$E5/10^3</f>
        <v>3900.390000000004</v>
      </c>
      <c r="O19" s="615">
        <f>O6*別紙!$C5/100*別紙!$E5/10^3</f>
        <v>4438.5238080000072</v>
      </c>
      <c r="P19" s="615">
        <f>P6*別紙!$C5/100*別紙!$E5/10^3</f>
        <v>4945.0944600000093</v>
      </c>
      <c r="Q19" s="615">
        <f>Q6*別紙!$C5/100*別紙!$E5/10^3</f>
        <v>5425.2624720000103</v>
      </c>
      <c r="R19" s="639">
        <f>R6*別紙!$C5/100*別紙!$E5/10^3</f>
        <v>5975.6375040000066</v>
      </c>
      <c r="S19" s="572"/>
      <c r="T19" s="191"/>
      <c r="U19" s="588"/>
      <c r="W19" s="201"/>
      <c r="X19" s="201"/>
      <c r="Y19" s="173"/>
      <c r="Z19" s="628" t="s">
        <v>389</v>
      </c>
      <c r="AA19" s="671"/>
      <c r="AB19" s="672"/>
      <c r="AC19" s="673">
        <f>SUM($AC$6,$AC$9,$AC$10,$AC$13)</f>
        <v>107650</v>
      </c>
      <c r="AD19" s="673">
        <f>SUM($AD$6,$AD$9,$AD$10,$AD$13)</f>
        <v>135474.54</v>
      </c>
      <c r="AE19" s="674">
        <f>SUM($AE$6,$AE$9,$AE$10,$AE$13,$AE$17,$AE$18)</f>
        <v>21.656193290000001</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1668.1326359999998</v>
      </c>
      <c r="K20" s="617">
        <f>K7*別紙!$C6/100*別紙!$E6/10^3</f>
        <v>2275.2794759999997</v>
      </c>
      <c r="L20" s="617">
        <f>L7*別紙!$C6/100*別紙!$E6/10^3</f>
        <v>2554.2495599999997</v>
      </c>
      <c r="M20" s="617">
        <f>M7*別紙!$C6/100*別紙!$E6/10^3</f>
        <v>2735.4676799999997</v>
      </c>
      <c r="N20" s="617">
        <f>N7*別紙!$C6/100*別紙!$E6/10^3</f>
        <v>2855.4420120000013</v>
      </c>
      <c r="O20" s="617">
        <f>O7*別紙!$C6/100*別紙!$E6/10^3</f>
        <v>2884.5427320000013</v>
      </c>
      <c r="P20" s="617">
        <f>P7*別紙!$C6/100*別紙!$E6/10^3</f>
        <v>2910.733380000001</v>
      </c>
      <c r="Q20" s="617">
        <f>Q7*別紙!$C6/100*別紙!$E6/10^3</f>
        <v>3007.2948600000009</v>
      </c>
      <c r="R20" s="634">
        <f>R7*別紙!$C6/100*別紙!$E6/10^3</f>
        <v>3025.1521200000011</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3978.0036</v>
      </c>
      <c r="K25" s="657">
        <f t="shared" si="3"/>
        <v>4987.0706279999995</v>
      </c>
      <c r="L25" s="657">
        <f t="shared" si="3"/>
        <v>5602.0743119999997</v>
      </c>
      <c r="M25" s="657">
        <f t="shared" si="3"/>
        <v>6188.9329919999991</v>
      </c>
      <c r="N25" s="657">
        <f t="shared" si="3"/>
        <v>6755.8320120000053</v>
      </c>
      <c r="O25" s="657">
        <f t="shared" si="3"/>
        <v>7323.0665400000089</v>
      </c>
      <c r="P25" s="657">
        <f t="shared" si="3"/>
        <v>7855.8278400000108</v>
      </c>
      <c r="Q25" s="657">
        <f t="shared" si="3"/>
        <v>8432.5573320000112</v>
      </c>
      <c r="R25" s="658">
        <f t="shared" ref="R25" si="4">SUM(R19:R24)</f>
        <v>9000.7896240000082</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216201.98777472856</v>
      </c>
      <c r="K26" s="654">
        <f>(VLOOKUP(年度マスタ!$K$4&amp;"_"&amp;K$18,データシート1!$A:$BT,MATCH("da_合計",データシート1!$A$1:$BT$1,0),0))/10^3</f>
        <v>227737.81836213407</v>
      </c>
      <c r="L26" s="654">
        <f>(VLOOKUP(年度マスタ!$K$4&amp;"_"&amp;L$18,データシート1!$A:$BT,MATCH("da_合計",データシート1!$A$1:$BT$1,0),0))/10^3</f>
        <v>227213.68917208706</v>
      </c>
      <c r="M26" s="654">
        <f>(VLOOKUP(年度マスタ!$K$4&amp;"_"&amp;M$18,データシート1!$A:$BT,MATCH("da_合計",データシート1!$A$1:$BT$1,0),0))/10^3</f>
        <v>222328.34306863017</v>
      </c>
      <c r="N26" s="654">
        <f>(VLOOKUP(年度マスタ!$K$4&amp;"_"&amp;N$18,データシート1!$A:$BT,MATCH("da_合計",データシート1!$A$1:$BT$1,0),0))/10^3</f>
        <v>211219.60497301942</v>
      </c>
      <c r="O26" s="654">
        <f>(VLOOKUP(年度マスタ!$K$4&amp;"_"&amp;O$18,データシート1!$A:$BT,MATCH("da_合計",データシート1!$A$1:$BT$1,0),0))/10^3</f>
        <v>194557.73285008429</v>
      </c>
      <c r="P26" s="654">
        <f>(VLOOKUP(年度マスタ!$K$4&amp;"_"&amp;P$18,データシート1!$A:$BT,MATCH("da_合計",データシート1!$A$1:$BT$1,0),0))/10^3</f>
        <v>209379.84131281544</v>
      </c>
      <c r="Q26" s="654">
        <f>(VLOOKUP(年度マスタ!$K$4&amp;"_"&amp;Q$18,データシート1!$A:$BT,MATCH("da_合計",データシート1!$A$1:$BT$1,0),0))/10^3</f>
        <v>204815.48800718386</v>
      </c>
      <c r="R26" s="655">
        <f>Q26</f>
        <v>204815.48800718386</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1.8399477455983783E-2</v>
      </c>
      <c r="K27" s="839">
        <f t="shared" ref="K27:P27" si="5">K25/K26</f>
        <v>2.1898298068658405E-2</v>
      </c>
      <c r="L27" s="839">
        <f t="shared" si="5"/>
        <v>2.4655531682147468E-2</v>
      </c>
      <c r="M27" s="839">
        <f t="shared" si="5"/>
        <v>2.7836905122301692E-2</v>
      </c>
      <c r="N27" s="839">
        <f t="shared" si="5"/>
        <v>3.1984871919739533E-2</v>
      </c>
      <c r="O27" s="839">
        <f t="shared" si="5"/>
        <v>3.7639555276082343E-2</v>
      </c>
      <c r="P27" s="839">
        <f t="shared" si="5"/>
        <v>3.7519504221341586E-2</v>
      </c>
      <c r="Q27" s="839">
        <f>Q25/Q26</f>
        <v>4.1171482752828933E-2</v>
      </c>
      <c r="R27" s="840">
        <f>R25/R26</f>
        <v>4.394584467989212E-2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4.394584467989212E-2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0.66144675540967035</v>
      </c>
      <c r="AA52" s="173"/>
      <c r="AB52" s="678" t="s">
        <v>413</v>
      </c>
      <c r="AC52" s="679">
        <f>$AD6</f>
        <v>135474.54</v>
      </c>
      <c r="AD52" s="680">
        <f>R19+R20</f>
        <v>9000.7896240000082</v>
      </c>
      <c r="AE52" s="681">
        <f t="shared" ref="AE52:AE54" si="6">IFERROR(AD52/AC52,"-")</f>
        <v>6.6438975352859711E-2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不足量[MWh/年]</v>
      </c>
      <c r="X53" s="686" t="s">
        <v>433</v>
      </c>
      <c r="Y53" s="1129">
        <f>IF($AD$19&lt;$R$26,(-1)*($AD$19-$R$26),$AD$19-$R$26)</f>
        <v>69340.948007183848</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0</v>
      </c>
      <c r="AD54" s="679">
        <f>R22</f>
        <v>0</v>
      </c>
      <c r="AE54" s="681" t="str">
        <f t="shared" si="6"/>
        <v>-</v>
      </c>
      <c r="AF54" s="473"/>
      <c r="AG54" s="41"/>
      <c r="AH54" s="420"/>
      <c r="AI54" s="442" t="s">
        <v>440</v>
      </c>
      <c r="AJ54" s="443">
        <f>VLOOKUP(年度マスタ!$K$4&amp;"_"&amp;AJ$53,データシート1!$A$1:$BT$2000,MATCH("ca_太陽光発電（10kW未満）",データシート1!$A$1:$BT$1,0),0)</f>
        <v>422</v>
      </c>
      <c r="AK54" s="443">
        <f>VLOOKUP(年度マスタ!$K$4&amp;"_"&amp;AK$53,データシート1!$A$1:$BT$2000,MATCH("ca_太陽光発電（10kW未満）",データシート1!$A$1:$BT$1,0),0)</f>
        <v>491</v>
      </c>
      <c r="AL54" s="443">
        <f>VLOOKUP(年度マスタ!$K$4&amp;"_"&amp;AL$53,データシート1!$A$1:$BT$2000,MATCH("ca_太陽光発電（10kW未満）",データシート1!$A$1:$BT$1,0),0)</f>
        <v>546</v>
      </c>
      <c r="AM54" s="443">
        <f>VLOOKUP(年度マスタ!$K$4&amp;"_"&amp;AM$53,データシート1!$A$1:$BT$2000,MATCH("ca_太陽光発電（10kW未満）",データシート1!$A$1:$BT$1,0),0)</f>
        <v>615</v>
      </c>
      <c r="AN54" s="443">
        <f>VLOOKUP(年度マスタ!$K$4&amp;"_"&amp;AN$53,データシート1!$A$1:$BT$2000,MATCH("ca_太陽光発電（10kW未満）",データシート1!$A$1:$BT$1,0),0)</f>
        <v>691</v>
      </c>
      <c r="AO54" s="443">
        <f>VLOOKUP(年度マスタ!$K$4&amp;"_"&amp;AO$53,データシート1!$A$1:$BT$2000,MATCH("ca_太陽光発電（10kW未満）",データシート1!$A$1:$BT$1,0),0)</f>
        <v>771</v>
      </c>
      <c r="AP54" s="443">
        <f>VLOOKUP(年度マスタ!$K$4&amp;"_"&amp;AP$53,データシート1!$A$1:$BT$2000,MATCH("ca_太陽光発電（10kW未満）",データシート1!$A$1:$BT$1,0),0)</f>
        <v>843</v>
      </c>
      <c r="AQ54" s="443">
        <f>VLOOKUP(年度マスタ!$K$4&amp;"_"&amp;AQ$53,データシート1!$A$1:$BT$2000,MATCH("ca_太陽光発電（10kW未満）",データシート1!$A$1:$BT$1,0),0)</f>
        <v>911</v>
      </c>
      <c r="AR54" s="443">
        <f>VLOOKUP(年度マスタ!$K$4&amp;"_"&amp;AR$53,データシート1!$A$1:$BT$2000,MATCH("ca_太陽光発電（10kW未満）",データシート1!$A$1:$BT$1,0),0)</f>
        <v>998</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清水町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静岡県</v>
      </c>
      <c r="AY12" s="1023" t="str">
        <f>年度マスタ!$J4</f>
        <v>清水町</v>
      </c>
      <c r="AZ12" s="1023" t="str">
        <f>年度マスタ!$K4</f>
        <v>22341</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19205</v>
      </c>
      <c r="AY21" s="18" t="str">
        <f>IF(IFERROR(比較地域マスタ!$Z6,"")=0,"",IFERROR(比較地域マスタ!$Z6,""))</f>
        <v>山梨市</v>
      </c>
      <c r="BB21" s="110" t="str">
        <f t="shared" ref="BB21:BC68" si="0">AX21</f>
        <v>19205</v>
      </c>
      <c r="BC21" s="1031" t="str">
        <f t="shared" si="0"/>
        <v>山梨市</v>
      </c>
      <c r="BD21" s="34">
        <f>SUM(BE21,BI21:BK21,BQ21)</f>
        <v>187.49409716742173</v>
      </c>
      <c r="BE21" s="34">
        <f>SUM(BF21:BH21)</f>
        <v>25.357083107730226</v>
      </c>
      <c r="BF21" s="34">
        <f>VLOOKUP($AX21&amp;"_"&amp;$BC$14,データシート1!$A:$BT,MATCH($BC$12&amp;"_"&amp;BF$20,データシート1!$A$1:$BT$1,0),0)</f>
        <v>17.914624934002873</v>
      </c>
      <c r="BG21" s="34">
        <f>VLOOKUP($AX21&amp;"_"&amp;$BC$14,データシート1!$A:$BT,MATCH($BC$12&amp;"_"&amp;BG$20,データシート1!$A$1:$BT$1,0),0)</f>
        <v>2.2798491418975244</v>
      </c>
      <c r="BH21" s="34">
        <f>VLOOKUP($AX21&amp;"_"&amp;$BC$14,データシート1!$A:$BT,MATCH($BC$12&amp;"_"&amp;BH$20,データシート1!$A$1:$BT$1,0),0)</f>
        <v>5.1626090318298257</v>
      </c>
      <c r="BI21" s="34">
        <f>VLOOKUP($AX21&amp;"_"&amp;$BC$14,データシート1!$A:$BT,MATCH($BC$12&amp;"_"&amp;BI$20,データシート1!$A$1:$BT$1,0),0)</f>
        <v>40.308888337839456</v>
      </c>
      <c r="BJ21" s="34">
        <f>VLOOKUP($AX21&amp;"_"&amp;$BC$14,データシート1!$A:$BT,MATCH($BC$12&amp;"_"&amp;BJ$20,データシート1!$A$1:$BT$1,0),0)</f>
        <v>41.572429826630895</v>
      </c>
      <c r="BK21" s="34">
        <f t="shared" ref="BK21:BK68" si="1">SUM(BL21,BO21:BP21)</f>
        <v>74.573635090420211</v>
      </c>
      <c r="BL21" s="34">
        <f t="shared" ref="BL21:BL67" si="2">SUM(BM21:BN21)</f>
        <v>72.597698601876175</v>
      </c>
      <c r="BM21" s="34">
        <f>VLOOKUP($AX21&amp;"_"&amp;$BC$14,データシート1!$A:$BT,MATCH($BC$12&amp;"_"&amp;BM$20,データシート1!$A$1:$BT$1,0),0)</f>
        <v>31.661065368533961</v>
      </c>
      <c r="BN21" s="34">
        <f>VLOOKUP($AX21&amp;"_"&amp;$BC$14,データシート1!$A:$BT,MATCH($BC$12&amp;"_"&amp;BN$20,データシート1!$A$1:$BT$1,0),0)</f>
        <v>40.936633233342206</v>
      </c>
      <c r="BO21" s="34">
        <f>VLOOKUP($AX21&amp;"_"&amp;$BC$14,データシート1!$A:$BT,MATCH($BC$12&amp;"_"&amp;BO$20,データシート1!$A$1:$BT$1,0),0)</f>
        <v>1.97593648854403</v>
      </c>
      <c r="BP21" s="34">
        <f>VLOOKUP($AX21&amp;"_"&amp;$BC$14,データシート1!$A:$BT,MATCH($BC$12&amp;"_"&amp;BP$20,データシート1!$A$1:$BT$1,0),0)</f>
        <v>0</v>
      </c>
      <c r="BQ21" s="34">
        <f>VLOOKUP($AX21&amp;"_"&amp;$BC$14,データシート1!$A:$BT,MATCH($BC$12&amp;"_"&amp;BQ$20,データシート1!$A$1:$BT$1,0),0)</f>
        <v>5.6820608048009236</v>
      </c>
      <c r="BR21" s="35">
        <f t="shared" ref="BR21:BR68" si="3">BD21</f>
        <v>187.49409716742173</v>
      </c>
      <c r="BT21" s="111" t="str">
        <f t="shared" ref="BT21:BT68" si="4">AY21</f>
        <v>山梨市</v>
      </c>
      <c r="BU21" s="34">
        <f>BD21</f>
        <v>187.49409716742173</v>
      </c>
      <c r="BV21" s="60">
        <f>BE21/$BR21</f>
        <v>0.13524203423368455</v>
      </c>
      <c r="BW21" s="60">
        <f t="shared" ref="BW21:CH42" si="5">BF21/$BR21</f>
        <v>9.5547674324947499E-2</v>
      </c>
      <c r="BX21" s="60">
        <f t="shared" si="5"/>
        <v>1.215957822854416E-2</v>
      </c>
      <c r="BY21" s="60">
        <f t="shared" si="5"/>
        <v>2.7534781680192869E-2</v>
      </c>
      <c r="BZ21" s="60">
        <f t="shared" si="5"/>
        <v>0.21498750598983324</v>
      </c>
      <c r="CA21" s="60">
        <f t="shared" si="5"/>
        <v>0.22172660608887887</v>
      </c>
      <c r="CB21" s="60">
        <f t="shared" si="5"/>
        <v>0.39773857533141499</v>
      </c>
      <c r="CC21" s="60">
        <f t="shared" si="5"/>
        <v>0.38719991561681272</v>
      </c>
      <c r="CD21" s="60">
        <f t="shared" si="5"/>
        <v>0.168864331447525</v>
      </c>
      <c r="CE21" s="60">
        <f t="shared" si="5"/>
        <v>0.21833558416928767</v>
      </c>
      <c r="CF21" s="60">
        <f t="shared" si="5"/>
        <v>1.0538659714602265E-2</v>
      </c>
      <c r="CG21" s="60">
        <f t="shared" si="5"/>
        <v>0</v>
      </c>
      <c r="CH21" s="60">
        <f>BQ21/$BR21</f>
        <v>3.0305278356188257E-2</v>
      </c>
      <c r="CI21" s="112">
        <f t="shared" ref="CI21:CI68" si="6">BR21/$BR21</f>
        <v>1</v>
      </c>
      <c r="CK21" s="113" t="str">
        <f t="shared" ref="CK21:CK68" si="7">AY21</f>
        <v>山梨市</v>
      </c>
      <c r="CL21" s="114">
        <f>CN21+CP21+CR21</f>
        <v>25.357083107730226</v>
      </c>
      <c r="CM21" s="61">
        <f>IF(IF(CL21=0,0,CW21/CL21)&gt;1,1,IF(CL21=0,0,CW21/CL21))</f>
        <v>0.70907209333232468</v>
      </c>
      <c r="CN21" s="62">
        <f>BF21</f>
        <v>17.914624934002873</v>
      </c>
      <c r="CO21" s="61">
        <f>IF(IF(CN21=0,0,CX21/CN21)&gt;1,1,IF(CN21=0,0,CX21/CN21))</f>
        <v>1</v>
      </c>
      <c r="CP21" s="62">
        <f t="shared" ref="CP21:CP68" si="8">BG21</f>
        <v>2.2798491418975244</v>
      </c>
      <c r="CQ21" s="61">
        <f>IF(IF(CP21=0,0,CY21/CP21)&gt;1,1,IF(CP21=0,0,CY21/CP21))</f>
        <v>0</v>
      </c>
      <c r="CR21" s="62">
        <f t="shared" ref="CR21:CR68" si="9">BH21</f>
        <v>5.1626090318298257</v>
      </c>
      <c r="CS21" s="61">
        <f>IF(IF(CR21=0,0,CZ21/CR21)&gt;1,1,IF(CR21=0,0,CZ21/CR21))</f>
        <v>0</v>
      </c>
      <c r="CT21" s="62">
        <f t="shared" ref="CT21:CT68" si="10">BI21</f>
        <v>40.308888337839456</v>
      </c>
      <c r="CU21" s="63">
        <f>IF(IF(CT21=0,0,DA21/CT21)&gt;1,1,IF(CT21=0,0,DA21/CT21))</f>
        <v>9.0153813460259302E-2</v>
      </c>
      <c r="CV21" s="16"/>
      <c r="CW21" s="956">
        <f>SUM(CX21:CZ21)</f>
        <v>17.98</v>
      </c>
      <c r="CX21" s="957">
        <f>VLOOKUP($AX21&amp;"_"&amp;$CW$14,データシート1!$A:$BT,MATCH($CW$12&amp;"_"&amp;CX$20,データシート1!$A$1:$BT$1,0),0)</f>
        <v>17.98</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3.6339999999999999</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21.614000000000001</v>
      </c>
      <c r="DE21" s="16"/>
      <c r="DF21" s="115">
        <f>VLOOKUP($AX21&amp;"_"&amp;$DF$14,データシート1!$A:$BT,MATCH($DF$12&amp;"_"&amp;DF$20,データシート1!$A$1:$BT$1,0),0)</f>
        <v>4</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1</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5</v>
      </c>
      <c r="DM21" s="16"/>
      <c r="DN21" s="118">
        <f>IF($DD21=0,0,ROUND(CX21/$DD21,2))</f>
        <v>0.83</v>
      </c>
      <c r="DO21" s="119">
        <f>IF($DD21=0,0,ROUND(CY21/$DD21,2))</f>
        <v>0</v>
      </c>
      <c r="DP21" s="119">
        <f t="shared" ref="DP21:DR36" si="13">IF($DD21=0,0,ROUND(CZ21/$DD21,2))</f>
        <v>0</v>
      </c>
      <c r="DQ21" s="119">
        <f t="shared" si="13"/>
        <v>0.17</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21218</v>
      </c>
      <c r="AY22" s="18" t="str">
        <f>IF(IFERROR(比較地域マスタ!$Z7,"")=0,"",IFERROR(比較地域マスタ!$Z7,""))</f>
        <v>本巣市</v>
      </c>
      <c r="BB22" s="110" t="str">
        <f t="shared" si="0"/>
        <v>21218</v>
      </c>
      <c r="BC22" s="1031" t="str">
        <f t="shared" si="0"/>
        <v>本巣市</v>
      </c>
      <c r="BD22" s="34">
        <f t="shared" ref="BD22:BD68" si="14">SUM(BE22,BI22:BK22,BQ22)</f>
        <v>233.67737008461583</v>
      </c>
      <c r="BE22" s="34">
        <f t="shared" ref="BE22:BE67" si="15">SUM(BF22:BH22)</f>
        <v>85.082375975067919</v>
      </c>
      <c r="BF22" s="34">
        <f>VLOOKUP($AX22&amp;"_"&amp;$BC$14,データシート1!$A:$BT,MATCH($BC$12&amp;"_"&amp;BF$20,データシート1!$A$1:$BT$1,0),0)</f>
        <v>74.736584353685259</v>
      </c>
      <c r="BG22" s="34">
        <f>VLOOKUP($AX22&amp;"_"&amp;$BC$14,データシート1!$A:$BT,MATCH($BC$12&amp;"_"&amp;BG$20,データシート1!$A$1:$BT$1,0),0)</f>
        <v>2.5376262992480609</v>
      </c>
      <c r="BH22" s="34">
        <f>VLOOKUP($AX22&amp;"_"&amp;$BC$14,データシート1!$A:$BT,MATCH($BC$12&amp;"_"&amp;BH$20,データシート1!$A$1:$BT$1,0),0)</f>
        <v>7.8081653221345997</v>
      </c>
      <c r="BI22" s="34">
        <f>VLOOKUP($AX22&amp;"_"&amp;$BC$14,データシート1!$A:$BT,MATCH($BC$12&amp;"_"&amp;BI$20,データシート1!$A$1:$BT$1,0),0)</f>
        <v>41.341813811450891</v>
      </c>
      <c r="BJ22" s="34">
        <f>VLOOKUP($AX22&amp;"_"&amp;$BC$14,データシート1!$A:$BT,MATCH($BC$12&amp;"_"&amp;BJ$20,データシート1!$A$1:$BT$1,0),0)</f>
        <v>39.526516792542353</v>
      </c>
      <c r="BK22" s="34">
        <f t="shared" si="1"/>
        <v>63.402056523566564</v>
      </c>
      <c r="BL22" s="34">
        <f t="shared" si="2"/>
        <v>61.457649073017151</v>
      </c>
      <c r="BM22" s="34">
        <f>VLOOKUP($AX22&amp;"_"&amp;$BC$14,データシート1!$A:$BT,MATCH($BC$12&amp;"_"&amp;BM$20,データシート1!$A$1:$BT$1,0),0)</f>
        <v>31.798338070925972</v>
      </c>
      <c r="BN22" s="34">
        <f>VLOOKUP($AX22&amp;"_"&amp;$BC$14,データシート1!$A:$BT,MATCH($BC$12&amp;"_"&amp;BN$20,データシート1!$A$1:$BT$1,0),0)</f>
        <v>29.659311002091183</v>
      </c>
      <c r="BO22" s="34">
        <f>VLOOKUP($AX22&amp;"_"&amp;$BC$14,データシート1!$A:$BT,MATCH($BC$12&amp;"_"&amp;BO$20,データシート1!$A$1:$BT$1,0),0)</f>
        <v>1.94440745054941</v>
      </c>
      <c r="BP22" s="34">
        <f>VLOOKUP($AX22&amp;"_"&amp;$BC$14,データシート1!$A:$BT,MATCH($BC$12&amp;"_"&amp;BP$20,データシート1!$A$1:$BT$1,0),0)</f>
        <v>0</v>
      </c>
      <c r="BQ22" s="34">
        <f>VLOOKUP($AX22&amp;"_"&amp;$BC$14,データシート1!$A:$BT,MATCH($BC$12&amp;"_"&amp;BQ$20,データシート1!$A$1:$BT$1,0),0)</f>
        <v>4.3246069819881319</v>
      </c>
      <c r="BR22" s="35">
        <f t="shared" si="3"/>
        <v>233.67737008461583</v>
      </c>
      <c r="BT22" s="121" t="str">
        <f t="shared" si="4"/>
        <v>本巣市</v>
      </c>
      <c r="BU22" s="33">
        <f>BD22</f>
        <v>233.67737008461583</v>
      </c>
      <c r="BV22" s="59">
        <f t="shared" ref="BV22:BZ68" si="16">BE22/$BR22</f>
        <v>0.36410190659137909</v>
      </c>
      <c r="BW22" s="59">
        <f t="shared" si="5"/>
        <v>0.31982807888766784</v>
      </c>
      <c r="BX22" s="59">
        <f t="shared" si="5"/>
        <v>1.0859529522816748E-2</v>
      </c>
      <c r="BY22" s="59">
        <f t="shared" si="5"/>
        <v>3.3414298180894544E-2</v>
      </c>
      <c r="BZ22" s="59">
        <f t="shared" si="5"/>
        <v>0.17691834599337025</v>
      </c>
      <c r="CA22" s="59">
        <f t="shared" si="5"/>
        <v>0.16914995567704991</v>
      </c>
      <c r="CB22" s="59">
        <f t="shared" si="5"/>
        <v>0.27132304895680887</v>
      </c>
      <c r="CC22" s="59">
        <f t="shared" si="5"/>
        <v>0.26300214287229873</v>
      </c>
      <c r="CD22" s="59">
        <f t="shared" si="5"/>
        <v>0.13607795251808774</v>
      </c>
      <c r="CE22" s="59">
        <f t="shared" si="5"/>
        <v>0.12692419035421096</v>
      </c>
      <c r="CF22" s="59">
        <f t="shared" si="5"/>
        <v>8.3209060845101501E-3</v>
      </c>
      <c r="CG22" s="59">
        <f t="shared" si="5"/>
        <v>0</v>
      </c>
      <c r="CH22" s="59">
        <f t="shared" si="5"/>
        <v>1.8506742781392003E-2</v>
      </c>
      <c r="CI22" s="122">
        <f t="shared" si="6"/>
        <v>1</v>
      </c>
      <c r="CK22" s="123" t="str">
        <f t="shared" si="7"/>
        <v>本巣市</v>
      </c>
      <c r="CL22" s="124">
        <f t="shared" ref="CL22:CL68" si="17">CN22+CP22+CR22</f>
        <v>85.082375975067919</v>
      </c>
      <c r="CM22" s="65">
        <f t="shared" ref="CM22:CM68" si="18">IF(IF(CL22=0,0,CW22/CL22)&gt;1,1,IF(CL22=0,0,CW22/CL22))</f>
        <v>1</v>
      </c>
      <c r="CN22" s="66">
        <f t="shared" ref="CN22:CN68" si="19">BF22</f>
        <v>74.736584353685259</v>
      </c>
      <c r="CO22" s="65">
        <f t="shared" ref="CO22:CO68" si="20">IF(IF(CN22=0,0,CX22/CN22)&gt;1,1,IF(CN22=0,0,CX22/CN22))</f>
        <v>1</v>
      </c>
      <c r="CP22" s="66">
        <f t="shared" si="8"/>
        <v>2.5376262992480609</v>
      </c>
      <c r="CQ22" s="65">
        <f t="shared" ref="CQ22:CQ68" si="21">IF(IF(CP22=0,0,CY22/CP22)&gt;1,1,IF(CP22=0,0,CY22/CP22))</f>
        <v>0</v>
      </c>
      <c r="CR22" s="66">
        <f t="shared" si="9"/>
        <v>7.8081653221345997</v>
      </c>
      <c r="CS22" s="65">
        <f t="shared" ref="CS22:CS68" si="22">IF(IF(CR22=0,0,CZ22/CR22)&gt;1,1,IF(CR22=0,0,CZ22/CR22))</f>
        <v>0</v>
      </c>
      <c r="CT22" s="66">
        <f t="shared" si="10"/>
        <v>41.341813811450891</v>
      </c>
      <c r="CU22" s="67">
        <f t="shared" ref="CU22:CU68" si="23">IF(IF(CT22=0,0,DA22/CT22)&gt;1,1,IF(CT22=0,0,DA22/CT22))</f>
        <v>0.15374264972959434</v>
      </c>
      <c r="CV22" s="16"/>
      <c r="CW22" s="959">
        <f t="shared" ref="CW22:CW68" si="24">SUM(CX22:CZ22)</f>
        <v>922.58699999999999</v>
      </c>
      <c r="CX22" s="960">
        <f>VLOOKUP($AX22&amp;"_"&amp;$CW$14,データシート1!$A:$BT,MATCH($CW$12&amp;"_"&amp;CX$20,データシート1!$A$1:$BT$1,0),0)</f>
        <v>922.58699999999999</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6.3559999999999999</v>
      </c>
      <c r="DB22" s="960">
        <f>VLOOKUP($AX22&amp;"_"&amp;$CW$14,データシート1!$A:$BT,MATCH($CW$12&amp;"_"&amp;DB$20,データシート1!$A$1:$BT$1,0),0)</f>
        <v>0</v>
      </c>
      <c r="DC22" s="960">
        <f>VLOOKUP($AX22&amp;"_"&amp;$CW$14,データシート1!$A:$BT,MATCH($CW$12&amp;"_"&amp;DC$20,データシート1!$A$1:$BT$1,0),0)</f>
        <v>0</v>
      </c>
      <c r="DD22" s="961">
        <f t="shared" si="11"/>
        <v>928.94299999999998</v>
      </c>
      <c r="DE22" s="16"/>
      <c r="DF22" s="125">
        <f>VLOOKUP($AX22&amp;"_"&amp;$DF$14,データシート1!$A:$BT,MATCH($DF$12&amp;"_"&amp;DF$20,データシート1!$A$1:$BT$1,0),0)</f>
        <v>7</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8</v>
      </c>
      <c r="DM22" s="16"/>
      <c r="DN22" s="126">
        <f>IF($DD22=0,0,ROUND(CX22/$DD22,2))</f>
        <v>0.99</v>
      </c>
      <c r="DO22" s="127">
        <f>IF($DD22=0,0,ROUND(CY22/$DD22,2))</f>
        <v>0</v>
      </c>
      <c r="DP22" s="127">
        <f t="shared" si="13"/>
        <v>0</v>
      </c>
      <c r="DQ22" s="127">
        <f t="shared" si="13"/>
        <v>0.01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04361</v>
      </c>
      <c r="AY23" s="18" t="str">
        <f>IF(IFERROR(比較地域マスタ!$Z8,"")=0,"",IFERROR(比較地域マスタ!$Z8,""))</f>
        <v>亘理町</v>
      </c>
      <c r="BB23" s="110" t="str">
        <f t="shared" si="0"/>
        <v>04361</v>
      </c>
      <c r="BC23" s="1031" t="str">
        <f t="shared" si="0"/>
        <v>亘理町</v>
      </c>
      <c r="BD23" s="34">
        <f t="shared" si="14"/>
        <v>197.16239678009376</v>
      </c>
      <c r="BE23" s="34">
        <f t="shared" si="15"/>
        <v>69.772751057561649</v>
      </c>
      <c r="BF23" s="34">
        <f>VLOOKUP($AX23&amp;"_"&amp;$BC$14,データシート1!$A:$BT,MATCH($BC$12&amp;"_"&amp;BF$20,データシート1!$A$1:$BT$1,0),0)</f>
        <v>58.710118145744389</v>
      </c>
      <c r="BG23" s="34">
        <f>VLOOKUP($AX23&amp;"_"&amp;$BC$14,データシート1!$A:$BT,MATCH($BC$12&amp;"_"&amp;BG$20,データシート1!$A$1:$BT$1,0),0)</f>
        <v>2.3027579590222986</v>
      </c>
      <c r="BH23" s="34">
        <f>VLOOKUP($AX23&amp;"_"&amp;$BC$14,データシート1!$A:$BT,MATCH($BC$12&amp;"_"&amp;BH$20,データシート1!$A$1:$BT$1,0),0)</f>
        <v>8.759874952794954</v>
      </c>
      <c r="BI23" s="34">
        <f>VLOOKUP($AX23&amp;"_"&amp;$BC$14,データシート1!$A:$BT,MATCH($BC$12&amp;"_"&amp;BI$20,データシート1!$A$1:$BT$1,0),0)</f>
        <v>25.850253364473755</v>
      </c>
      <c r="BJ23" s="34">
        <f>VLOOKUP($AX23&amp;"_"&amp;$BC$14,データシート1!$A:$BT,MATCH($BC$12&amp;"_"&amp;BJ$20,データシート1!$A$1:$BT$1,0),0)</f>
        <v>37.599054571041748</v>
      </c>
      <c r="BK23" s="34">
        <f t="shared" si="1"/>
        <v>59.780649215724438</v>
      </c>
      <c r="BL23" s="34">
        <f t="shared" si="2"/>
        <v>57.829410473609528</v>
      </c>
      <c r="BM23" s="34">
        <f>VLOOKUP($AX23&amp;"_"&amp;$BC$14,データシート1!$A:$BT,MATCH($BC$12&amp;"_"&amp;BM$20,データシート1!$A$1:$BT$1,0),0)</f>
        <v>30.028743432169527</v>
      </c>
      <c r="BN23" s="34">
        <f>VLOOKUP($AX23&amp;"_"&amp;$BC$14,データシート1!$A:$BT,MATCH($BC$12&amp;"_"&amp;BN$20,データシート1!$A$1:$BT$1,0),0)</f>
        <v>27.800667041440001</v>
      </c>
      <c r="BO23" s="34">
        <f>VLOOKUP($AX23&amp;"_"&amp;$BC$14,データシート1!$A:$BT,MATCH($BC$12&amp;"_"&amp;BO$20,データシート1!$A$1:$BT$1,0),0)</f>
        <v>1.95123874211491</v>
      </c>
      <c r="BP23" s="34">
        <f>VLOOKUP($AX23&amp;"_"&amp;$BC$14,データシート1!$A:$BT,MATCH($BC$12&amp;"_"&amp;BP$20,データシート1!$A$1:$BT$1,0),0)</f>
        <v>0</v>
      </c>
      <c r="BQ23" s="34">
        <f>VLOOKUP($AX23&amp;"_"&amp;$BC$14,データシート1!$A:$BT,MATCH($BC$12&amp;"_"&amp;BQ$20,データシート1!$A$1:$BT$1,0),0)</f>
        <v>4.1596885712921399</v>
      </c>
      <c r="BR23" s="35">
        <f t="shared" si="3"/>
        <v>197.16239678009376</v>
      </c>
      <c r="BT23" s="121" t="str">
        <f t="shared" si="4"/>
        <v>亘理町</v>
      </c>
      <c r="BU23" s="33">
        <f t="shared" ref="BU23:BU68" si="25">BD23</f>
        <v>197.16239678009376</v>
      </c>
      <c r="BV23" s="59">
        <f t="shared" si="16"/>
        <v>0.35388467677933078</v>
      </c>
      <c r="BW23" s="59">
        <f t="shared" si="5"/>
        <v>0.29777543337144086</v>
      </c>
      <c r="BX23" s="59">
        <f t="shared" si="5"/>
        <v>1.1679498710855565E-2</v>
      </c>
      <c r="BY23" s="59">
        <f t="shared" si="5"/>
        <v>4.4429744697034354E-2</v>
      </c>
      <c r="BZ23" s="59">
        <f t="shared" si="5"/>
        <v>0.13111147859145772</v>
      </c>
      <c r="CA23" s="59">
        <f t="shared" si="5"/>
        <v>0.19070094087453235</v>
      </c>
      <c r="CB23" s="59">
        <f t="shared" si="5"/>
        <v>0.30320512527752003</v>
      </c>
      <c r="CC23" s="59">
        <f t="shared" si="5"/>
        <v>0.29330851834850591</v>
      </c>
      <c r="CD23" s="59">
        <f t="shared" si="5"/>
        <v>0.15230461752634436</v>
      </c>
      <c r="CE23" s="59">
        <f t="shared" si="5"/>
        <v>0.14100390082216152</v>
      </c>
      <c r="CF23" s="59">
        <f t="shared" si="5"/>
        <v>9.8966069290141352E-3</v>
      </c>
      <c r="CG23" s="59">
        <f t="shared" si="5"/>
        <v>0</v>
      </c>
      <c r="CH23" s="59">
        <f t="shared" si="5"/>
        <v>2.1097778477158973E-2</v>
      </c>
      <c r="CI23" s="122">
        <f t="shared" si="6"/>
        <v>1</v>
      </c>
      <c r="CK23" s="123" t="str">
        <f t="shared" si="7"/>
        <v>亘理町</v>
      </c>
      <c r="CL23" s="124">
        <f t="shared" si="17"/>
        <v>69.772751057561649</v>
      </c>
      <c r="CM23" s="65">
        <f t="shared" si="18"/>
        <v>0.1415022318935783</v>
      </c>
      <c r="CN23" s="66">
        <f t="shared" si="19"/>
        <v>58.710118145744389</v>
      </c>
      <c r="CO23" s="65">
        <f t="shared" si="20"/>
        <v>0.16816522112067397</v>
      </c>
      <c r="CP23" s="66">
        <f t="shared" si="8"/>
        <v>2.3027579590222986</v>
      </c>
      <c r="CQ23" s="65">
        <f t="shared" si="21"/>
        <v>0</v>
      </c>
      <c r="CR23" s="66">
        <f t="shared" si="9"/>
        <v>8.759874952794954</v>
      </c>
      <c r="CS23" s="65">
        <f t="shared" si="22"/>
        <v>0</v>
      </c>
      <c r="CT23" s="66">
        <f t="shared" si="10"/>
        <v>25.850253364473755</v>
      </c>
      <c r="CU23" s="67">
        <f t="shared" si="23"/>
        <v>0</v>
      </c>
      <c r="CV23" s="16"/>
      <c r="CW23" s="959">
        <f t="shared" si="24"/>
        <v>9.8729999999999993</v>
      </c>
      <c r="CX23" s="962">
        <f>VLOOKUP($AX23&amp;"_"&amp;$CW$14,データシート1!$A:$BT,MATCH($CW$12&amp;"_"&amp;CX$20,データシート1!$A$1:$BT$1,0),0)</f>
        <v>9.8729999999999993</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9.8729999999999993</v>
      </c>
      <c r="DE23" s="16"/>
      <c r="DF23" s="125">
        <f>VLOOKUP($AX23&amp;"_"&amp;$DF$14,データシート1!$A:$BT,MATCH($DF$12&amp;"_"&amp;DF$20,データシート1!$A$1:$BT$1,0),0)</f>
        <v>2</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2</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33216</v>
      </c>
      <c r="AY24" s="18" t="str">
        <f>IF(IFERROR(比較地域マスタ!$Z9,"")=0,"",IFERROR(比較地域マスタ!$Z9,""))</f>
        <v>浅口市</v>
      </c>
      <c r="BB24" s="110" t="str">
        <f t="shared" si="0"/>
        <v>33216</v>
      </c>
      <c r="BC24" s="1031" t="str">
        <f t="shared" si="0"/>
        <v>浅口市</v>
      </c>
      <c r="BD24" s="34">
        <f t="shared" si="14"/>
        <v>331.52376924251706</v>
      </c>
      <c r="BE24" s="34">
        <f t="shared" si="15"/>
        <v>199.04750799469917</v>
      </c>
      <c r="BF24" s="34">
        <f>VLOOKUP($AX24&amp;"_"&amp;$BC$14,データシート1!$A:$BT,MATCH($BC$12&amp;"_"&amp;BF$20,データシート1!$A$1:$BT$1,0),0)</f>
        <v>197.30610982648312</v>
      </c>
      <c r="BG24" s="34">
        <f>VLOOKUP($AX24&amp;"_"&amp;$BC$14,データシート1!$A:$BT,MATCH($BC$12&amp;"_"&amp;BG$20,データシート1!$A$1:$BT$1,0),0)</f>
        <v>1.2307439780655627</v>
      </c>
      <c r="BH24" s="34">
        <f>VLOOKUP($AX24&amp;"_"&amp;$BC$14,データシート1!$A:$BT,MATCH($BC$12&amp;"_"&amp;BH$20,データシート1!$A$1:$BT$1,0),0)</f>
        <v>0.51065419015047708</v>
      </c>
      <c r="BI24" s="34">
        <f>VLOOKUP($AX24&amp;"_"&amp;$BC$14,データシート1!$A:$BT,MATCH($BC$12&amp;"_"&amp;BI$20,データシート1!$A$1:$BT$1,0),0)</f>
        <v>28.79426238849447</v>
      </c>
      <c r="BJ24" s="34">
        <f>VLOOKUP($AX24&amp;"_"&amp;$BC$14,データシート1!$A:$BT,MATCH($BC$12&amp;"_"&amp;BJ$20,データシート1!$A$1:$BT$1,0),0)</f>
        <v>45.377195261894236</v>
      </c>
      <c r="BK24" s="34">
        <f t="shared" si="1"/>
        <v>54.392925659008739</v>
      </c>
      <c r="BL24" s="34">
        <f t="shared" si="2"/>
        <v>52.430710140703113</v>
      </c>
      <c r="BM24" s="34">
        <f>VLOOKUP($AX24&amp;"_"&amp;$BC$14,データシート1!$A:$BT,MATCH($BC$12&amp;"_"&amp;BM$20,データシート1!$A$1:$BT$1,0),0)</f>
        <v>28.969976747383615</v>
      </c>
      <c r="BN24" s="34">
        <f>VLOOKUP($AX24&amp;"_"&amp;$BC$14,データシート1!$A:$BT,MATCH($BC$12&amp;"_"&amp;BN$20,データシート1!$A$1:$BT$1,0),0)</f>
        <v>23.460733393319501</v>
      </c>
      <c r="BO24" s="34">
        <f>VLOOKUP($AX24&amp;"_"&amp;$BC$14,データシート1!$A:$BT,MATCH($BC$12&amp;"_"&amp;BO$20,データシート1!$A$1:$BT$1,0),0)</f>
        <v>1.96221551830563</v>
      </c>
      <c r="BP24" s="34">
        <f>VLOOKUP($AX24&amp;"_"&amp;$BC$14,データシート1!$A:$BT,MATCH($BC$12&amp;"_"&amp;BP$20,データシート1!$A$1:$BT$1,0),0)</f>
        <v>0</v>
      </c>
      <c r="BQ24" s="34">
        <f>VLOOKUP($AX24&amp;"_"&amp;$BC$14,データシート1!$A:$BT,MATCH($BC$12&amp;"_"&amp;BQ$20,データシート1!$A$1:$BT$1,0),0)</f>
        <v>3.9118779384204361</v>
      </c>
      <c r="BR24" s="35">
        <f t="shared" si="3"/>
        <v>331.52376924251706</v>
      </c>
      <c r="BT24" s="121" t="str">
        <f t="shared" si="4"/>
        <v>浅口市</v>
      </c>
      <c r="BU24" s="33">
        <f t="shared" si="25"/>
        <v>331.52376924251706</v>
      </c>
      <c r="BV24" s="59">
        <f t="shared" si="16"/>
        <v>0.60040192125437453</v>
      </c>
      <c r="BW24" s="59">
        <f t="shared" si="5"/>
        <v>0.59514921140435417</v>
      </c>
      <c r="BX24" s="59">
        <f t="shared" si="5"/>
        <v>3.7123853317595633E-3</v>
      </c>
      <c r="BY24" s="59">
        <f t="shared" si="5"/>
        <v>1.540324518260777E-3</v>
      </c>
      <c r="BZ24" s="59">
        <f t="shared" si="5"/>
        <v>8.6854292391417703E-2</v>
      </c>
      <c r="CA24" s="59">
        <f t="shared" si="5"/>
        <v>0.13687463606478184</v>
      </c>
      <c r="CB24" s="59">
        <f t="shared" si="5"/>
        <v>0.16406945958441699</v>
      </c>
      <c r="CC24" s="59">
        <f t="shared" si="5"/>
        <v>0.15815068180631378</v>
      </c>
      <c r="CD24" s="59">
        <f t="shared" si="5"/>
        <v>8.7384312785703841E-2</v>
      </c>
      <c r="CE24" s="59">
        <f t="shared" si="5"/>
        <v>7.0766369020609954E-2</v>
      </c>
      <c r="CF24" s="59">
        <f t="shared" si="5"/>
        <v>5.9187777781032208E-3</v>
      </c>
      <c r="CG24" s="59">
        <f t="shared" si="5"/>
        <v>0</v>
      </c>
      <c r="CH24" s="59">
        <f t="shared" si="5"/>
        <v>1.1799690705008876E-2</v>
      </c>
      <c r="CI24" s="122">
        <f t="shared" si="6"/>
        <v>1</v>
      </c>
      <c r="CK24" s="123" t="str">
        <f t="shared" si="7"/>
        <v>浅口市</v>
      </c>
      <c r="CL24" s="124">
        <f t="shared" si="17"/>
        <v>199.04750799469917</v>
      </c>
      <c r="CM24" s="65">
        <f t="shared" si="18"/>
        <v>7.8257699164034897E-2</v>
      </c>
      <c r="CN24" s="66">
        <f t="shared" si="19"/>
        <v>197.30610982648312</v>
      </c>
      <c r="CO24" s="65">
        <f t="shared" si="20"/>
        <v>7.8948391480116245E-2</v>
      </c>
      <c r="CP24" s="66">
        <f t="shared" si="8"/>
        <v>1.2307439780655627</v>
      </c>
      <c r="CQ24" s="65">
        <f t="shared" si="21"/>
        <v>0</v>
      </c>
      <c r="CR24" s="66">
        <f t="shared" si="9"/>
        <v>0.51065419015047708</v>
      </c>
      <c r="CS24" s="65">
        <f t="shared" si="22"/>
        <v>0</v>
      </c>
      <c r="CT24" s="66">
        <f t="shared" si="10"/>
        <v>28.79426238849447</v>
      </c>
      <c r="CU24" s="67">
        <f t="shared" si="23"/>
        <v>0</v>
      </c>
      <c r="CV24" s="16"/>
      <c r="CW24" s="959">
        <f t="shared" si="24"/>
        <v>15.577</v>
      </c>
      <c r="CX24" s="962">
        <f>VLOOKUP($AX24&amp;"_"&amp;$CW$14,データシート1!$A:$BT,MATCH($CW$12&amp;"_"&amp;CX$20,データシート1!$A$1:$BT$1,0),0)</f>
        <v>15.577</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15.577</v>
      </c>
      <c r="DE24" s="16"/>
      <c r="DF24" s="125">
        <f>VLOOKUP($AX24&amp;"_"&amp;$DF$14,データシート1!$A:$BT,MATCH($DF$12&amp;"_"&amp;DF$20,データシート1!$A$1:$BT$1,0),0)</f>
        <v>3</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3</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46217</v>
      </c>
      <c r="AY25" s="18" t="str">
        <f>IF(IFERROR(比較地域マスタ!$Z10,"")=0,"",IFERROR(比較地域マスタ!$Z10,""))</f>
        <v>曽於市</v>
      </c>
      <c r="BB25" s="110" t="str">
        <f t="shared" si="0"/>
        <v>46217</v>
      </c>
      <c r="BC25" s="1031" t="str">
        <f t="shared" si="0"/>
        <v>曽於市</v>
      </c>
      <c r="BD25" s="34">
        <f t="shared" si="14"/>
        <v>225.47530711027247</v>
      </c>
      <c r="BE25" s="34">
        <f t="shared" si="15"/>
        <v>71.999294557989515</v>
      </c>
      <c r="BF25" s="34">
        <f>VLOOKUP($AX25&amp;"_"&amp;$BC$14,データシート1!$A:$BT,MATCH($BC$12&amp;"_"&amp;BF$20,データシート1!$A$1:$BT$1,0),0)</f>
        <v>35.820139492467007</v>
      </c>
      <c r="BG25" s="34">
        <f>VLOOKUP($AX25&amp;"_"&amp;$BC$14,データシート1!$A:$BT,MATCH($BC$12&amp;"_"&amp;BG$20,データシート1!$A$1:$BT$1,0),0)</f>
        <v>2.2553726878774172</v>
      </c>
      <c r="BH25" s="34">
        <f>VLOOKUP($AX25&amp;"_"&amp;$BC$14,データシート1!$A:$BT,MATCH($BC$12&amp;"_"&amp;BH$20,データシート1!$A$1:$BT$1,0),0)</f>
        <v>33.92378237764509</v>
      </c>
      <c r="BI25" s="34">
        <f>VLOOKUP($AX25&amp;"_"&amp;$BC$14,データシート1!$A:$BT,MATCH($BC$12&amp;"_"&amp;BI$20,データシート1!$A$1:$BT$1,0),0)</f>
        <v>29.91754622423332</v>
      </c>
      <c r="BJ25" s="34">
        <f>VLOOKUP($AX25&amp;"_"&amp;$BC$14,データシート1!$A:$BT,MATCH($BC$12&amp;"_"&amp;BJ$20,データシート1!$A$1:$BT$1,0),0)</f>
        <v>32.159845333700396</v>
      </c>
      <c r="BK25" s="34">
        <f t="shared" si="1"/>
        <v>89.976998162449235</v>
      </c>
      <c r="BL25" s="34">
        <f t="shared" si="2"/>
        <v>87.987457477881605</v>
      </c>
      <c r="BM25" s="34">
        <f>VLOOKUP($AX25&amp;"_"&amp;$BC$14,データシート1!$A:$BT,MATCH($BC$12&amp;"_"&amp;BM$20,データシート1!$A$1:$BT$1,0),0)</f>
        <v>32.269958147460905</v>
      </c>
      <c r="BN25" s="34">
        <f>VLOOKUP($AX25&amp;"_"&amp;$BC$14,データシート1!$A:$BT,MATCH($BC$12&amp;"_"&amp;BN$20,データシート1!$A$1:$BT$1,0),0)</f>
        <v>55.717499330420701</v>
      </c>
      <c r="BO25" s="34">
        <f>VLOOKUP($AX25&amp;"_"&amp;$BC$14,データシート1!$A:$BT,MATCH($BC$12&amp;"_"&amp;BO$20,データシート1!$A$1:$BT$1,0),0)</f>
        <v>1.98954068456763</v>
      </c>
      <c r="BP25" s="34">
        <f>VLOOKUP($AX25&amp;"_"&amp;$BC$14,データシート1!$A:$BT,MATCH($BC$12&amp;"_"&amp;BP$20,データシート1!$A$1:$BT$1,0),0)</f>
        <v>0</v>
      </c>
      <c r="BQ25" s="34">
        <f>VLOOKUP($AX25&amp;"_"&amp;$BC$14,データシート1!$A:$BT,MATCH($BC$12&amp;"_"&amp;BQ$20,データシート1!$A$1:$BT$1,0),0)</f>
        <v>1.4216228318999999</v>
      </c>
      <c r="BR25" s="35">
        <f t="shared" si="3"/>
        <v>225.47530711027247</v>
      </c>
      <c r="BT25" s="121" t="str">
        <f t="shared" si="4"/>
        <v>曽於市</v>
      </c>
      <c r="BU25" s="33">
        <f t="shared" si="25"/>
        <v>225.47530711027247</v>
      </c>
      <c r="BV25" s="59">
        <f t="shared" si="16"/>
        <v>0.31932230398416556</v>
      </c>
      <c r="BW25" s="59">
        <f t="shared" si="5"/>
        <v>0.15886502141428982</v>
      </c>
      <c r="BX25" s="59">
        <f t="shared" si="5"/>
        <v>1.0002748047148194E-2</v>
      </c>
      <c r="BY25" s="59">
        <f t="shared" si="5"/>
        <v>0.15045453452272756</v>
      </c>
      <c r="BZ25" s="59">
        <f t="shared" si="5"/>
        <v>0.13268657489665439</v>
      </c>
      <c r="CA25" s="59">
        <f t="shared" si="5"/>
        <v>0.14263134063710173</v>
      </c>
      <c r="CB25" s="59">
        <f t="shared" si="5"/>
        <v>0.39905477595577454</v>
      </c>
      <c r="CC25" s="59">
        <f t="shared" si="5"/>
        <v>0.39023101290133677</v>
      </c>
      <c r="CD25" s="59">
        <f t="shared" si="5"/>
        <v>0.14311969927455845</v>
      </c>
      <c r="CE25" s="59">
        <f t="shared" si="5"/>
        <v>0.24711131362677832</v>
      </c>
      <c r="CF25" s="59">
        <f t="shared" si="5"/>
        <v>8.8237630544377617E-3</v>
      </c>
      <c r="CG25" s="59">
        <f t="shared" si="5"/>
        <v>0</v>
      </c>
      <c r="CH25" s="59">
        <f t="shared" si="5"/>
        <v>6.3050045263037674E-3</v>
      </c>
      <c r="CI25" s="122">
        <f t="shared" si="6"/>
        <v>1</v>
      </c>
      <c r="CK25" s="123" t="str">
        <f t="shared" si="7"/>
        <v>曽於市</v>
      </c>
      <c r="CL25" s="124">
        <f t="shared" si="17"/>
        <v>71.999294557989515</v>
      </c>
      <c r="CM25" s="65">
        <f t="shared" si="18"/>
        <v>0.38482321486753301</v>
      </c>
      <c r="CN25" s="66">
        <f t="shared" si="19"/>
        <v>35.820139492467007</v>
      </c>
      <c r="CO25" s="65">
        <f t="shared" si="20"/>
        <v>0.7735034087688798</v>
      </c>
      <c r="CP25" s="66">
        <f t="shared" si="8"/>
        <v>2.2553726878774172</v>
      </c>
      <c r="CQ25" s="65">
        <f t="shared" si="21"/>
        <v>0</v>
      </c>
      <c r="CR25" s="66">
        <f t="shared" si="9"/>
        <v>33.92378237764509</v>
      </c>
      <c r="CS25" s="65">
        <f t="shared" si="22"/>
        <v>0</v>
      </c>
      <c r="CT25" s="66">
        <f t="shared" si="10"/>
        <v>29.91754622423332</v>
      </c>
      <c r="CU25" s="67">
        <f t="shared" si="23"/>
        <v>0</v>
      </c>
      <c r="CV25" s="16"/>
      <c r="CW25" s="959">
        <f t="shared" si="24"/>
        <v>27.707000000000001</v>
      </c>
      <c r="CX25" s="962">
        <f>VLOOKUP($AX25&amp;"_"&amp;$CW$14,データシート1!$A:$BT,MATCH($CW$12&amp;"_"&amp;CX$20,データシート1!$A$1:$BT$1,0),0)</f>
        <v>27.707000000000001</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27.707000000000001</v>
      </c>
      <c r="DE25" s="16"/>
      <c r="DF25" s="125">
        <f>VLOOKUP($AX25&amp;"_"&amp;$DF$14,データシート1!$A:$BT,MATCH($DF$12&amp;"_"&amp;DF$20,データシート1!$A$1:$BT$1,0),0)</f>
        <v>6</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6</v>
      </c>
      <c r="DM25" s="16"/>
      <c r="DN25" s="126">
        <f t="shared" si="26"/>
        <v>1</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03321</v>
      </c>
      <c r="AY26" s="18" t="str">
        <f>IF(IFERROR(比較地域マスタ!$Z11,"")=0,"",IFERROR(比較地域マスタ!$Z11,""))</f>
        <v>紫波町</v>
      </c>
      <c r="BB26" s="110" t="str">
        <f t="shared" si="0"/>
        <v>03321</v>
      </c>
      <c r="BC26" s="1031" t="str">
        <f t="shared" si="0"/>
        <v>紫波町</v>
      </c>
      <c r="BD26" s="34">
        <f t="shared" si="14"/>
        <v>219.2318183767423</v>
      </c>
      <c r="BE26" s="34">
        <f t="shared" si="15"/>
        <v>70.113380486798718</v>
      </c>
      <c r="BF26" s="34">
        <f>VLOOKUP($AX26&amp;"_"&amp;$BC$14,データシート1!$A:$BT,MATCH($BC$12&amp;"_"&amp;BF$20,データシート1!$A$1:$BT$1,0),0)</f>
        <v>49.657690247648226</v>
      </c>
      <c r="BG26" s="34">
        <f>VLOOKUP($AX26&amp;"_"&amp;$BC$14,データシート1!$A:$BT,MATCH($BC$12&amp;"_"&amp;BG$20,データシート1!$A$1:$BT$1,0),0)</f>
        <v>3.1775109869415017</v>
      </c>
      <c r="BH26" s="34">
        <f>VLOOKUP($AX26&amp;"_"&amp;$BC$14,データシート1!$A:$BT,MATCH($BC$12&amp;"_"&amp;BH$20,データシート1!$A$1:$BT$1,0),0)</f>
        <v>17.278179252208989</v>
      </c>
      <c r="BI26" s="34">
        <f>VLOOKUP($AX26&amp;"_"&amp;$BC$14,データシート1!$A:$BT,MATCH($BC$12&amp;"_"&amp;BI$20,データシート1!$A$1:$BT$1,0),0)</f>
        <v>30.330719670783125</v>
      </c>
      <c r="BJ26" s="34">
        <f>VLOOKUP($AX26&amp;"_"&amp;$BC$14,データシート1!$A:$BT,MATCH($BC$12&amp;"_"&amp;BJ$20,データシート1!$A$1:$BT$1,0),0)</f>
        <v>50.487102498941972</v>
      </c>
      <c r="BK26" s="34">
        <f t="shared" si="1"/>
        <v>64.304226527210034</v>
      </c>
      <c r="BL26" s="34">
        <f t="shared" si="2"/>
        <v>62.366475206903928</v>
      </c>
      <c r="BM26" s="34">
        <f>VLOOKUP($AX26&amp;"_"&amp;$BC$14,データシート1!$A:$BT,MATCH($BC$12&amp;"_"&amp;BM$20,データシート1!$A$1:$BT$1,0),0)</f>
        <v>29.226853388493421</v>
      </c>
      <c r="BN26" s="34">
        <f>VLOOKUP($AX26&amp;"_"&amp;$BC$14,データシート1!$A:$BT,MATCH($BC$12&amp;"_"&amp;BN$20,データシート1!$A$1:$BT$1,0),0)</f>
        <v>33.139621818410511</v>
      </c>
      <c r="BO26" s="34">
        <f>VLOOKUP($AX26&amp;"_"&amp;$BC$14,データシート1!$A:$BT,MATCH($BC$12&amp;"_"&amp;BO$20,データシート1!$A$1:$BT$1,0),0)</f>
        <v>1.9377513203061001</v>
      </c>
      <c r="BP26" s="34">
        <f>VLOOKUP($AX26&amp;"_"&amp;$BC$14,データシート1!$A:$BT,MATCH($BC$12&amp;"_"&amp;BP$20,データシート1!$A$1:$BT$1,0),0)</f>
        <v>0</v>
      </c>
      <c r="BQ26" s="34">
        <f>VLOOKUP($AX26&amp;"_"&amp;$BC$14,データシート1!$A:$BT,MATCH($BC$12&amp;"_"&amp;BQ$20,データシート1!$A$1:$BT$1,0),0)</f>
        <v>3.9963891930084321</v>
      </c>
      <c r="BR26" s="35">
        <f t="shared" si="3"/>
        <v>219.2318183767423</v>
      </c>
      <c r="BT26" s="121" t="str">
        <f t="shared" si="4"/>
        <v>紫波町</v>
      </c>
      <c r="BU26" s="33">
        <f t="shared" si="25"/>
        <v>219.2318183767423</v>
      </c>
      <c r="BV26" s="59">
        <f t="shared" si="16"/>
        <v>0.31981388926999321</v>
      </c>
      <c r="BW26" s="59">
        <f t="shared" si="5"/>
        <v>0.2265076785629411</v>
      </c>
      <c r="BX26" s="59">
        <f t="shared" si="5"/>
        <v>1.4493840403590773E-2</v>
      </c>
      <c r="BY26" s="59">
        <f t="shared" si="5"/>
        <v>7.8812370303461318E-2</v>
      </c>
      <c r="BZ26" s="59">
        <f t="shared" si="5"/>
        <v>0.13834998904520709</v>
      </c>
      <c r="CA26" s="59">
        <f t="shared" si="5"/>
        <v>0.23029094441109654</v>
      </c>
      <c r="CB26" s="59">
        <f t="shared" si="5"/>
        <v>0.29331612082287001</v>
      </c>
      <c r="CC26" s="59">
        <f t="shared" si="5"/>
        <v>0.28447729745017802</v>
      </c>
      <c r="CD26" s="59">
        <f t="shared" si="5"/>
        <v>0.13331483360808549</v>
      </c>
      <c r="CE26" s="59">
        <f t="shared" si="5"/>
        <v>0.15116246384209256</v>
      </c>
      <c r="CF26" s="59">
        <f t="shared" si="5"/>
        <v>8.8388233726919216E-3</v>
      </c>
      <c r="CG26" s="59">
        <f t="shared" si="5"/>
        <v>0</v>
      </c>
      <c r="CH26" s="59">
        <f t="shared" si="5"/>
        <v>1.8229056450833135E-2</v>
      </c>
      <c r="CI26" s="122">
        <f t="shared" si="6"/>
        <v>1</v>
      </c>
      <c r="CK26" s="123" t="str">
        <f t="shared" si="7"/>
        <v>紫波町</v>
      </c>
      <c r="CL26" s="124">
        <f t="shared" si="17"/>
        <v>70.113380486798718</v>
      </c>
      <c r="CM26" s="65">
        <f t="shared" si="18"/>
        <v>0.40184911645081672</v>
      </c>
      <c r="CN26" s="66">
        <f t="shared" si="19"/>
        <v>49.657690247648226</v>
      </c>
      <c r="CO26" s="65">
        <f t="shared" si="20"/>
        <v>0.56738442443634118</v>
      </c>
      <c r="CP26" s="66">
        <f t="shared" si="8"/>
        <v>3.1775109869415017</v>
      </c>
      <c r="CQ26" s="65">
        <f t="shared" si="21"/>
        <v>0</v>
      </c>
      <c r="CR26" s="66">
        <f t="shared" si="9"/>
        <v>17.278179252208989</v>
      </c>
      <c r="CS26" s="65">
        <f t="shared" si="22"/>
        <v>0</v>
      </c>
      <c r="CT26" s="66">
        <f t="shared" si="10"/>
        <v>30.330719670783125</v>
      </c>
      <c r="CU26" s="67">
        <f t="shared" si="23"/>
        <v>0</v>
      </c>
      <c r="CV26" s="16"/>
      <c r="CW26" s="959">
        <f t="shared" si="24"/>
        <v>28.175000000000001</v>
      </c>
      <c r="CX26" s="962">
        <f>VLOOKUP($AX26&amp;"_"&amp;$CW$14,データシート1!$A:$BT,MATCH($CW$12&amp;"_"&amp;CX$20,データシート1!$A$1:$BT$1,0),0)</f>
        <v>28.175000000000001</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28.175000000000001</v>
      </c>
      <c r="DE26" s="16"/>
      <c r="DF26" s="125">
        <f>VLOOKUP($AX26&amp;"_"&amp;$DF$14,データシート1!$A:$BT,MATCH($DF$12&amp;"_"&amp;DF$20,データシート1!$A$1:$BT$1,0),0)</f>
        <v>4</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4</v>
      </c>
      <c r="DM26" s="16"/>
      <c r="DN26" s="126">
        <f t="shared" si="26"/>
        <v>1</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39211</v>
      </c>
      <c r="AY27" s="18" t="str">
        <f>IF(IFERROR(比較地域マスタ!$Z12,"")=0,"",IFERROR(比較地域マスタ!$Z12,""))</f>
        <v>香南市</v>
      </c>
      <c r="BB27" s="110" t="str">
        <f t="shared" si="0"/>
        <v>39211</v>
      </c>
      <c r="BC27" s="1031" t="str">
        <f t="shared" si="0"/>
        <v>香南市</v>
      </c>
      <c r="BD27" s="34">
        <f t="shared" si="14"/>
        <v>226.49436844359457</v>
      </c>
      <c r="BE27" s="34">
        <f t="shared" si="15"/>
        <v>94.337011717482781</v>
      </c>
      <c r="BF27" s="34">
        <f>VLOOKUP($AX27&amp;"_"&amp;$BC$14,データシート1!$A:$BT,MATCH($BC$12&amp;"_"&amp;BF$20,データシート1!$A$1:$BT$1,0),0)</f>
        <v>83.58960978119147</v>
      </c>
      <c r="BG27" s="34">
        <f>VLOOKUP($AX27&amp;"_"&amp;$BC$14,データシート1!$A:$BT,MATCH($BC$12&amp;"_"&amp;BG$20,データシート1!$A$1:$BT$1,0),0)</f>
        <v>2.1317283531688487</v>
      </c>
      <c r="BH27" s="34">
        <f>VLOOKUP($AX27&amp;"_"&amp;$BC$14,データシート1!$A:$BT,MATCH($BC$12&amp;"_"&amp;BH$20,データシート1!$A$1:$BT$1,0),0)</f>
        <v>8.6156735831224633</v>
      </c>
      <c r="BI27" s="34">
        <f>VLOOKUP($AX27&amp;"_"&amp;$BC$14,データシート1!$A:$BT,MATCH($BC$12&amp;"_"&amp;BI$20,データシート1!$A$1:$BT$1,0),0)</f>
        <v>34.422754364655432</v>
      </c>
      <c r="BJ27" s="34">
        <f>VLOOKUP($AX27&amp;"_"&amp;$BC$14,データシート1!$A:$BT,MATCH($BC$12&amp;"_"&amp;BJ$20,データシート1!$A$1:$BT$1,0),0)</f>
        <v>37.334427411467324</v>
      </c>
      <c r="BK27" s="34">
        <f t="shared" si="1"/>
        <v>56.805577274605724</v>
      </c>
      <c r="BL27" s="34">
        <f t="shared" si="2"/>
        <v>54.530801308701271</v>
      </c>
      <c r="BM27" s="34">
        <f>VLOOKUP($AX27&amp;"_"&amp;$BC$14,データシート1!$A:$BT,MATCH($BC$12&amp;"_"&amp;BM$20,データシート1!$A$1:$BT$1,0),0)</f>
        <v>27.617636758472209</v>
      </c>
      <c r="BN27" s="34">
        <f>VLOOKUP($AX27&amp;"_"&amp;$BC$14,データシート1!$A:$BT,MATCH($BC$12&amp;"_"&amp;BN$20,データシート1!$A$1:$BT$1,0),0)</f>
        <v>26.913164550229062</v>
      </c>
      <c r="BO27" s="34">
        <f>VLOOKUP($AX27&amp;"_"&amp;$BC$14,データシート1!$A:$BT,MATCH($BC$12&amp;"_"&amp;BO$20,データシート1!$A$1:$BT$1,0),0)</f>
        <v>1.9376929331987101</v>
      </c>
      <c r="BP27" s="34">
        <f>VLOOKUP($AX27&amp;"_"&amp;$BC$14,データシート1!$A:$BT,MATCH($BC$12&amp;"_"&amp;BP$20,データシート1!$A$1:$BT$1,0),0)</f>
        <v>0.33708303270573953</v>
      </c>
      <c r="BQ27" s="34">
        <f>VLOOKUP($AX27&amp;"_"&amp;$BC$14,データシート1!$A:$BT,MATCH($BC$12&amp;"_"&amp;BQ$20,データシート1!$A$1:$BT$1,0),0)</f>
        <v>3.5945976753833251</v>
      </c>
      <c r="BR27" s="35">
        <f t="shared" si="3"/>
        <v>226.49436844359457</v>
      </c>
      <c r="BT27" s="121" t="str">
        <f t="shared" si="4"/>
        <v>香南市</v>
      </c>
      <c r="BU27" s="33">
        <f t="shared" si="25"/>
        <v>226.49436844359457</v>
      </c>
      <c r="BV27" s="59">
        <f t="shared" si="16"/>
        <v>0.4165093038106869</v>
      </c>
      <c r="BW27" s="59">
        <f t="shared" si="5"/>
        <v>0.36905822584285736</v>
      </c>
      <c r="BX27" s="59">
        <f t="shared" si="5"/>
        <v>9.4118382183958245E-3</v>
      </c>
      <c r="BY27" s="59">
        <f t="shared" si="5"/>
        <v>3.8039239749433698E-2</v>
      </c>
      <c r="BZ27" s="59">
        <f t="shared" si="5"/>
        <v>0.15198061921450362</v>
      </c>
      <c r="CA27" s="59">
        <f t="shared" si="5"/>
        <v>0.16483600748230071</v>
      </c>
      <c r="CB27" s="59">
        <f t="shared" si="5"/>
        <v>0.25080348648382578</v>
      </c>
      <c r="CC27" s="59">
        <f t="shared" si="5"/>
        <v>0.24076007577328107</v>
      </c>
      <c r="CD27" s="59">
        <f t="shared" si="5"/>
        <v>0.12193520284081596</v>
      </c>
      <c r="CE27" s="59">
        <f t="shared" si="5"/>
        <v>0.11882487293246512</v>
      </c>
      <c r="CF27" s="59">
        <f t="shared" si="5"/>
        <v>8.5551483973486386E-3</v>
      </c>
      <c r="CG27" s="59">
        <f t="shared" si="5"/>
        <v>1.488262313196037E-3</v>
      </c>
      <c r="CH27" s="59">
        <f t="shared" si="5"/>
        <v>1.5870583008683114E-2</v>
      </c>
      <c r="CI27" s="122">
        <f t="shared" si="6"/>
        <v>1</v>
      </c>
      <c r="CK27" s="123" t="str">
        <f t="shared" si="7"/>
        <v>香南市</v>
      </c>
      <c r="CL27" s="124">
        <f t="shared" si="17"/>
        <v>94.337011717482781</v>
      </c>
      <c r="CM27" s="65">
        <f t="shared" si="18"/>
        <v>9.5731249438404165E-2</v>
      </c>
      <c r="CN27" s="66">
        <f t="shared" si="19"/>
        <v>83.58960978119147</v>
      </c>
      <c r="CO27" s="65">
        <f t="shared" si="20"/>
        <v>0.10803974349970072</v>
      </c>
      <c r="CP27" s="66">
        <f t="shared" si="8"/>
        <v>2.1317283531688487</v>
      </c>
      <c r="CQ27" s="65">
        <f t="shared" si="21"/>
        <v>0</v>
      </c>
      <c r="CR27" s="66">
        <f t="shared" si="9"/>
        <v>8.6156735831224633</v>
      </c>
      <c r="CS27" s="65">
        <f t="shared" si="22"/>
        <v>0</v>
      </c>
      <c r="CT27" s="66">
        <f t="shared" si="10"/>
        <v>34.422754364655432</v>
      </c>
      <c r="CU27" s="67">
        <f t="shared" si="23"/>
        <v>0</v>
      </c>
      <c r="CV27" s="16"/>
      <c r="CW27" s="959">
        <f t="shared" si="24"/>
        <v>9.0310000000000006</v>
      </c>
      <c r="CX27" s="962">
        <f>VLOOKUP($AX27&amp;"_"&amp;$CW$14,データシート1!$A:$BT,MATCH($CW$12&amp;"_"&amp;CX$20,データシート1!$A$1:$BT$1,0),0)</f>
        <v>9.0310000000000006</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9.0310000000000006</v>
      </c>
      <c r="DE27" s="16"/>
      <c r="DF27" s="125">
        <f>VLOOKUP($AX27&amp;"_"&amp;$DF$14,データシート1!$A:$BT,MATCH($DF$12&amp;"_"&amp;DF$20,データシート1!$A$1:$BT$1,0),0)</f>
        <v>1</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1</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47362</v>
      </c>
      <c r="AY28" s="18" t="str">
        <f>IF(IFERROR(比較地域マスタ!$Z13,"")=0,"",IFERROR(比較地域マスタ!$Z13,""))</f>
        <v>八重瀬町</v>
      </c>
      <c r="BB28" s="110" t="str">
        <f t="shared" si="0"/>
        <v>47362</v>
      </c>
      <c r="BC28" s="1031" t="str">
        <f t="shared" si="0"/>
        <v>八重瀬町</v>
      </c>
      <c r="BD28" s="34">
        <f t="shared" si="14"/>
        <v>165.84930326237318</v>
      </c>
      <c r="BE28" s="34">
        <f t="shared" si="15"/>
        <v>22.086517598514376</v>
      </c>
      <c r="BF28" s="34">
        <f>VLOOKUP($AX28&amp;"_"&amp;$BC$14,データシート1!$A:$BT,MATCH($BC$12&amp;"_"&amp;BF$20,データシート1!$A$1:$BT$1,0),0)</f>
        <v>9.3029803894102816</v>
      </c>
      <c r="BG28" s="34">
        <f>VLOOKUP($AX28&amp;"_"&amp;$BC$14,データシート1!$A:$BT,MATCH($BC$12&amp;"_"&amp;BG$20,データシート1!$A$1:$BT$1,0),0)</f>
        <v>1.5735734555197529</v>
      </c>
      <c r="BH28" s="34">
        <f>VLOOKUP($AX28&amp;"_"&amp;$BC$14,データシート1!$A:$BT,MATCH($BC$12&amp;"_"&amp;BH$20,データシート1!$A$1:$BT$1,0),0)</f>
        <v>11.209963753584342</v>
      </c>
      <c r="BI28" s="34">
        <f>VLOOKUP($AX28&amp;"_"&amp;$BC$14,データシート1!$A:$BT,MATCH($BC$12&amp;"_"&amp;BI$20,データシート1!$A$1:$BT$1,0),0)</f>
        <v>41.291658449694935</v>
      </c>
      <c r="BJ28" s="34">
        <f>VLOOKUP($AX28&amp;"_"&amp;$BC$14,データシート1!$A:$BT,MATCH($BC$12&amp;"_"&amp;BJ$20,データシート1!$A$1:$BT$1,0),0)</f>
        <v>42.43167788452849</v>
      </c>
      <c r="BK28" s="34">
        <f t="shared" si="1"/>
        <v>56.033393034390848</v>
      </c>
      <c r="BL28" s="34">
        <f t="shared" si="2"/>
        <v>54.156481079992879</v>
      </c>
      <c r="BM28" s="34">
        <f>VLOOKUP($AX28&amp;"_"&amp;$BC$14,データシート1!$A:$BT,MATCH($BC$12&amp;"_"&amp;BM$20,データシート1!$A$1:$BT$1,0),0)</f>
        <v>27.048158913895438</v>
      </c>
      <c r="BN28" s="34">
        <f>VLOOKUP($AX28&amp;"_"&amp;$BC$14,データシート1!$A:$BT,MATCH($BC$12&amp;"_"&amp;BN$20,データシート1!$A$1:$BT$1,0),0)</f>
        <v>27.108322166097441</v>
      </c>
      <c r="BO28" s="34">
        <f>VLOOKUP($AX28&amp;"_"&amp;$BC$14,データシート1!$A:$BT,MATCH($BC$12&amp;"_"&amp;BO$20,データシート1!$A$1:$BT$1,0),0)</f>
        <v>1.87691195439797</v>
      </c>
      <c r="BP28" s="34">
        <f>VLOOKUP($AX28&amp;"_"&amp;$BC$14,データシート1!$A:$BT,MATCH($BC$12&amp;"_"&amp;BP$20,データシート1!$A$1:$BT$1,0),0)</f>
        <v>0</v>
      </c>
      <c r="BQ28" s="34">
        <f>VLOOKUP($AX28&amp;"_"&amp;$BC$14,データシート1!$A:$BT,MATCH($BC$12&amp;"_"&amp;BQ$20,データシート1!$A$1:$BT$1,0),0)</f>
        <v>4.0060562952445089</v>
      </c>
      <c r="BR28" s="35">
        <f t="shared" si="3"/>
        <v>165.84930326237318</v>
      </c>
      <c r="BT28" s="121" t="str">
        <f t="shared" si="4"/>
        <v>八重瀬町</v>
      </c>
      <c r="BU28" s="33">
        <f t="shared" si="25"/>
        <v>165.84930326237318</v>
      </c>
      <c r="BV28" s="59">
        <f t="shared" si="16"/>
        <v>0.13317220611758351</v>
      </c>
      <c r="BW28" s="59">
        <f t="shared" si="5"/>
        <v>5.6092972393697607E-2</v>
      </c>
      <c r="BX28" s="59">
        <f t="shared" si="5"/>
        <v>9.4879714570182041E-3</v>
      </c>
      <c r="BY28" s="59">
        <f t="shared" si="5"/>
        <v>6.7591262266867694E-2</v>
      </c>
      <c r="BZ28" s="59">
        <f t="shared" si="5"/>
        <v>0.24897094915359178</v>
      </c>
      <c r="CA28" s="59">
        <f t="shared" si="5"/>
        <v>0.25584477625089375</v>
      </c>
      <c r="CB28" s="59">
        <f t="shared" si="5"/>
        <v>0.33785727122257586</v>
      </c>
      <c r="CC28" s="59">
        <f t="shared" si="5"/>
        <v>0.32654029902264625</v>
      </c>
      <c r="CD28" s="59">
        <f t="shared" si="5"/>
        <v>0.16308877023803542</v>
      </c>
      <c r="CE28" s="59">
        <f t="shared" si="5"/>
        <v>0.16345152878461083</v>
      </c>
      <c r="CF28" s="59">
        <f t="shared" si="5"/>
        <v>1.1316972199929595E-2</v>
      </c>
      <c r="CG28" s="59">
        <f t="shared" si="5"/>
        <v>0</v>
      </c>
      <c r="CH28" s="59">
        <f t="shared" si="5"/>
        <v>2.4154797255354989E-2</v>
      </c>
      <c r="CI28" s="122">
        <f t="shared" si="6"/>
        <v>1</v>
      </c>
      <c r="CK28" s="123" t="str">
        <f t="shared" si="7"/>
        <v>八重瀬町</v>
      </c>
      <c r="CL28" s="124">
        <f t="shared" si="17"/>
        <v>22.086517598514376</v>
      </c>
      <c r="CM28" s="65">
        <f t="shared" si="18"/>
        <v>0</v>
      </c>
      <c r="CN28" s="66">
        <f t="shared" si="19"/>
        <v>9.3029803894102816</v>
      </c>
      <c r="CO28" s="65">
        <f t="shared" si="20"/>
        <v>0</v>
      </c>
      <c r="CP28" s="66">
        <f t="shared" si="8"/>
        <v>1.5735734555197529</v>
      </c>
      <c r="CQ28" s="65">
        <f t="shared" si="21"/>
        <v>0</v>
      </c>
      <c r="CR28" s="66">
        <f t="shared" si="9"/>
        <v>11.209963753584342</v>
      </c>
      <c r="CS28" s="65">
        <f t="shared" si="22"/>
        <v>0</v>
      </c>
      <c r="CT28" s="66">
        <f t="shared" si="10"/>
        <v>41.291658449694935</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06205</v>
      </c>
      <c r="AY29" s="18" t="str">
        <f>IF(IFERROR(比較地域マスタ!$Z14,"")=0,"",IFERROR(比較地域マスタ!$Z14,""))</f>
        <v>新庄市</v>
      </c>
      <c r="BB29" s="110" t="str">
        <f t="shared" si="0"/>
        <v>06205</v>
      </c>
      <c r="BC29" s="1031" t="str">
        <f t="shared" si="0"/>
        <v>新庄市</v>
      </c>
      <c r="BD29" s="34">
        <f t="shared" si="14"/>
        <v>225.39474937868798</v>
      </c>
      <c r="BE29" s="34">
        <f t="shared" si="15"/>
        <v>45.661260395666417</v>
      </c>
      <c r="BF29" s="34">
        <f>VLOOKUP($AX29&amp;"_"&amp;$BC$14,データシート1!$A:$BT,MATCH($BC$12&amp;"_"&amp;BF$20,データシート1!$A$1:$BT$1,0),0)</f>
        <v>34.996629494401425</v>
      </c>
      <c r="BG29" s="34">
        <f>VLOOKUP($AX29&amp;"_"&amp;$BC$14,データシート1!$A:$BT,MATCH($BC$12&amp;"_"&amp;BG$20,データシート1!$A$1:$BT$1,0),0)</f>
        <v>4.5133099188088535</v>
      </c>
      <c r="BH29" s="34">
        <f>VLOOKUP($AX29&amp;"_"&amp;$BC$14,データシート1!$A:$BT,MATCH($BC$12&amp;"_"&amp;BH$20,データシート1!$A$1:$BT$1,0),0)</f>
        <v>6.1513209824561423</v>
      </c>
      <c r="BI29" s="34">
        <f>VLOOKUP($AX29&amp;"_"&amp;$BC$14,データシート1!$A:$BT,MATCH($BC$12&amp;"_"&amp;BI$20,データシート1!$A$1:$BT$1,0),0)</f>
        <v>52.845955572435791</v>
      </c>
      <c r="BJ29" s="34">
        <f>VLOOKUP($AX29&amp;"_"&amp;$BC$14,データシート1!$A:$BT,MATCH($BC$12&amp;"_"&amp;BJ$20,データシート1!$A$1:$BT$1,0),0)</f>
        <v>57.850157729235271</v>
      </c>
      <c r="BK29" s="34">
        <f t="shared" si="1"/>
        <v>66.485644781062064</v>
      </c>
      <c r="BL29" s="34">
        <f t="shared" si="2"/>
        <v>64.493067966909763</v>
      </c>
      <c r="BM29" s="34">
        <f>VLOOKUP($AX29&amp;"_"&amp;$BC$14,データシート1!$A:$BT,MATCH($BC$12&amp;"_"&amp;BM$20,データシート1!$A$1:$BT$1,0),0)</f>
        <v>30.447357217681805</v>
      </c>
      <c r="BN29" s="34">
        <f>VLOOKUP($AX29&amp;"_"&amp;$BC$14,データシート1!$A:$BT,MATCH($BC$12&amp;"_"&amp;BN$20,データシート1!$A$1:$BT$1,0),0)</f>
        <v>34.045710749227965</v>
      </c>
      <c r="BO29" s="34">
        <f>VLOOKUP($AX29&amp;"_"&amp;$BC$14,データシート1!$A:$BT,MATCH($BC$12&amp;"_"&amp;BO$20,データシート1!$A$1:$BT$1,0),0)</f>
        <v>1.9925768141522999</v>
      </c>
      <c r="BP29" s="34">
        <f>VLOOKUP($AX29&amp;"_"&amp;$BC$14,データシート1!$A:$BT,MATCH($BC$12&amp;"_"&amp;BP$20,データシート1!$A$1:$BT$1,0),0)</f>
        <v>0</v>
      </c>
      <c r="BQ29" s="34">
        <f>VLOOKUP($AX29&amp;"_"&amp;$BC$14,データシート1!$A:$BT,MATCH($BC$12&amp;"_"&amp;BQ$20,データシート1!$A$1:$BT$1,0),0)</f>
        <v>2.5517309002884381</v>
      </c>
      <c r="BR29" s="35">
        <f t="shared" si="3"/>
        <v>225.39474937868798</v>
      </c>
      <c r="BT29" s="121" t="str">
        <f t="shared" si="4"/>
        <v>新庄市</v>
      </c>
      <c r="BU29" s="33">
        <f t="shared" si="25"/>
        <v>225.39474937868798</v>
      </c>
      <c r="BV29" s="59">
        <f t="shared" si="16"/>
        <v>0.20258351413036013</v>
      </c>
      <c r="BW29" s="59">
        <f t="shared" si="5"/>
        <v>0.15526816658716056</v>
      </c>
      <c r="BX29" s="59">
        <f t="shared" si="5"/>
        <v>2.0024024211965988E-2</v>
      </c>
      <c r="BY29" s="59">
        <f t="shared" si="5"/>
        <v>2.7291323331233623E-2</v>
      </c>
      <c r="BZ29" s="59">
        <f t="shared" si="5"/>
        <v>0.23445956801615095</v>
      </c>
      <c r="CA29" s="59">
        <f t="shared" si="5"/>
        <v>0.25666151447051078</v>
      </c>
      <c r="CB29" s="59">
        <f t="shared" si="5"/>
        <v>0.29497423948132379</v>
      </c>
      <c r="CC29" s="59">
        <f t="shared" si="5"/>
        <v>0.28613385247299755</v>
      </c>
      <c r="CD29" s="59">
        <f t="shared" si="5"/>
        <v>0.13508458959940942</v>
      </c>
      <c r="CE29" s="59">
        <f t="shared" si="5"/>
        <v>0.15104926287358816</v>
      </c>
      <c r="CF29" s="59">
        <f t="shared" si="5"/>
        <v>8.8403870083262302E-3</v>
      </c>
      <c r="CG29" s="59">
        <f t="shared" si="5"/>
        <v>0</v>
      </c>
      <c r="CH29" s="59">
        <f t="shared" si="5"/>
        <v>1.1321163901654378E-2</v>
      </c>
      <c r="CI29" s="122">
        <f t="shared" si="6"/>
        <v>1</v>
      </c>
      <c r="CK29" s="123" t="str">
        <f t="shared" si="7"/>
        <v>新庄市</v>
      </c>
      <c r="CL29" s="124">
        <f t="shared" si="17"/>
        <v>45.661260395666417</v>
      </c>
      <c r="CM29" s="65">
        <f t="shared" si="18"/>
        <v>0.49893497907390605</v>
      </c>
      <c r="CN29" s="66">
        <f t="shared" si="19"/>
        <v>34.996629494401425</v>
      </c>
      <c r="CO29" s="65">
        <f t="shared" si="20"/>
        <v>0.65097697490109852</v>
      </c>
      <c r="CP29" s="66">
        <f t="shared" si="8"/>
        <v>4.5133099188088535</v>
      </c>
      <c r="CQ29" s="65">
        <f t="shared" si="21"/>
        <v>0</v>
      </c>
      <c r="CR29" s="66">
        <f t="shared" si="9"/>
        <v>6.1513209824561423</v>
      </c>
      <c r="CS29" s="65">
        <f t="shared" si="22"/>
        <v>0</v>
      </c>
      <c r="CT29" s="66">
        <f t="shared" si="10"/>
        <v>52.845955572435791</v>
      </c>
      <c r="CU29" s="67">
        <f t="shared" si="23"/>
        <v>8.0025045515608517E-2</v>
      </c>
      <c r="CV29" s="16"/>
      <c r="CW29" s="959">
        <f t="shared" si="24"/>
        <v>22.782</v>
      </c>
      <c r="CX29" s="962">
        <f>VLOOKUP($AX29&amp;"_"&amp;$CW$14,データシート1!$A:$BT,MATCH($CW$12&amp;"_"&amp;CX$20,データシート1!$A$1:$BT$1,0),0)</f>
        <v>22.782</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4.2290000000000001</v>
      </c>
      <c r="DB29" s="962">
        <f>VLOOKUP($AX29&amp;"_"&amp;$CW$14,データシート1!$A:$BT,MATCH($CW$12&amp;"_"&amp;DB$20,データシート1!$A$1:$BT$1,0),0)</f>
        <v>0</v>
      </c>
      <c r="DC29" s="962">
        <f>VLOOKUP($AX29&amp;"_"&amp;$CW$14,データシート1!$A:$BT,MATCH($CW$12&amp;"_"&amp;DC$20,データシート1!$A$1:$BT$1,0),0)</f>
        <v>0</v>
      </c>
      <c r="DD29" s="961">
        <f t="shared" si="11"/>
        <v>27.010999999999999</v>
      </c>
      <c r="DE29" s="16"/>
      <c r="DF29" s="125">
        <f>VLOOKUP($AX29&amp;"_"&amp;$DF$14,データシート1!$A:$BT,MATCH($DF$12&amp;"_"&amp;DF$20,データシート1!$A$1:$BT$1,0),0)</f>
        <v>4</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1</v>
      </c>
      <c r="DJ29" s="64">
        <f>VLOOKUP($AX29&amp;"_"&amp;$DF$14,データシート1!$A:$BT,MATCH($DF$12&amp;"_"&amp;DJ$20,データシート1!$A$1:$BT$1,0),0)</f>
        <v>0</v>
      </c>
      <c r="DK29" s="64">
        <f>VLOOKUP($AX29&amp;"_"&amp;$DF$14,データシート1!$A:$BT,MATCH($DF$12&amp;"_"&amp;DK$20,データシート1!$A$1:$BT$1,0),0)</f>
        <v>0</v>
      </c>
      <c r="DL29" s="68">
        <f t="shared" si="12"/>
        <v>5</v>
      </c>
      <c r="DM29" s="16"/>
      <c r="DN29" s="126">
        <f t="shared" si="26"/>
        <v>0.84</v>
      </c>
      <c r="DO29" s="127">
        <f t="shared" si="27"/>
        <v>0</v>
      </c>
      <c r="DP29" s="127">
        <f t="shared" si="13"/>
        <v>0</v>
      </c>
      <c r="DQ29" s="127">
        <f t="shared" si="13"/>
        <v>0.16</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01211</v>
      </c>
      <c r="AY30" s="18" t="str">
        <f>IF(IFERROR(比較地域マスタ!$Z15,"")=0,"",IFERROR(比較地域マスタ!$Z15,""))</f>
        <v>網走市</v>
      </c>
      <c r="BB30" s="110" t="str">
        <f t="shared" si="0"/>
        <v>01211</v>
      </c>
      <c r="BC30" s="1031" t="str">
        <f t="shared" si="0"/>
        <v>網走市</v>
      </c>
      <c r="BD30" s="34">
        <f t="shared" si="14"/>
        <v>370.87499394515311</v>
      </c>
      <c r="BE30" s="34">
        <f t="shared" si="15"/>
        <v>162.10621126144332</v>
      </c>
      <c r="BF30" s="34">
        <f>VLOOKUP($AX30&amp;"_"&amp;$BC$14,データシート1!$A:$BT,MATCH($BC$12&amp;"_"&amp;BF$20,データシート1!$A$1:$BT$1,0),0)</f>
        <v>122.68590770576125</v>
      </c>
      <c r="BG30" s="34">
        <f>VLOOKUP($AX30&amp;"_"&amp;$BC$14,データシート1!$A:$BT,MATCH($BC$12&amp;"_"&amp;BG$20,データシート1!$A$1:$BT$1,0),0)</f>
        <v>3.0609300325891238</v>
      </c>
      <c r="BH30" s="34">
        <f>VLOOKUP($AX30&amp;"_"&amp;$BC$14,データシート1!$A:$BT,MATCH($BC$12&amp;"_"&amp;BH$20,データシート1!$A$1:$BT$1,0),0)</f>
        <v>36.359373523092948</v>
      </c>
      <c r="BI30" s="34">
        <f>VLOOKUP($AX30&amp;"_"&amp;$BC$14,データシート1!$A:$BT,MATCH($BC$12&amp;"_"&amp;BI$20,データシート1!$A$1:$BT$1,0),0)</f>
        <v>61.423170231041773</v>
      </c>
      <c r="BJ30" s="34">
        <f>VLOOKUP($AX30&amp;"_"&amp;$BC$14,データシート1!$A:$BT,MATCH($BC$12&amp;"_"&amp;BJ$20,データシート1!$A$1:$BT$1,0),0)</f>
        <v>79.603106657698774</v>
      </c>
      <c r="BK30" s="34">
        <f t="shared" si="1"/>
        <v>67.742505794969262</v>
      </c>
      <c r="BL30" s="34">
        <f t="shared" si="2"/>
        <v>61.95334763684199</v>
      </c>
      <c r="BM30" s="34">
        <f>VLOOKUP($AX30&amp;"_"&amp;$BC$14,データシート1!$A:$BT,MATCH($BC$12&amp;"_"&amp;BM$20,データシート1!$A$1:$BT$1,0),0)</f>
        <v>30.732775707803818</v>
      </c>
      <c r="BN30" s="34">
        <f>VLOOKUP($AX30&amp;"_"&amp;$BC$14,データシート1!$A:$BT,MATCH($BC$12&amp;"_"&amp;BN$20,データシート1!$A$1:$BT$1,0),0)</f>
        <v>31.220571929038172</v>
      </c>
      <c r="BO30" s="34">
        <f>VLOOKUP($AX30&amp;"_"&amp;$BC$14,データシート1!$A:$BT,MATCH($BC$12&amp;"_"&amp;BO$20,データシート1!$A$1:$BT$1,0),0)</f>
        <v>1.9860958452311801</v>
      </c>
      <c r="BP30" s="34">
        <f>VLOOKUP($AX30&amp;"_"&amp;$BC$14,データシート1!$A:$BT,MATCH($BC$12&amp;"_"&amp;BP$20,データシート1!$A$1:$BT$1,0),0)</f>
        <v>3.8030623128960857</v>
      </c>
      <c r="BQ30" s="34">
        <f>VLOOKUP($AX30&amp;"_"&amp;$BC$14,データシート1!$A:$BT,MATCH($BC$12&amp;"_"&amp;BQ$20,データシート1!$A$1:$BT$1,0),0)</f>
        <v>0</v>
      </c>
      <c r="BR30" s="35">
        <f t="shared" si="3"/>
        <v>370.87499394515311</v>
      </c>
      <c r="BT30" s="121" t="str">
        <f t="shared" si="4"/>
        <v>網走市</v>
      </c>
      <c r="BU30" s="33">
        <f t="shared" si="25"/>
        <v>370.87499394515311</v>
      </c>
      <c r="BV30" s="59">
        <f t="shared" si="16"/>
        <v>0.43709124073599964</v>
      </c>
      <c r="BW30" s="59">
        <f t="shared" si="5"/>
        <v>0.33080123952467033</v>
      </c>
      <c r="BX30" s="59">
        <f t="shared" si="5"/>
        <v>8.2532661477893801E-3</v>
      </c>
      <c r="BY30" s="59">
        <f t="shared" si="5"/>
        <v>9.8036735063539923E-2</v>
      </c>
      <c r="BZ30" s="59">
        <f t="shared" si="5"/>
        <v>0.16561690929242143</v>
      </c>
      <c r="CA30" s="59">
        <f t="shared" si="5"/>
        <v>0.21463595000279498</v>
      </c>
      <c r="CB30" s="59">
        <f t="shared" si="5"/>
        <v>0.18265589996878401</v>
      </c>
      <c r="CC30" s="59">
        <f t="shared" si="5"/>
        <v>0.1670464405750795</v>
      </c>
      <c r="CD30" s="59">
        <f t="shared" si="5"/>
        <v>8.2865591397485103E-2</v>
      </c>
      <c r="CE30" s="59">
        <f t="shared" si="5"/>
        <v>8.41808491775944E-2</v>
      </c>
      <c r="CF30" s="59">
        <f t="shared" si="5"/>
        <v>5.3551624608179811E-3</v>
      </c>
      <c r="CG30" s="59">
        <f t="shared" si="5"/>
        <v>1.0254296932886507E-2</v>
      </c>
      <c r="CH30" s="59">
        <f t="shared" si="5"/>
        <v>0</v>
      </c>
      <c r="CI30" s="122">
        <f t="shared" si="6"/>
        <v>1</v>
      </c>
      <c r="CK30" s="123" t="str">
        <f t="shared" si="7"/>
        <v>網走市</v>
      </c>
      <c r="CL30" s="124">
        <f t="shared" si="17"/>
        <v>162.10621126144332</v>
      </c>
      <c r="CM30" s="65">
        <f t="shared" si="18"/>
        <v>0.15437409711365052</v>
      </c>
      <c r="CN30" s="66">
        <f t="shared" si="19"/>
        <v>122.68590770576125</v>
      </c>
      <c r="CO30" s="65">
        <f t="shared" si="20"/>
        <v>0.20397615722922055</v>
      </c>
      <c r="CP30" s="66">
        <f t="shared" si="8"/>
        <v>3.0609300325891238</v>
      </c>
      <c r="CQ30" s="65">
        <f t="shared" si="21"/>
        <v>0</v>
      </c>
      <c r="CR30" s="66">
        <f t="shared" si="9"/>
        <v>36.359373523092948</v>
      </c>
      <c r="CS30" s="65">
        <f t="shared" si="22"/>
        <v>0</v>
      </c>
      <c r="CT30" s="66">
        <f t="shared" si="10"/>
        <v>61.423170231041773</v>
      </c>
      <c r="CU30" s="67">
        <f t="shared" si="23"/>
        <v>0.12956022898307226</v>
      </c>
      <c r="CV30" s="16"/>
      <c r="CW30" s="959">
        <f t="shared" si="24"/>
        <v>25.024999999999999</v>
      </c>
      <c r="CX30" s="962">
        <f>VLOOKUP($AX30&amp;"_"&amp;$CW$14,データシート1!$A:$BT,MATCH($CW$12&amp;"_"&amp;CX$20,データシート1!$A$1:$BT$1,0),0)</f>
        <v>25.024999999999999</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7.9580000000000002</v>
      </c>
      <c r="DB30" s="962">
        <f>VLOOKUP($AX30&amp;"_"&amp;$CW$14,データシート1!$A:$BT,MATCH($CW$12&amp;"_"&amp;DB$20,データシート1!$A$1:$BT$1,0),0)</f>
        <v>0</v>
      </c>
      <c r="DC30" s="962">
        <f>VLOOKUP($AX30&amp;"_"&amp;$CW$14,データシート1!$A:$BT,MATCH($CW$12&amp;"_"&amp;DC$20,データシート1!$A$1:$BT$1,0),0)</f>
        <v>0</v>
      </c>
      <c r="DD30" s="961">
        <f t="shared" si="11"/>
        <v>32.982999999999997</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2</v>
      </c>
      <c r="DJ30" s="64">
        <f>VLOOKUP($AX30&amp;"_"&amp;$DF$14,データシート1!$A:$BT,MATCH($DF$12&amp;"_"&amp;DJ$20,データシート1!$A$1:$BT$1,0),0)</f>
        <v>0</v>
      </c>
      <c r="DK30" s="64">
        <f>VLOOKUP($AX30&amp;"_"&amp;$DF$14,データシート1!$A:$BT,MATCH($DF$12&amp;"_"&amp;DK$20,データシート1!$A$1:$BT$1,0),0)</f>
        <v>0</v>
      </c>
      <c r="DL30" s="68">
        <f t="shared" si="12"/>
        <v>6</v>
      </c>
      <c r="DM30" s="16"/>
      <c r="DN30" s="126">
        <f t="shared" si="26"/>
        <v>0.76</v>
      </c>
      <c r="DO30" s="127">
        <f t="shared" si="27"/>
        <v>0</v>
      </c>
      <c r="DP30" s="127">
        <f t="shared" si="13"/>
        <v>0</v>
      </c>
      <c r="DQ30" s="127">
        <f t="shared" si="13"/>
        <v>0.24</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03203</v>
      </c>
      <c r="AY31" s="18" t="str">
        <f>IF(IFERROR(比較地域マスタ!$Z16,"")=0,"",IFERROR(比較地域マスタ!$Z16,""))</f>
        <v>大船渡市</v>
      </c>
      <c r="BB31" s="110" t="str">
        <f t="shared" si="0"/>
        <v>03203</v>
      </c>
      <c r="BC31" s="1031" t="str">
        <f t="shared" si="0"/>
        <v>大船渡市</v>
      </c>
      <c r="BD31" s="34">
        <f t="shared" si="14"/>
        <v>277.4314371798751</v>
      </c>
      <c r="BE31" s="34">
        <f t="shared" si="15"/>
        <v>80.08418332574135</v>
      </c>
      <c r="BF31" s="34">
        <f>VLOOKUP($AX31&amp;"_"&amp;$BC$14,データシート1!$A:$BT,MATCH($BC$12&amp;"_"&amp;BF$20,データシート1!$A$1:$BT$1,0),0)</f>
        <v>64.65870909148282</v>
      </c>
      <c r="BG31" s="34">
        <f>VLOOKUP($AX31&amp;"_"&amp;$BC$14,データシート1!$A:$BT,MATCH($BC$12&amp;"_"&amp;BG$20,データシート1!$A$1:$BT$1,0),0)</f>
        <v>6.7149871732275619</v>
      </c>
      <c r="BH31" s="34">
        <f>VLOOKUP($AX31&amp;"_"&amp;$BC$14,データシート1!$A:$BT,MATCH($BC$12&amp;"_"&amp;BH$20,データシート1!$A$1:$BT$1,0),0)</f>
        <v>8.7104870610309799</v>
      </c>
      <c r="BI31" s="34">
        <f>VLOOKUP($AX31&amp;"_"&amp;$BC$14,データシート1!$A:$BT,MATCH($BC$12&amp;"_"&amp;BI$20,データシート1!$A$1:$BT$1,0),0)</f>
        <v>49.618179766775938</v>
      </c>
      <c r="BJ31" s="34">
        <f>VLOOKUP($AX31&amp;"_"&amp;$BC$14,データシート1!$A:$BT,MATCH($BC$12&amp;"_"&amp;BJ$20,データシート1!$A$1:$BT$1,0),0)</f>
        <v>58.830074325841615</v>
      </c>
      <c r="BK31" s="34">
        <f t="shared" si="1"/>
        <v>84.693595081175204</v>
      </c>
      <c r="BL31" s="34">
        <f t="shared" si="2"/>
        <v>70.509313765904551</v>
      </c>
      <c r="BM31" s="34">
        <f>VLOOKUP($AX31&amp;"_"&amp;$BC$14,データシート1!$A:$BT,MATCH($BC$12&amp;"_"&amp;BM$20,データシート1!$A$1:$BT$1,0),0)</f>
        <v>31.143234679312599</v>
      </c>
      <c r="BN31" s="34">
        <f>VLOOKUP($AX31&amp;"_"&amp;$BC$14,データシート1!$A:$BT,MATCH($BC$12&amp;"_"&amp;BN$20,データシート1!$A$1:$BT$1,0),0)</f>
        <v>39.366079086591959</v>
      </c>
      <c r="BO31" s="34">
        <f>VLOOKUP($AX31&amp;"_"&amp;$BC$14,データシート1!$A:$BT,MATCH($BC$12&amp;"_"&amp;BO$20,データシート1!$A$1:$BT$1,0),0)</f>
        <v>2.0018019771210902</v>
      </c>
      <c r="BP31" s="34">
        <f>VLOOKUP($AX31&amp;"_"&amp;$BC$14,データシート1!$A:$BT,MATCH($BC$12&amp;"_"&amp;BP$20,データシート1!$A$1:$BT$1,0),0)</f>
        <v>12.18247933814957</v>
      </c>
      <c r="BQ31" s="34">
        <f>VLOOKUP($AX31&amp;"_"&amp;$BC$14,データシート1!$A:$BT,MATCH($BC$12&amp;"_"&amp;BQ$20,データシート1!$A$1:$BT$1,0),0)</f>
        <v>4.2054046803409948</v>
      </c>
      <c r="BR31" s="35">
        <f t="shared" si="3"/>
        <v>277.4314371798751</v>
      </c>
      <c r="BT31" s="121" t="str">
        <f t="shared" si="4"/>
        <v>大船渡市</v>
      </c>
      <c r="BU31" s="33">
        <f t="shared" si="25"/>
        <v>277.4314371798751</v>
      </c>
      <c r="BV31" s="59">
        <f t="shared" si="16"/>
        <v>0.28866297251604572</v>
      </c>
      <c r="BW31" s="59">
        <f t="shared" si="5"/>
        <v>0.23306194045183415</v>
      </c>
      <c r="BX31" s="59">
        <f t="shared" si="5"/>
        <v>2.4204132168604387E-2</v>
      </c>
      <c r="BY31" s="59">
        <f t="shared" si="5"/>
        <v>3.1396899895607212E-2</v>
      </c>
      <c r="BZ31" s="59">
        <f t="shared" si="5"/>
        <v>0.17884844007280096</v>
      </c>
      <c r="CA31" s="59">
        <f t="shared" si="5"/>
        <v>0.21205266037568274</v>
      </c>
      <c r="CB31" s="59">
        <f t="shared" si="5"/>
        <v>0.30527757035070024</v>
      </c>
      <c r="CC31" s="59">
        <f t="shared" si="5"/>
        <v>0.25415041093626756</v>
      </c>
      <c r="CD31" s="59">
        <f t="shared" si="5"/>
        <v>0.11225560807343045</v>
      </c>
      <c r="CE31" s="59">
        <f t="shared" si="5"/>
        <v>0.14189480286283712</v>
      </c>
      <c r="CF31" s="59">
        <f t="shared" si="5"/>
        <v>7.215483571255136E-3</v>
      </c>
      <c r="CG31" s="59">
        <f t="shared" si="5"/>
        <v>4.3911675843177615E-2</v>
      </c>
      <c r="CH31" s="59">
        <f t="shared" si="5"/>
        <v>1.5158356684770313E-2</v>
      </c>
      <c r="CI31" s="122">
        <f t="shared" si="6"/>
        <v>1</v>
      </c>
      <c r="CK31" s="123" t="str">
        <f t="shared" si="7"/>
        <v>大船渡市</v>
      </c>
      <c r="CL31" s="124">
        <f t="shared" si="17"/>
        <v>80.08418332574135</v>
      </c>
      <c r="CM31" s="65">
        <f t="shared" si="18"/>
        <v>1</v>
      </c>
      <c r="CN31" s="66">
        <f t="shared" si="19"/>
        <v>64.65870909148282</v>
      </c>
      <c r="CO31" s="65">
        <f t="shared" si="20"/>
        <v>1</v>
      </c>
      <c r="CP31" s="66">
        <f t="shared" si="8"/>
        <v>6.7149871732275619</v>
      </c>
      <c r="CQ31" s="65">
        <f t="shared" si="21"/>
        <v>1</v>
      </c>
      <c r="CR31" s="66">
        <f t="shared" si="9"/>
        <v>8.7104870610309799</v>
      </c>
      <c r="CS31" s="65">
        <f t="shared" si="22"/>
        <v>0</v>
      </c>
      <c r="CT31" s="66">
        <f t="shared" si="10"/>
        <v>49.618179766775938</v>
      </c>
      <c r="CU31" s="67">
        <f t="shared" si="23"/>
        <v>0.16318615551918547</v>
      </c>
      <c r="CV31" s="16"/>
      <c r="CW31" s="959">
        <f t="shared" si="24"/>
        <v>1588.433</v>
      </c>
      <c r="CX31" s="962">
        <f>VLOOKUP($AX31&amp;"_"&amp;$CW$14,データシート1!$A:$BT,MATCH($CW$12&amp;"_"&amp;CX$20,データシート1!$A$1:$BT$1,0),0)</f>
        <v>1577.009</v>
      </c>
      <c r="CY31" s="962">
        <f>VLOOKUP($AX31&amp;"_"&amp;$CW$14,データシート1!$A:$BT,MATCH($CW$12&amp;"_"&amp;CY$20,データシート1!$A$1:$BT$1,0),0)</f>
        <v>11.423999999999999</v>
      </c>
      <c r="CZ31" s="962">
        <f>VLOOKUP($AX31&amp;"_"&amp;$CW$14,データシート1!$A:$BT,MATCH($CW$12&amp;"_"&amp;CZ$20,データシート1!$A$1:$BT$1,0),0)</f>
        <v>0</v>
      </c>
      <c r="DA31" s="962">
        <f>VLOOKUP($AX31&amp;"_"&amp;$CW$14,データシート1!$A:$BT,MATCH($CW$12&amp;"_"&amp;DA$20,データシート1!$A$1:$BT$1,0),0)</f>
        <v>8.0969999999999995</v>
      </c>
      <c r="DB31" s="962">
        <f>VLOOKUP($AX31&amp;"_"&amp;$CW$14,データシート1!$A:$BT,MATCH($CW$12&amp;"_"&amp;DB$20,データシート1!$A$1:$BT$1,0),0)</f>
        <v>0</v>
      </c>
      <c r="DC31" s="962">
        <f>VLOOKUP($AX31&amp;"_"&amp;$CW$14,データシート1!$A:$BT,MATCH($CW$12&amp;"_"&amp;DC$20,データシート1!$A$1:$BT$1,0),0)</f>
        <v>0</v>
      </c>
      <c r="DD31" s="961">
        <f t="shared" si="11"/>
        <v>1596.53</v>
      </c>
      <c r="DE31" s="16"/>
      <c r="DF31" s="125">
        <f>VLOOKUP($AX31&amp;"_"&amp;$DF$14,データシート1!$A:$BT,MATCH($DF$12&amp;"_"&amp;DF$20,データシート1!$A$1:$BT$1,0),0)</f>
        <v>1</v>
      </c>
      <c r="DG31" s="64">
        <f>VLOOKUP($AX31&amp;"_"&amp;$DF$14,データシート1!$A:$BT,MATCH($DF$12&amp;"_"&amp;DG$20,データシート1!$A$1:$BT$1,0),0)</f>
        <v>1</v>
      </c>
      <c r="DH31" s="64">
        <f>VLOOKUP($AX31&amp;"_"&amp;$DF$14,データシート1!$A:$BT,MATCH($DF$12&amp;"_"&amp;DH$20,データシート1!$A$1:$BT$1,0),0)</f>
        <v>0</v>
      </c>
      <c r="DI31" s="64">
        <f>VLOOKUP($AX31&amp;"_"&amp;$DF$14,データシート1!$A:$BT,MATCH($DF$12&amp;"_"&amp;DI$20,データシート1!$A$1:$BT$1,0),0)</f>
        <v>1</v>
      </c>
      <c r="DJ31" s="64">
        <f>VLOOKUP($AX31&amp;"_"&amp;$DF$14,データシート1!$A:$BT,MATCH($DF$12&amp;"_"&amp;DJ$20,データシート1!$A$1:$BT$1,0),0)</f>
        <v>0</v>
      </c>
      <c r="DK31" s="64">
        <f>VLOOKUP($AX31&amp;"_"&amp;$DF$14,データシート1!$A:$BT,MATCH($DF$12&amp;"_"&amp;DK$20,データシート1!$A$1:$BT$1,0),0)</f>
        <v>0</v>
      </c>
      <c r="DL31" s="68">
        <f t="shared" si="12"/>
        <v>3</v>
      </c>
      <c r="DM31" s="16"/>
      <c r="DN31" s="126">
        <f t="shared" si="26"/>
        <v>0.99</v>
      </c>
      <c r="DO31" s="127">
        <f t="shared" si="27"/>
        <v>0.01</v>
      </c>
      <c r="DP31" s="127">
        <f t="shared" si="13"/>
        <v>0</v>
      </c>
      <c r="DQ31" s="127">
        <f t="shared" si="13"/>
        <v>0.01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07209</v>
      </c>
      <c r="AY32" s="18" t="str">
        <f>IF(IFERROR(比較地域マスタ!$Z17,"")=0,"",IFERROR(比較地域マスタ!$Z17,""))</f>
        <v>相馬市</v>
      </c>
      <c r="AZ32" s="16"/>
      <c r="BA32" s="16"/>
      <c r="BB32" s="110" t="str">
        <f t="shared" si="0"/>
        <v>07209</v>
      </c>
      <c r="BC32" s="1031" t="str">
        <f t="shared" si="0"/>
        <v>相馬市</v>
      </c>
      <c r="BD32" s="34">
        <f t="shared" si="14"/>
        <v>336.27896861177192</v>
      </c>
      <c r="BE32" s="34">
        <f t="shared" si="15"/>
        <v>163.71612348604501</v>
      </c>
      <c r="BF32" s="34">
        <f>VLOOKUP($AX32&amp;"_"&amp;$BC$14,データシート1!$A:$BT,MATCH($BC$12&amp;"_"&amp;BF$20,データシート1!$A$1:$BT$1,0),0)</f>
        <v>154.82000353844762</v>
      </c>
      <c r="BG32" s="34">
        <f>VLOOKUP($AX32&amp;"_"&amp;$BC$14,データシート1!$A:$BT,MATCH($BC$12&amp;"_"&amp;BG$20,データシート1!$A$1:$BT$1,0),0)</f>
        <v>3.5011002878590856</v>
      </c>
      <c r="BH32" s="34">
        <f>VLOOKUP($AX32&amp;"_"&amp;$BC$14,データシート1!$A:$BT,MATCH($BC$12&amp;"_"&amp;BH$20,データシート1!$A$1:$BT$1,0),0)</f>
        <v>5.3950196597383</v>
      </c>
      <c r="BI32" s="34">
        <f>VLOOKUP($AX32&amp;"_"&amp;$BC$14,データシート1!$A:$BT,MATCH($BC$12&amp;"_"&amp;BI$20,データシート1!$A$1:$BT$1,0),0)</f>
        <v>42.713556829570194</v>
      </c>
      <c r="BJ32" s="34">
        <f>VLOOKUP($AX32&amp;"_"&amp;$BC$14,データシート1!$A:$BT,MATCH($BC$12&amp;"_"&amp;BJ$20,データシート1!$A$1:$BT$1,0),0)</f>
        <v>54.446733268245808</v>
      </c>
      <c r="BK32" s="34">
        <f t="shared" si="1"/>
        <v>70.812095839201916</v>
      </c>
      <c r="BL32" s="34">
        <f t="shared" si="2"/>
        <v>63.467947933908775</v>
      </c>
      <c r="BM32" s="34">
        <f>VLOOKUP($AX32&amp;"_"&amp;$BC$14,データシート1!$A:$BT,MATCH($BC$12&amp;"_"&amp;BM$20,データシート1!$A$1:$BT$1,0),0)</f>
        <v>32.49829293955851</v>
      </c>
      <c r="BN32" s="34">
        <f>VLOOKUP($AX32&amp;"_"&amp;$BC$14,データシート1!$A:$BT,MATCH($BC$12&amp;"_"&amp;BN$20,データシート1!$A$1:$BT$1,0),0)</f>
        <v>30.969654994350261</v>
      </c>
      <c r="BO32" s="34">
        <f>VLOOKUP($AX32&amp;"_"&amp;$BC$14,データシート1!$A:$BT,MATCH($BC$12&amp;"_"&amp;BO$20,データシート1!$A$1:$BT$1,0),0)</f>
        <v>1.9752942303626499</v>
      </c>
      <c r="BP32" s="34">
        <f>VLOOKUP($AX32&amp;"_"&amp;$BC$14,データシート1!$A:$BT,MATCH($BC$12&amp;"_"&amp;BP$20,データシート1!$A$1:$BT$1,0),0)</f>
        <v>5.3688536749304934</v>
      </c>
      <c r="BQ32" s="34">
        <f>VLOOKUP($AX32&amp;"_"&amp;$BC$14,データシート1!$A:$BT,MATCH($BC$12&amp;"_"&amp;BQ$20,データシート1!$A$1:$BT$1,0),0)</f>
        <v>4.5904591887090138</v>
      </c>
      <c r="BR32" s="35">
        <f t="shared" si="3"/>
        <v>336.27896861177192</v>
      </c>
      <c r="BS32" s="21"/>
      <c r="BT32" s="121" t="str">
        <f t="shared" si="4"/>
        <v>相馬市</v>
      </c>
      <c r="BU32" s="33">
        <f t="shared" si="25"/>
        <v>336.27896861177192</v>
      </c>
      <c r="BV32" s="59">
        <f t="shared" si="16"/>
        <v>0.48684615681408361</v>
      </c>
      <c r="BW32" s="59">
        <f t="shared" si="5"/>
        <v>0.46039157363178596</v>
      </c>
      <c r="BX32" s="59">
        <f t="shared" si="5"/>
        <v>1.0411297210504543E-2</v>
      </c>
      <c r="BY32" s="59">
        <f t="shared" si="5"/>
        <v>1.6043285971793123E-2</v>
      </c>
      <c r="BZ32" s="59">
        <f t="shared" si="5"/>
        <v>0.12701822241783498</v>
      </c>
      <c r="CA32" s="59">
        <f t="shared" si="5"/>
        <v>0.16190942149315199</v>
      </c>
      <c r="CB32" s="59">
        <f t="shared" si="5"/>
        <v>0.21057545207637776</v>
      </c>
      <c r="CC32" s="59">
        <f t="shared" si="5"/>
        <v>0.1887360015284851</v>
      </c>
      <c r="CD32" s="59">
        <f t="shared" si="5"/>
        <v>9.6640872528300184E-2</v>
      </c>
      <c r="CE32" s="59">
        <f t="shared" si="5"/>
        <v>9.2095129000184892E-2</v>
      </c>
      <c r="CF32" s="59">
        <f t="shared" si="5"/>
        <v>5.8739749277722207E-3</v>
      </c>
      <c r="CG32" s="59">
        <f t="shared" si="5"/>
        <v>1.5965475620120448E-2</v>
      </c>
      <c r="CH32" s="59">
        <f t="shared" si="5"/>
        <v>1.3650747198551739E-2</v>
      </c>
      <c r="CI32" s="122">
        <f t="shared" si="6"/>
        <v>1</v>
      </c>
      <c r="CJ32" s="16"/>
      <c r="CK32" s="123" t="str">
        <f t="shared" si="7"/>
        <v>相馬市</v>
      </c>
      <c r="CL32" s="124">
        <f t="shared" si="17"/>
        <v>163.71612348604501</v>
      </c>
      <c r="CM32" s="65">
        <f t="shared" si="18"/>
        <v>0.36835101342440674</v>
      </c>
      <c r="CN32" s="66">
        <f t="shared" si="19"/>
        <v>154.82000353844762</v>
      </c>
      <c r="CO32" s="65">
        <f t="shared" si="20"/>
        <v>0.38951684938454356</v>
      </c>
      <c r="CP32" s="66">
        <f t="shared" si="8"/>
        <v>3.5011002878590856</v>
      </c>
      <c r="CQ32" s="65">
        <f t="shared" si="21"/>
        <v>0</v>
      </c>
      <c r="CR32" s="66">
        <f t="shared" si="9"/>
        <v>5.3950196597383</v>
      </c>
      <c r="CS32" s="65">
        <f t="shared" si="22"/>
        <v>0</v>
      </c>
      <c r="CT32" s="66">
        <f t="shared" si="10"/>
        <v>42.713556829570194</v>
      </c>
      <c r="CU32" s="67">
        <f t="shared" si="23"/>
        <v>0</v>
      </c>
      <c r="CV32" s="16"/>
      <c r="CW32" s="959">
        <f t="shared" si="24"/>
        <v>60.305</v>
      </c>
      <c r="CX32" s="962">
        <f>VLOOKUP($AX32&amp;"_"&amp;$CW$14,データシート1!$A:$BT,MATCH($CW$12&amp;"_"&amp;CX$20,データシート1!$A$1:$BT$1,0),0)</f>
        <v>60.305</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45.468000000000004</v>
      </c>
      <c r="DC32" s="962">
        <f>VLOOKUP($AX32&amp;"_"&amp;$CW$14,データシート1!$A:$BT,MATCH($CW$12&amp;"_"&amp;DC$20,データシート1!$A$1:$BT$1,0),0)</f>
        <v>0</v>
      </c>
      <c r="DD32" s="961">
        <f t="shared" si="11"/>
        <v>105.773</v>
      </c>
      <c r="DE32" s="16"/>
      <c r="DF32" s="125">
        <f>VLOOKUP($AX32&amp;"_"&amp;$DF$14,データシート1!$A:$BT,MATCH($DF$12&amp;"_"&amp;DF$20,データシート1!$A$1:$BT$1,0),0)</f>
        <v>6</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1</v>
      </c>
      <c r="DK32" s="64">
        <f>VLOOKUP($AX32&amp;"_"&amp;$DF$14,データシート1!$A:$BT,MATCH($DF$12&amp;"_"&amp;DK$20,データシート1!$A$1:$BT$1,0),0)</f>
        <v>0</v>
      </c>
      <c r="DL32" s="68">
        <f t="shared" si="12"/>
        <v>7</v>
      </c>
      <c r="DM32" s="16"/>
      <c r="DN32" s="126">
        <f t="shared" si="26"/>
        <v>0.56999999999999995</v>
      </c>
      <c r="DO32" s="127">
        <f t="shared" si="27"/>
        <v>0</v>
      </c>
      <c r="DP32" s="127">
        <f t="shared" si="13"/>
        <v>0</v>
      </c>
      <c r="DQ32" s="127">
        <f t="shared" si="13"/>
        <v>0</v>
      </c>
      <c r="DR32" s="127">
        <f t="shared" si="13"/>
        <v>0.43</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44212</v>
      </c>
      <c r="AY33" s="18" t="str">
        <f>IF(IFERROR(比較地域マスタ!$Z18,"")=0,"",IFERROR(比較地域マスタ!$Z18,""))</f>
        <v>豊後大野市</v>
      </c>
      <c r="BB33" s="110" t="str">
        <f t="shared" si="0"/>
        <v>44212</v>
      </c>
      <c r="BC33" s="1031" t="str">
        <f t="shared" si="0"/>
        <v>豊後大野市</v>
      </c>
      <c r="BD33" s="34">
        <f t="shared" si="14"/>
        <v>316.11110667459093</v>
      </c>
      <c r="BE33" s="34">
        <f t="shared" si="15"/>
        <v>164.19054449678859</v>
      </c>
      <c r="BF33" s="34">
        <f>VLOOKUP($AX33&amp;"_"&amp;$BC$14,データシート1!$A:$BT,MATCH($BC$12&amp;"_"&amp;BF$20,データシート1!$A$1:$BT$1,0),0)</f>
        <v>132.65378407235787</v>
      </c>
      <c r="BG33" s="34">
        <f>VLOOKUP($AX33&amp;"_"&amp;$BC$14,データシート1!$A:$BT,MATCH($BC$12&amp;"_"&amp;BG$20,データシート1!$A$1:$BT$1,0),0)</f>
        <v>4.139434050502472</v>
      </c>
      <c r="BH33" s="34">
        <f>VLOOKUP($AX33&amp;"_"&amp;$BC$14,データシート1!$A:$BT,MATCH($BC$12&amp;"_"&amp;BH$20,データシート1!$A$1:$BT$1,0),0)</f>
        <v>27.397326373928259</v>
      </c>
      <c r="BI33" s="34">
        <f>VLOOKUP($AX33&amp;"_"&amp;$BC$14,データシート1!$A:$BT,MATCH($BC$12&amp;"_"&amp;BI$20,データシート1!$A$1:$BT$1,0),0)</f>
        <v>34.24460086202032</v>
      </c>
      <c r="BJ33" s="34">
        <f>VLOOKUP($AX33&amp;"_"&amp;$BC$14,データシート1!$A:$BT,MATCH($BC$12&amp;"_"&amp;BJ$20,データシート1!$A$1:$BT$1,0),0)</f>
        <v>32.563972653601155</v>
      </c>
      <c r="BK33" s="34">
        <f t="shared" si="1"/>
        <v>80.726619074880873</v>
      </c>
      <c r="BL33" s="34">
        <f t="shared" si="2"/>
        <v>78.736669680561462</v>
      </c>
      <c r="BM33" s="34">
        <f>VLOOKUP($AX33&amp;"_"&amp;$BC$14,データシート1!$A:$BT,MATCH($BC$12&amp;"_"&amp;BM$20,データシート1!$A$1:$BT$1,0),0)</f>
        <v>30.379400434319425</v>
      </c>
      <c r="BN33" s="34">
        <f>VLOOKUP($AX33&amp;"_"&amp;$BC$14,データシート1!$A:$BT,MATCH($BC$12&amp;"_"&amp;BN$20,データシート1!$A$1:$BT$1,0),0)</f>
        <v>48.357269246242041</v>
      </c>
      <c r="BO33" s="34">
        <f>VLOOKUP($AX33&amp;"_"&amp;$BC$14,データシート1!$A:$BT,MATCH($BC$12&amp;"_"&amp;BO$20,データシート1!$A$1:$BT$1,0),0)</f>
        <v>1.98994939431941</v>
      </c>
      <c r="BP33" s="34">
        <f>VLOOKUP($AX33&amp;"_"&amp;$BC$14,データシート1!$A:$BT,MATCH($BC$12&amp;"_"&amp;BP$20,データシート1!$A$1:$BT$1,0),0)</f>
        <v>0</v>
      </c>
      <c r="BQ33" s="34">
        <f>VLOOKUP($AX33&amp;"_"&amp;$BC$14,データシート1!$A:$BT,MATCH($BC$12&amp;"_"&amp;BQ$20,データシート1!$A$1:$BT$1,0),0)</f>
        <v>4.3853695872999996</v>
      </c>
      <c r="BR33" s="35">
        <f t="shared" si="3"/>
        <v>316.11110667459093</v>
      </c>
      <c r="BT33" s="121" t="str">
        <f t="shared" si="4"/>
        <v>豊後大野市</v>
      </c>
      <c r="BU33" s="33">
        <f t="shared" si="25"/>
        <v>316.11110667459093</v>
      </c>
      <c r="BV33" s="59">
        <f t="shared" si="16"/>
        <v>0.51940770517060186</v>
      </c>
      <c r="BW33" s="59">
        <f t="shared" si="5"/>
        <v>0.4196429080516727</v>
      </c>
      <c r="BX33" s="59">
        <f t="shared" si="5"/>
        <v>1.3094870642313943E-2</v>
      </c>
      <c r="BY33" s="59">
        <f t="shared" si="5"/>
        <v>8.66699264766152E-2</v>
      </c>
      <c r="BZ33" s="59">
        <f t="shared" si="5"/>
        <v>0.10833090055665832</v>
      </c>
      <c r="CA33" s="59">
        <f t="shared" si="5"/>
        <v>0.10301432618475805</v>
      </c>
      <c r="CB33" s="59">
        <f t="shared" si="5"/>
        <v>0.25537419397915034</v>
      </c>
      <c r="CC33" s="59">
        <f t="shared" si="5"/>
        <v>0.24907909914602924</v>
      </c>
      <c r="CD33" s="59">
        <f t="shared" si="5"/>
        <v>9.6103552810602108E-2</v>
      </c>
      <c r="CE33" s="59">
        <f t="shared" si="5"/>
        <v>0.15297554633542715</v>
      </c>
      <c r="CF33" s="59">
        <f t="shared" si="5"/>
        <v>6.2950948331210992E-3</v>
      </c>
      <c r="CG33" s="59">
        <f t="shared" si="5"/>
        <v>0</v>
      </c>
      <c r="CH33" s="59">
        <f t="shared" si="5"/>
        <v>1.3872874108831484E-2</v>
      </c>
      <c r="CI33" s="122">
        <f t="shared" si="6"/>
        <v>1</v>
      </c>
      <c r="CK33" s="123" t="str">
        <f t="shared" si="7"/>
        <v>豊後大野市</v>
      </c>
      <c r="CL33" s="124">
        <f t="shared" si="17"/>
        <v>164.19054449678859</v>
      </c>
      <c r="CM33" s="65">
        <f t="shared" si="18"/>
        <v>0.11117570780914873</v>
      </c>
      <c r="CN33" s="66">
        <f t="shared" si="19"/>
        <v>132.65378407235787</v>
      </c>
      <c r="CO33" s="65">
        <f t="shared" si="20"/>
        <v>0.13760632708406645</v>
      </c>
      <c r="CP33" s="66">
        <f t="shared" si="8"/>
        <v>4.139434050502472</v>
      </c>
      <c r="CQ33" s="65">
        <f t="shared" si="21"/>
        <v>0</v>
      </c>
      <c r="CR33" s="66">
        <f t="shared" si="9"/>
        <v>27.397326373928259</v>
      </c>
      <c r="CS33" s="65">
        <f t="shared" si="22"/>
        <v>0</v>
      </c>
      <c r="CT33" s="66">
        <f t="shared" si="10"/>
        <v>34.24460086202032</v>
      </c>
      <c r="CU33" s="67">
        <f t="shared" si="23"/>
        <v>0</v>
      </c>
      <c r="CV33" s="16"/>
      <c r="CW33" s="959">
        <f t="shared" si="24"/>
        <v>18.254000000000001</v>
      </c>
      <c r="CX33" s="962">
        <f>VLOOKUP($AX33&amp;"_"&amp;$CW$14,データシート1!$A:$BT,MATCH($CW$12&amp;"_"&amp;CX$20,データシート1!$A$1:$BT$1,0),0)</f>
        <v>18.254000000000001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18.254000000000001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16206</v>
      </c>
      <c r="AY34" s="18" t="str">
        <f>IF(IFERROR(比較地域マスタ!$Z19,"")=0,"",IFERROR(比較地域マスタ!$Z19,""))</f>
        <v>滑川市</v>
      </c>
      <c r="BB34" s="110" t="str">
        <f t="shared" si="0"/>
        <v>16206</v>
      </c>
      <c r="BC34" s="1031" t="str">
        <f t="shared" si="0"/>
        <v>滑川市</v>
      </c>
      <c r="BD34" s="34">
        <f t="shared" si="14"/>
        <v>350.86050002573774</v>
      </c>
      <c r="BE34" s="34">
        <f t="shared" si="15"/>
        <v>203.80134110076557</v>
      </c>
      <c r="BF34" s="34">
        <f>VLOOKUP($AX34&amp;"_"&amp;$BC$14,データシート1!$A:$BT,MATCH($BC$12&amp;"_"&amp;BF$20,データシート1!$A$1:$BT$1,0),0)</f>
        <v>195.92157414450173</v>
      </c>
      <c r="BG34" s="34">
        <f>VLOOKUP($AX34&amp;"_"&amp;$BC$14,データシート1!$A:$BT,MATCH($BC$12&amp;"_"&amp;BG$20,データシート1!$A$1:$BT$1,0),0)</f>
        <v>1.7766366516740049</v>
      </c>
      <c r="BH34" s="34">
        <f>VLOOKUP($AX34&amp;"_"&amp;$BC$14,データシート1!$A:$BT,MATCH($BC$12&amp;"_"&amp;BH$20,データシート1!$A$1:$BT$1,0),0)</f>
        <v>6.1031303045898202</v>
      </c>
      <c r="BI34" s="34">
        <f>VLOOKUP($AX34&amp;"_"&amp;$BC$14,データシート1!$A:$BT,MATCH($BC$12&amp;"_"&amp;BI$20,データシート1!$A$1:$BT$1,0),0)</f>
        <v>29.906265718357329</v>
      </c>
      <c r="BJ34" s="34">
        <f>VLOOKUP($AX34&amp;"_"&amp;$BC$14,データシート1!$A:$BT,MATCH($BC$12&amp;"_"&amp;BJ$20,データシート1!$A$1:$BT$1,0),0)</f>
        <v>59.866719846488415</v>
      </c>
      <c r="BK34" s="34">
        <f t="shared" si="1"/>
        <v>53.390924231578445</v>
      </c>
      <c r="BL34" s="34">
        <f t="shared" si="2"/>
        <v>51.461872590274552</v>
      </c>
      <c r="BM34" s="34">
        <f>VLOOKUP($AX34&amp;"_"&amp;$BC$14,データシート1!$A:$BT,MATCH($BC$12&amp;"_"&amp;BM$20,データシート1!$A$1:$BT$1,0),0)</f>
        <v>31.272352567701127</v>
      </c>
      <c r="BN34" s="34">
        <f>VLOOKUP($AX34&amp;"_"&amp;$BC$14,データシート1!$A:$BT,MATCH($BC$12&amp;"_"&amp;BN$20,データシート1!$A$1:$BT$1,0),0)</f>
        <v>20.189520022573426</v>
      </c>
      <c r="BO34" s="34">
        <f>VLOOKUP($AX34&amp;"_"&amp;$BC$14,データシート1!$A:$BT,MATCH($BC$12&amp;"_"&amp;BO$20,データシート1!$A$1:$BT$1,0),0)</f>
        <v>1.9290516413038901</v>
      </c>
      <c r="BP34" s="34">
        <f>VLOOKUP($AX34&amp;"_"&amp;$BC$14,データシート1!$A:$BT,MATCH($BC$12&amp;"_"&amp;BP$20,データシート1!$A$1:$BT$1,0),0)</f>
        <v>0</v>
      </c>
      <c r="BQ34" s="34">
        <f>VLOOKUP($AX34&amp;"_"&amp;$BC$14,データシート1!$A:$BT,MATCH($BC$12&amp;"_"&amp;BQ$20,データシート1!$A$1:$BT$1,0),0)</f>
        <v>3.8952491285480102</v>
      </c>
      <c r="BR34" s="35">
        <f t="shared" si="3"/>
        <v>350.86050002573774</v>
      </c>
      <c r="BT34" s="121" t="str">
        <f t="shared" si="4"/>
        <v>滑川市</v>
      </c>
      <c r="BU34" s="33">
        <f t="shared" si="25"/>
        <v>350.86050002573774</v>
      </c>
      <c r="BV34" s="59">
        <f t="shared" si="16"/>
        <v>0.58086145657837096</v>
      </c>
      <c r="BW34" s="59">
        <f t="shared" si="5"/>
        <v>0.55840305229608267</v>
      </c>
      <c r="BX34" s="59">
        <f t="shared" si="5"/>
        <v>5.0636553603032484E-3</v>
      </c>
      <c r="BY34" s="59">
        <f t="shared" si="5"/>
        <v>1.7394748921985E-2</v>
      </c>
      <c r="BZ34" s="59">
        <f t="shared" si="5"/>
        <v>8.5236912437175238E-2</v>
      </c>
      <c r="CA34" s="59">
        <f t="shared" si="5"/>
        <v>0.17062826918988266</v>
      </c>
      <c r="CB34" s="59">
        <f t="shared" si="5"/>
        <v>0.15217137360193553</v>
      </c>
      <c r="CC34" s="59">
        <f t="shared" si="5"/>
        <v>0.14667331485447782</v>
      </c>
      <c r="CD34" s="59">
        <f t="shared" si="5"/>
        <v>8.9130445192340285E-2</v>
      </c>
      <c r="CE34" s="59">
        <f t="shared" si="5"/>
        <v>5.7542869662137522E-2</v>
      </c>
      <c r="CF34" s="59">
        <f t="shared" si="5"/>
        <v>5.4980587474577E-3</v>
      </c>
      <c r="CG34" s="59">
        <f t="shared" si="5"/>
        <v>0</v>
      </c>
      <c r="CH34" s="59">
        <f t="shared" si="5"/>
        <v>1.1101988192635734E-2</v>
      </c>
      <c r="CI34" s="122">
        <f t="shared" si="6"/>
        <v>1</v>
      </c>
      <c r="CK34" s="123" t="str">
        <f t="shared" si="7"/>
        <v>滑川市</v>
      </c>
      <c r="CL34" s="124">
        <f t="shared" si="17"/>
        <v>203.80134110076557</v>
      </c>
      <c r="CM34" s="65">
        <f t="shared" si="18"/>
        <v>0.64826855057188681</v>
      </c>
      <c r="CN34" s="66">
        <f t="shared" si="19"/>
        <v>195.92157414450173</v>
      </c>
      <c r="CO34" s="65">
        <f t="shared" si="20"/>
        <v>0.67434125402931133</v>
      </c>
      <c r="CP34" s="66">
        <f t="shared" si="8"/>
        <v>1.7766366516740049</v>
      </c>
      <c r="CQ34" s="65">
        <f t="shared" si="21"/>
        <v>0</v>
      </c>
      <c r="CR34" s="66">
        <f t="shared" si="9"/>
        <v>6.1031303045898202</v>
      </c>
      <c r="CS34" s="65">
        <f t="shared" si="22"/>
        <v>0</v>
      </c>
      <c r="CT34" s="66">
        <f t="shared" si="10"/>
        <v>29.906265718357329</v>
      </c>
      <c r="CU34" s="67">
        <f t="shared" si="23"/>
        <v>0</v>
      </c>
      <c r="CV34" s="16"/>
      <c r="CW34" s="959">
        <f t="shared" si="24"/>
        <v>132.11799999999999</v>
      </c>
      <c r="CX34" s="962">
        <f>VLOOKUP($AX34&amp;"_"&amp;$CW$14,データシート1!$A:$BT,MATCH($CW$12&amp;"_"&amp;CX$20,データシート1!$A$1:$BT$1,0),0)</f>
        <v>132.11799999999999</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132.11799999999999</v>
      </c>
      <c r="DE34" s="16"/>
      <c r="DF34" s="125">
        <f>VLOOKUP($AX34&amp;"_"&amp;$DF$14,データシート1!$A:$BT,MATCH($DF$12&amp;"_"&amp;DF$20,データシート1!$A$1:$BT$1,0),0)</f>
        <v>10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10</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31204</v>
      </c>
      <c r="AY35" s="18" t="str">
        <f>IF(IFERROR(比較地域マスタ!$Z20,"")=0,"",IFERROR(比較地域マスタ!$Z20,""))</f>
        <v>境港市</v>
      </c>
      <c r="BB35" s="110" t="str">
        <f t="shared" si="0"/>
        <v>31204</v>
      </c>
      <c r="BC35" s="1031" t="str">
        <f t="shared" si="0"/>
        <v>境港市</v>
      </c>
      <c r="BD35" s="34">
        <f t="shared" si="14"/>
        <v>275.11685562353597</v>
      </c>
      <c r="BE35" s="34">
        <f t="shared" si="15"/>
        <v>101.63304512488975</v>
      </c>
      <c r="BF35" s="34">
        <f>VLOOKUP($AX35&amp;"_"&amp;$BC$14,データシート1!$A:$BT,MATCH($BC$12&amp;"_"&amp;BF$20,データシート1!$A$1:$BT$1,0),0)</f>
        <v>69.247391754321541</v>
      </c>
      <c r="BG35" s="34">
        <f>VLOOKUP($AX35&amp;"_"&amp;$BC$14,データシート1!$A:$BT,MATCH($BC$12&amp;"_"&amp;BG$20,データシート1!$A$1:$BT$1,0),0)</f>
        <v>1.5354304015879741</v>
      </c>
      <c r="BH35" s="34">
        <f>VLOOKUP($AX35&amp;"_"&amp;$BC$14,データシート1!$A:$BT,MATCH($BC$12&amp;"_"&amp;BH$20,データシート1!$A$1:$BT$1,0),0)</f>
        <v>30.850222968980233</v>
      </c>
      <c r="BI35" s="34">
        <f>VLOOKUP($AX35&amp;"_"&amp;$BC$14,データシート1!$A:$BT,MATCH($BC$12&amp;"_"&amp;BI$20,データシート1!$A$1:$BT$1,0),0)</f>
        <v>52.115930332402108</v>
      </c>
      <c r="BJ35" s="34">
        <f>VLOOKUP($AX35&amp;"_"&amp;$BC$14,データシート1!$A:$BT,MATCH($BC$12&amp;"_"&amp;BJ$20,データシート1!$A$1:$BT$1,0),0)</f>
        <v>55.291928121440016</v>
      </c>
      <c r="BK35" s="34">
        <f t="shared" si="1"/>
        <v>66.075952044804083</v>
      </c>
      <c r="BL35" s="34">
        <f t="shared" si="2"/>
        <v>55.666982313097314</v>
      </c>
      <c r="BM35" s="34">
        <f>VLOOKUP($AX35&amp;"_"&amp;$BC$14,データシート1!$A:$BT,MATCH($BC$12&amp;"_"&amp;BM$20,データシート1!$A$1:$BT$1,0),0)</f>
        <v>29.752838891718259</v>
      </c>
      <c r="BN35" s="34">
        <f>VLOOKUP($AX35&amp;"_"&amp;$BC$14,データシート1!$A:$BT,MATCH($BC$12&amp;"_"&amp;BN$20,データシート1!$A$1:$BT$1,0),0)</f>
        <v>25.914143421379055</v>
      </c>
      <c r="BO35" s="34">
        <f>VLOOKUP($AX35&amp;"_"&amp;$BC$14,データシート1!$A:$BT,MATCH($BC$12&amp;"_"&amp;BO$20,データシート1!$A$1:$BT$1,0),0)</f>
        <v>1.9431813212940601</v>
      </c>
      <c r="BP35" s="34">
        <f>VLOOKUP($AX35&amp;"_"&amp;$BC$14,データシート1!$A:$BT,MATCH($BC$12&amp;"_"&amp;BP$20,データシート1!$A$1:$BT$1,0),0)</f>
        <v>8.465788410412701</v>
      </c>
      <c r="BQ35" s="34">
        <f>VLOOKUP($AX35&amp;"_"&amp;$BC$14,データシート1!$A:$BT,MATCH($BC$12&amp;"_"&amp;BQ$20,データシート1!$A$1:$BT$1,0),0)</f>
        <v>0</v>
      </c>
      <c r="BR35" s="35">
        <f t="shared" si="3"/>
        <v>275.11685562353597</v>
      </c>
      <c r="BT35" s="121" t="str">
        <f t="shared" si="4"/>
        <v>境港市</v>
      </c>
      <c r="BU35" s="33">
        <f t="shared" si="25"/>
        <v>275.11685562353597</v>
      </c>
      <c r="BV35" s="59">
        <f t="shared" si="16"/>
        <v>0.36941773303763781</v>
      </c>
      <c r="BW35" s="59">
        <f t="shared" si="5"/>
        <v>0.25170174178305599</v>
      </c>
      <c r="BX35" s="59">
        <f t="shared" si="5"/>
        <v>5.581011741748838E-3</v>
      </c>
      <c r="BY35" s="59">
        <f t="shared" si="5"/>
        <v>0.11213497951283298</v>
      </c>
      <c r="BZ35" s="59">
        <f t="shared" si="5"/>
        <v>0.18943197869241582</v>
      </c>
      <c r="CA35" s="59">
        <f t="shared" si="5"/>
        <v>0.20097615609964775</v>
      </c>
      <c r="CB35" s="59">
        <f t="shared" si="5"/>
        <v>0.24017413217029859</v>
      </c>
      <c r="CC35" s="59">
        <f t="shared" si="5"/>
        <v>0.20233941023690247</v>
      </c>
      <c r="CD35" s="59">
        <f t="shared" si="5"/>
        <v>0.10814618691495737</v>
      </c>
      <c r="CE35" s="59">
        <f t="shared" si="5"/>
        <v>9.4193223321945116E-2</v>
      </c>
      <c r="CF35" s="59">
        <f t="shared" si="5"/>
        <v>7.0631125704383154E-3</v>
      </c>
      <c r="CG35" s="59">
        <f t="shared" si="5"/>
        <v>3.0771609362957773E-2</v>
      </c>
      <c r="CH35" s="59">
        <f t="shared" si="5"/>
        <v>0</v>
      </c>
      <c r="CI35" s="122">
        <f t="shared" si="6"/>
        <v>1</v>
      </c>
      <c r="CK35" s="123" t="str">
        <f t="shared" si="7"/>
        <v>境港市</v>
      </c>
      <c r="CL35" s="124">
        <f t="shared" si="17"/>
        <v>101.63304512488975</v>
      </c>
      <c r="CM35" s="65">
        <f t="shared" si="18"/>
        <v>0.23579929117100729</v>
      </c>
      <c r="CN35" s="66">
        <f t="shared" si="19"/>
        <v>69.247391754321541</v>
      </c>
      <c r="CO35" s="65">
        <f t="shared" si="20"/>
        <v>0.3460780167002378</v>
      </c>
      <c r="CP35" s="66">
        <f t="shared" si="8"/>
        <v>1.5354304015879741</v>
      </c>
      <c r="CQ35" s="65">
        <f t="shared" si="21"/>
        <v>0</v>
      </c>
      <c r="CR35" s="66">
        <f t="shared" si="9"/>
        <v>30.850222968980233</v>
      </c>
      <c r="CS35" s="65">
        <f t="shared" si="22"/>
        <v>0</v>
      </c>
      <c r="CT35" s="66">
        <f t="shared" si="10"/>
        <v>52.115930332402108</v>
      </c>
      <c r="CU35" s="67">
        <f t="shared" si="23"/>
        <v>0.59912582968104588</v>
      </c>
      <c r="CV35" s="16"/>
      <c r="CW35" s="959">
        <f t="shared" si="24"/>
        <v>23.965</v>
      </c>
      <c r="CX35" s="962">
        <f>VLOOKUP($AX35&amp;"_"&amp;$CW$14,データシート1!$A:$BT,MATCH($CW$12&amp;"_"&amp;CX$20,データシート1!$A$1:$BT$1,0),0)</f>
        <v>23.965</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31.224</v>
      </c>
      <c r="DB35" s="962">
        <f>VLOOKUP($AX35&amp;"_"&amp;$CW$14,データシート1!$A:$BT,MATCH($CW$12&amp;"_"&amp;DB$20,データシート1!$A$1:$BT$1,0),0)</f>
        <v>0</v>
      </c>
      <c r="DC35" s="962">
        <f>VLOOKUP($AX35&amp;"_"&amp;$CW$14,データシート1!$A:$BT,MATCH($CW$12&amp;"_"&amp;DC$20,データシート1!$A$1:$BT$1,0),0)</f>
        <v>0</v>
      </c>
      <c r="DD35" s="961">
        <f t="shared" si="11"/>
        <v>55.189</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4</v>
      </c>
      <c r="DJ35" s="64">
        <f>VLOOKUP($AX35&amp;"_"&amp;$DF$14,データシート1!$A:$BT,MATCH($DF$12&amp;"_"&amp;DJ$20,データシート1!$A$1:$BT$1,0),0)</f>
        <v>0</v>
      </c>
      <c r="DK35" s="64">
        <f>VLOOKUP($AX35&amp;"_"&amp;$DF$14,データシート1!$A:$BT,MATCH($DF$12&amp;"_"&amp;DK$20,データシート1!$A$1:$BT$1,0),0)</f>
        <v>0</v>
      </c>
      <c r="DL35" s="68">
        <f t="shared" si="12"/>
        <v>7</v>
      </c>
      <c r="DM35" s="16"/>
      <c r="DN35" s="126">
        <f t="shared" si="26"/>
        <v>0.43</v>
      </c>
      <c r="DO35" s="127">
        <f t="shared" si="27"/>
        <v>0</v>
      </c>
      <c r="DP35" s="127">
        <f t="shared" si="13"/>
        <v>0</v>
      </c>
      <c r="DQ35" s="127">
        <f t="shared" si="13"/>
        <v>0.56999999999999995</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11326</v>
      </c>
      <c r="AY36" s="18" t="str">
        <f>IF(IFERROR(比較地域マスタ!$Z21,"")=0,"",IFERROR(比較地域マスタ!$Z21,""))</f>
        <v>毛呂山町</v>
      </c>
      <c r="BB36" s="110" t="str">
        <f t="shared" si="0"/>
        <v>11326</v>
      </c>
      <c r="BC36" s="1031" t="str">
        <f t="shared" si="0"/>
        <v>毛呂山町</v>
      </c>
      <c r="BD36" s="34">
        <f t="shared" si="14"/>
        <v>150.14012893845774</v>
      </c>
      <c r="BE36" s="34">
        <f t="shared" si="15"/>
        <v>19.75153626763074</v>
      </c>
      <c r="BF36" s="34">
        <f>VLOOKUP($AX36&amp;"_"&amp;$BC$14,データシート1!$A:$BT,MATCH($BC$12&amp;"_"&amp;BF$20,データシート1!$A$1:$BT$1,0),0)</f>
        <v>15.719512797069818</v>
      </c>
      <c r="BG36" s="34">
        <f>VLOOKUP($AX36&amp;"_"&amp;$BC$14,データシート1!$A:$BT,MATCH($BC$12&amp;"_"&amp;BG$20,データシート1!$A$1:$BT$1,0),0)</f>
        <v>1.1345021165322289</v>
      </c>
      <c r="BH36" s="34">
        <f>VLOOKUP($AX36&amp;"_"&amp;$BC$14,データシート1!$A:$BT,MATCH($BC$12&amp;"_"&amp;BH$20,データシート1!$A$1:$BT$1,0),0)</f>
        <v>2.897521354028695</v>
      </c>
      <c r="BI36" s="34">
        <f>VLOOKUP($AX36&amp;"_"&amp;$BC$14,データシート1!$A:$BT,MATCH($BC$12&amp;"_"&amp;BI$20,データシート1!$A$1:$BT$1,0),0)</f>
        <v>42.562947400377197</v>
      </c>
      <c r="BJ36" s="34">
        <f>VLOOKUP($AX36&amp;"_"&amp;$BC$14,データシート1!$A:$BT,MATCH($BC$12&amp;"_"&amp;BJ$20,データシート1!$A$1:$BT$1,0),0)</f>
        <v>39.789253003076226</v>
      </c>
      <c r="BK36" s="34">
        <f t="shared" si="1"/>
        <v>45.006692769406548</v>
      </c>
      <c r="BL36" s="34">
        <f t="shared" si="2"/>
        <v>43.085756936030911</v>
      </c>
      <c r="BM36" s="34">
        <f>VLOOKUP($AX36&amp;"_"&amp;$BC$14,データシート1!$A:$BT,MATCH($BC$12&amp;"_"&amp;BM$20,データシート1!$A$1:$BT$1,0),0)</f>
        <v>25.967646058433559</v>
      </c>
      <c r="BN36" s="34">
        <f>VLOOKUP($AX36&amp;"_"&amp;$BC$14,データシート1!$A:$BT,MATCH($BC$12&amp;"_"&amp;BN$20,データシート1!$A$1:$BT$1,0),0)</f>
        <v>17.118110877597353</v>
      </c>
      <c r="BO36" s="34">
        <f>VLOOKUP($AX36&amp;"_"&amp;$BC$14,データシート1!$A:$BT,MATCH($BC$12&amp;"_"&amp;BO$20,データシート1!$A$1:$BT$1,0),0)</f>
        <v>1.9209358333756399</v>
      </c>
      <c r="BP36" s="34">
        <f>VLOOKUP($AX36&amp;"_"&amp;$BC$14,データシート1!$A:$BT,MATCH($BC$12&amp;"_"&amp;BP$20,データシート1!$A$1:$BT$1,0),0)</f>
        <v>0</v>
      </c>
      <c r="BQ36" s="34">
        <f>VLOOKUP($AX36&amp;"_"&amp;$BC$14,データシート1!$A:$BT,MATCH($BC$12&amp;"_"&amp;BQ$20,データシート1!$A$1:$BT$1,0),0)</f>
        <v>3.029699497967024</v>
      </c>
      <c r="BR36" s="35">
        <f t="shared" si="3"/>
        <v>150.14012893845774</v>
      </c>
      <c r="BT36" s="121" t="str">
        <f t="shared" si="4"/>
        <v>毛呂山町</v>
      </c>
      <c r="BU36" s="33">
        <f t="shared" si="25"/>
        <v>150.14012893845774</v>
      </c>
      <c r="BV36" s="59">
        <f t="shared" si="16"/>
        <v>0.13155401162421321</v>
      </c>
      <c r="BW36" s="59">
        <f t="shared" si="5"/>
        <v>0.10469894296889293</v>
      </c>
      <c r="BX36" s="59">
        <f t="shared" si="5"/>
        <v>7.5562884123888023E-3</v>
      </c>
      <c r="BY36" s="59">
        <f t="shared" si="5"/>
        <v>1.9298780242931492E-2</v>
      </c>
      <c r="BZ36" s="59">
        <f t="shared" si="5"/>
        <v>0.28348815004563971</v>
      </c>
      <c r="CA36" s="59">
        <f t="shared" si="5"/>
        <v>0.26501411237888167</v>
      </c>
      <c r="CB36" s="59">
        <f t="shared" si="5"/>
        <v>0.29976458051301352</v>
      </c>
      <c r="CC36" s="59">
        <f t="shared" si="5"/>
        <v>0.28697029395579987</v>
      </c>
      <c r="CD36" s="59">
        <f t="shared" si="5"/>
        <v>0.17295606605664809</v>
      </c>
      <c r="CE36" s="59">
        <f t="shared" si="5"/>
        <v>0.11401422789915178</v>
      </c>
      <c r="CF36" s="59">
        <f t="shared" si="5"/>
        <v>1.279428655721369E-2</v>
      </c>
      <c r="CG36" s="59">
        <f t="shared" si="5"/>
        <v>0</v>
      </c>
      <c r="CH36" s="59">
        <f t="shared" si="5"/>
        <v>2.0179145438251851E-2</v>
      </c>
      <c r="CI36" s="122">
        <f t="shared" si="6"/>
        <v>1</v>
      </c>
      <c r="CK36" s="123" t="str">
        <f t="shared" si="7"/>
        <v>毛呂山町</v>
      </c>
      <c r="CL36" s="124">
        <f t="shared" si="17"/>
        <v>19.75153626763074</v>
      </c>
      <c r="CM36" s="65">
        <f t="shared" si="18"/>
        <v>0</v>
      </c>
      <c r="CN36" s="66">
        <f t="shared" si="19"/>
        <v>15.719512797069818</v>
      </c>
      <c r="CO36" s="65">
        <f t="shared" si="20"/>
        <v>0</v>
      </c>
      <c r="CP36" s="66">
        <f t="shared" si="8"/>
        <v>1.1345021165322289</v>
      </c>
      <c r="CQ36" s="65">
        <f t="shared" si="21"/>
        <v>0</v>
      </c>
      <c r="CR36" s="66">
        <f t="shared" si="9"/>
        <v>2.897521354028695</v>
      </c>
      <c r="CS36" s="65">
        <f t="shared" si="22"/>
        <v>0</v>
      </c>
      <c r="CT36" s="66">
        <f t="shared" si="10"/>
        <v>42.562947400377197</v>
      </c>
      <c r="CU36" s="67">
        <f t="shared" si="23"/>
        <v>0.44956942995518262</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19.134999999999998</v>
      </c>
      <c r="DB36" s="962">
        <f>VLOOKUP($AX36&amp;"_"&amp;$CW$14,データシート1!$A:$BT,MATCH($CW$12&amp;"_"&amp;DB$20,データシート1!$A$1:$BT$1,0),0)</f>
        <v>0</v>
      </c>
      <c r="DC36" s="962">
        <f>VLOOKUP($AX36&amp;"_"&amp;$CW$14,データシート1!$A:$BT,MATCH($CW$12&amp;"_"&amp;DC$20,データシート1!$A$1:$BT$1,0),0)</f>
        <v>0</v>
      </c>
      <c r="DD36" s="961">
        <f t="shared" si="11"/>
        <v>19.134999999999998</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0</v>
      </c>
      <c r="DK36" s="64">
        <f>VLOOKUP($AX36&amp;"_"&amp;$DF$14,データシート1!$A:$BT,MATCH($DF$12&amp;"_"&amp;DK$20,データシート1!$A$1:$BT$1,0),0)</f>
        <v>0</v>
      </c>
      <c r="DL36" s="68">
        <f t="shared" si="12"/>
        <v>2</v>
      </c>
      <c r="DM36" s="16"/>
      <c r="DN36" s="126">
        <f t="shared" si="26"/>
        <v>0</v>
      </c>
      <c r="DO36" s="127">
        <f t="shared" si="27"/>
        <v>0</v>
      </c>
      <c r="DP36" s="127">
        <f t="shared" si="13"/>
        <v>0</v>
      </c>
      <c r="DQ36" s="127">
        <f t="shared" si="13"/>
        <v>1</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14301</v>
      </c>
      <c r="AY37" s="18" t="str">
        <f>IF(IFERROR(比較地域マスタ!$Z22,"")=0,"",IFERROR(比較地域マスタ!$Z22,""))</f>
        <v>葉山町</v>
      </c>
      <c r="BB37" s="110" t="str">
        <f t="shared" si="0"/>
        <v>14301</v>
      </c>
      <c r="BC37" s="1031" t="str">
        <f t="shared" si="0"/>
        <v>葉山町</v>
      </c>
      <c r="BD37" s="34">
        <f t="shared" si="14"/>
        <v>99.302961080933926</v>
      </c>
      <c r="BE37" s="34">
        <f t="shared" si="15"/>
        <v>3.3275751390855319</v>
      </c>
      <c r="BF37" s="34">
        <f>VLOOKUP($AX37&amp;"_"&amp;$BC$14,データシート1!$A:$BT,MATCH($BC$12&amp;"_"&amp;BF$20,データシート1!$A$1:$BT$1,0),0)</f>
        <v>2.1257117583821419</v>
      </c>
      <c r="BG37" s="34">
        <f>VLOOKUP($AX37&amp;"_"&amp;$BC$14,データシート1!$A:$BT,MATCH($BC$12&amp;"_"&amp;BG$20,データシート1!$A$1:$BT$1,0),0)</f>
        <v>1.2018633807033898</v>
      </c>
      <c r="BH37" s="34">
        <f>VLOOKUP($AX37&amp;"_"&amp;$BC$14,データシート1!$A:$BT,MATCH($BC$12&amp;"_"&amp;BH$20,データシート1!$A$1:$BT$1,0),0)</f>
        <v>0</v>
      </c>
      <c r="BI37" s="34">
        <f>VLOOKUP($AX37&amp;"_"&amp;$BC$14,データシート1!$A:$BT,MATCH($BC$12&amp;"_"&amp;BI$20,データシート1!$A$1:$BT$1,0),0)</f>
        <v>27.229436967904036</v>
      </c>
      <c r="BJ37" s="34">
        <f>VLOOKUP($AX37&amp;"_"&amp;$BC$14,データシート1!$A:$BT,MATCH($BC$12&amp;"_"&amp;BJ$20,データシート1!$A$1:$BT$1,0),0)</f>
        <v>36.002618303408468</v>
      </c>
      <c r="BK37" s="34">
        <f t="shared" si="1"/>
        <v>32.743330670535897</v>
      </c>
      <c r="BL37" s="34">
        <f t="shared" si="2"/>
        <v>30.484384185558113</v>
      </c>
      <c r="BM37" s="34">
        <f>VLOOKUP($AX37&amp;"_"&amp;$BC$14,データシート1!$A:$BT,MATCH($BC$12&amp;"_"&amp;BM$20,データシート1!$A$1:$BT$1,0),0)</f>
        <v>19.597377186043836</v>
      </c>
      <c r="BN37" s="34">
        <f>VLOOKUP($AX37&amp;"_"&amp;$BC$14,データシート1!$A:$BT,MATCH($BC$12&amp;"_"&amp;BN$20,データシート1!$A$1:$BT$1,0),0)</f>
        <v>10.887006999514279</v>
      </c>
      <c r="BO37" s="34">
        <f>VLOOKUP($AX37&amp;"_"&amp;$BC$14,データシート1!$A:$BT,MATCH($BC$12&amp;"_"&amp;BO$20,データシート1!$A$1:$BT$1,0),0)</f>
        <v>1.91883389750933</v>
      </c>
      <c r="BP37" s="34">
        <f>VLOOKUP($AX37&amp;"_"&amp;$BC$14,データシート1!$A:$BT,MATCH($BC$12&amp;"_"&amp;BP$20,データシート1!$A$1:$BT$1,0),0)</f>
        <v>0.34011258746845219</v>
      </c>
      <c r="BQ37" s="34">
        <f>VLOOKUP($AX37&amp;"_"&amp;$BC$14,データシート1!$A:$BT,MATCH($BC$12&amp;"_"&amp;BQ$20,データシート1!$A$1:$BT$1,0),0)</f>
        <v>0</v>
      </c>
      <c r="BR37" s="35">
        <f t="shared" si="3"/>
        <v>99.302961080933926</v>
      </c>
      <c r="BT37" s="121" t="str">
        <f t="shared" si="4"/>
        <v>葉山町</v>
      </c>
      <c r="BU37" s="33">
        <f t="shared" si="25"/>
        <v>99.302961080933926</v>
      </c>
      <c r="BV37" s="59">
        <f t="shared" si="16"/>
        <v>3.3509324423603951E-2</v>
      </c>
      <c r="BW37" s="59">
        <f t="shared" si="5"/>
        <v>2.1406328021272635E-2</v>
      </c>
      <c r="BX37" s="59">
        <f t="shared" si="5"/>
        <v>1.2102996402331314E-2</v>
      </c>
      <c r="BY37" s="59">
        <f t="shared" si="5"/>
        <v>0</v>
      </c>
      <c r="BZ37" s="59">
        <f t="shared" si="5"/>
        <v>0.27420569005703155</v>
      </c>
      <c r="CA37" s="59">
        <f t="shared" si="5"/>
        <v>0.36255332078230379</v>
      </c>
      <c r="CB37" s="59">
        <f t="shared" si="5"/>
        <v>0.32973166473706073</v>
      </c>
      <c r="CC37" s="59">
        <f t="shared" si="5"/>
        <v>0.30698363728260553</v>
      </c>
      <c r="CD37" s="59">
        <f t="shared" si="5"/>
        <v>0.19734937380237411</v>
      </c>
      <c r="CE37" s="59">
        <f t="shared" si="5"/>
        <v>0.10963426348023145</v>
      </c>
      <c r="CF37" s="59">
        <f t="shared" si="5"/>
        <v>1.9323028000599513E-2</v>
      </c>
      <c r="CG37" s="59">
        <f t="shared" si="5"/>
        <v>3.4249994538556967E-3</v>
      </c>
      <c r="CH37" s="59">
        <f t="shared" si="5"/>
        <v>0</v>
      </c>
      <c r="CI37" s="122">
        <f t="shared" si="6"/>
        <v>1</v>
      </c>
      <c r="CK37" s="123" t="str">
        <f t="shared" si="7"/>
        <v>葉山町</v>
      </c>
      <c r="CL37" s="124">
        <f t="shared" si="17"/>
        <v>3.3275751390855319</v>
      </c>
      <c r="CM37" s="65">
        <f t="shared" si="18"/>
        <v>0</v>
      </c>
      <c r="CN37" s="66">
        <f t="shared" si="19"/>
        <v>2.1257117583821419</v>
      </c>
      <c r="CO37" s="65">
        <f t="shared" si="20"/>
        <v>0</v>
      </c>
      <c r="CP37" s="66">
        <f t="shared" si="8"/>
        <v>1.2018633807033898</v>
      </c>
      <c r="CQ37" s="65">
        <f t="shared" si="21"/>
        <v>0</v>
      </c>
      <c r="CR37" s="66">
        <f t="shared" si="9"/>
        <v>0</v>
      </c>
      <c r="CS37" s="65">
        <f t="shared" si="22"/>
        <v>0</v>
      </c>
      <c r="CT37" s="66">
        <f t="shared" si="10"/>
        <v>27.229436967904036</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32205</v>
      </c>
      <c r="AY38" s="18" t="str">
        <f>IF(IFERROR(比較地域マスタ!$Z23,"")=0,"",IFERROR(比較地域マスタ!$Z23,""))</f>
        <v>大田市</v>
      </c>
      <c r="BB38" s="110" t="str">
        <f t="shared" si="0"/>
        <v>32205</v>
      </c>
      <c r="BC38" s="1031" t="str">
        <f t="shared" si="0"/>
        <v>大田市</v>
      </c>
      <c r="BD38" s="34">
        <f t="shared" si="14"/>
        <v>260.91927680396873</v>
      </c>
      <c r="BE38" s="34">
        <f t="shared" si="15"/>
        <v>91.324481705376641</v>
      </c>
      <c r="BF38" s="34">
        <f>VLOOKUP($AX38&amp;"_"&amp;$BC$14,データシート1!$A:$BT,MATCH($BC$12&amp;"_"&amp;BF$20,データシート1!$A$1:$BT$1,0),0)</f>
        <v>68.058210387275594</v>
      </c>
      <c r="BG38" s="34">
        <f>VLOOKUP($AX38&amp;"_"&amp;$BC$14,データシート1!$A:$BT,MATCH($BC$12&amp;"_"&amp;BG$20,データシート1!$A$1:$BT$1,0),0)</f>
        <v>3.2480150227361038</v>
      </c>
      <c r="BH38" s="34">
        <f>VLOOKUP($AX38&amp;"_"&amp;$BC$14,データシート1!$A:$BT,MATCH($BC$12&amp;"_"&amp;BH$20,データシート1!$A$1:$BT$1,0),0)</f>
        <v>20.018256295364949</v>
      </c>
      <c r="BI38" s="34">
        <f>VLOOKUP($AX38&amp;"_"&amp;$BC$14,データシート1!$A:$BT,MATCH($BC$12&amp;"_"&amp;BI$20,データシート1!$A$1:$BT$1,0),0)</f>
        <v>50.149388718603291</v>
      </c>
      <c r="BJ38" s="34">
        <f>VLOOKUP($AX38&amp;"_"&amp;$BC$14,データシート1!$A:$BT,MATCH($BC$12&amp;"_"&amp;BJ$20,データシート1!$A$1:$BT$1,0),0)</f>
        <v>56.915549911120117</v>
      </c>
      <c r="BK38" s="34">
        <f t="shared" si="1"/>
        <v>62.529856468868722</v>
      </c>
      <c r="BL38" s="34">
        <f t="shared" si="2"/>
        <v>60.167070514859788</v>
      </c>
      <c r="BM38" s="34">
        <f>VLOOKUP($AX38&amp;"_"&amp;$BC$14,データシート1!$A:$BT,MATCH($BC$12&amp;"_"&amp;BM$20,データシート1!$A$1:$BT$1,0),0)</f>
        <v>28.272740150085571</v>
      </c>
      <c r="BN38" s="34">
        <f>VLOOKUP($AX38&amp;"_"&amp;$BC$14,データシート1!$A:$BT,MATCH($BC$12&amp;"_"&amp;BN$20,データシート1!$A$1:$BT$1,0),0)</f>
        <v>31.89433036477422</v>
      </c>
      <c r="BO38" s="34">
        <f>VLOOKUP($AX38&amp;"_"&amp;$BC$14,データシート1!$A:$BT,MATCH($BC$12&amp;"_"&amp;BO$20,データシート1!$A$1:$BT$1,0),0)</f>
        <v>1.9409626112129601</v>
      </c>
      <c r="BP38" s="34">
        <f>VLOOKUP($AX38&amp;"_"&amp;$BC$14,データシート1!$A:$BT,MATCH($BC$12&amp;"_"&amp;BP$20,データシート1!$A$1:$BT$1,0),0)</f>
        <v>0.42182334279597294</v>
      </c>
      <c r="BQ38" s="34">
        <f>VLOOKUP($AX38&amp;"_"&amp;$BC$14,データシート1!$A:$BT,MATCH($BC$12&amp;"_"&amp;BQ$20,データシート1!$A$1:$BT$1,0),0)</f>
        <v>0</v>
      </c>
      <c r="BR38" s="35">
        <f t="shared" si="3"/>
        <v>260.91927680396873</v>
      </c>
      <c r="BT38" s="121" t="str">
        <f t="shared" si="4"/>
        <v>大田市</v>
      </c>
      <c r="BU38" s="33">
        <f t="shared" si="25"/>
        <v>260.91927680396873</v>
      </c>
      <c r="BV38" s="59">
        <f t="shared" si="16"/>
        <v>0.35001048149458747</v>
      </c>
      <c r="BW38" s="59">
        <f t="shared" si="5"/>
        <v>0.26084010051280498</v>
      </c>
      <c r="BX38" s="59">
        <f t="shared" si="5"/>
        <v>1.2448352082381289E-2</v>
      </c>
      <c r="BY38" s="59">
        <f t="shared" si="5"/>
        <v>7.6722028899401204E-2</v>
      </c>
      <c r="BZ38" s="59">
        <f t="shared" si="5"/>
        <v>0.19220269706741916</v>
      </c>
      <c r="CA38" s="59">
        <f t="shared" si="5"/>
        <v>0.21813470667359447</v>
      </c>
      <c r="CB38" s="59">
        <f t="shared" si="5"/>
        <v>0.23965211476439907</v>
      </c>
      <c r="CC38" s="59">
        <f t="shared" si="5"/>
        <v>0.23059649425620596</v>
      </c>
      <c r="CD38" s="59">
        <f t="shared" si="5"/>
        <v>0.10835818838838483</v>
      </c>
      <c r="CE38" s="59">
        <f t="shared" si="5"/>
        <v>0.12223830586782114</v>
      </c>
      <c r="CF38" s="59">
        <f t="shared" si="5"/>
        <v>7.4389391040326422E-3</v>
      </c>
      <c r="CG38" s="59">
        <f t="shared" si="5"/>
        <v>1.616681404160464E-3</v>
      </c>
      <c r="CH38" s="59">
        <f t="shared" si="5"/>
        <v>0</v>
      </c>
      <c r="CI38" s="122">
        <f t="shared" si="6"/>
        <v>1</v>
      </c>
      <c r="CK38" s="123" t="str">
        <f t="shared" si="7"/>
        <v>大田市</v>
      </c>
      <c r="CL38" s="124">
        <f t="shared" si="17"/>
        <v>91.324481705376641</v>
      </c>
      <c r="CM38" s="65">
        <f t="shared" si="18"/>
        <v>0.55214110234617775</v>
      </c>
      <c r="CN38" s="66">
        <f t="shared" si="19"/>
        <v>68.058210387275594</v>
      </c>
      <c r="CO38" s="65">
        <f t="shared" si="20"/>
        <v>0.7408951794804679</v>
      </c>
      <c r="CP38" s="66">
        <f t="shared" si="8"/>
        <v>3.2480150227361038</v>
      </c>
      <c r="CQ38" s="65">
        <f t="shared" si="21"/>
        <v>0</v>
      </c>
      <c r="CR38" s="66">
        <f t="shared" si="9"/>
        <v>20.018256295364949</v>
      </c>
      <c r="CS38" s="65">
        <f t="shared" si="22"/>
        <v>0</v>
      </c>
      <c r="CT38" s="66">
        <f t="shared" si="10"/>
        <v>50.149388718603291</v>
      </c>
      <c r="CU38" s="67">
        <f t="shared" si="23"/>
        <v>0</v>
      </c>
      <c r="CV38" s="16"/>
      <c r="CW38" s="959">
        <f t="shared" si="24"/>
        <v>50.423999999999999</v>
      </c>
      <c r="CX38" s="962">
        <f>VLOOKUP($AX38&amp;"_"&amp;$CW$14,データシート1!$A:$BT,MATCH($CW$12&amp;"_"&amp;CX$20,データシート1!$A$1:$BT$1,0),0)</f>
        <v>50.423999999999999</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50.423999999999999</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21221</v>
      </c>
      <c r="AY39" s="18" t="str">
        <f>IF(IFERROR(比較地域マスタ!$Z24,"")=0,"",IFERROR(比較地域マスタ!$Z24,""))</f>
        <v>海津市</v>
      </c>
      <c r="BB39" s="110" t="str">
        <f t="shared" si="0"/>
        <v>21221</v>
      </c>
      <c r="BC39" s="1031" t="str">
        <f t="shared" si="0"/>
        <v>海津市</v>
      </c>
      <c r="BD39" s="34">
        <f t="shared" si="14"/>
        <v>253.72846989490628</v>
      </c>
      <c r="BE39" s="34">
        <f t="shared" si="15"/>
        <v>109.91797308340408</v>
      </c>
      <c r="BF39" s="34">
        <f>VLOOKUP($AX39&amp;"_"&amp;$BC$14,データシート1!$A:$BT,MATCH($BC$12&amp;"_"&amp;BF$20,データシート1!$A$1:$BT$1,0),0)</f>
        <v>96.277215980102696</v>
      </c>
      <c r="BG39" s="34">
        <f>VLOOKUP($AX39&amp;"_"&amp;$BC$14,データシート1!$A:$BT,MATCH($BC$12&amp;"_"&amp;BG$20,データシート1!$A$1:$BT$1,0),0)</f>
        <v>2.0972735002608971</v>
      </c>
      <c r="BH39" s="34">
        <f>VLOOKUP($AX39&amp;"_"&amp;$BC$14,データシート1!$A:$BT,MATCH($BC$12&amp;"_"&amp;BH$20,データシート1!$A$1:$BT$1,0),0)</f>
        <v>11.543483603040491</v>
      </c>
      <c r="BI39" s="34">
        <f>VLOOKUP($AX39&amp;"_"&amp;$BC$14,データシート1!$A:$BT,MATCH($BC$12&amp;"_"&amp;BI$20,データシート1!$A$1:$BT$1,0),0)</f>
        <v>34.327300433973143</v>
      </c>
      <c r="BJ39" s="34">
        <f>VLOOKUP($AX39&amp;"_"&amp;$BC$14,データシート1!$A:$BT,MATCH($BC$12&amp;"_"&amp;BJ$20,データシート1!$A$1:$BT$1,0),0)</f>
        <v>38.24575195427829</v>
      </c>
      <c r="BK39" s="34">
        <f t="shared" si="1"/>
        <v>67.307132417708587</v>
      </c>
      <c r="BL39" s="34">
        <f t="shared" si="2"/>
        <v>65.381525615741154</v>
      </c>
      <c r="BM39" s="34">
        <f>VLOOKUP($AX39&amp;"_"&amp;$BC$14,データシート1!$A:$BT,MATCH($BC$12&amp;"_"&amp;BM$20,データシート1!$A$1:$BT$1,0),0)</f>
        <v>32.004926692347617</v>
      </c>
      <c r="BN39" s="34">
        <f>VLOOKUP($AX39&amp;"_"&amp;$BC$14,データシート1!$A:$BT,MATCH($BC$12&amp;"_"&amp;BN$20,データシート1!$A$1:$BT$1,0),0)</f>
        <v>33.376598923393537</v>
      </c>
      <c r="BO39" s="34">
        <f>VLOOKUP($AX39&amp;"_"&amp;$BC$14,データシート1!$A:$BT,MATCH($BC$12&amp;"_"&amp;BO$20,データシート1!$A$1:$BT$1,0),0)</f>
        <v>1.9256068019674399</v>
      </c>
      <c r="BP39" s="34">
        <f>VLOOKUP($AX39&amp;"_"&amp;$BC$14,データシート1!$A:$BT,MATCH($BC$12&amp;"_"&amp;BP$20,データシート1!$A$1:$BT$1,0),0)</f>
        <v>0</v>
      </c>
      <c r="BQ39" s="34">
        <f>VLOOKUP($AX39&amp;"_"&amp;$BC$14,データシート1!$A:$BT,MATCH($BC$12&amp;"_"&amp;BQ$20,データシート1!$A$1:$BT$1,0),0)</f>
        <v>3.930312005542171</v>
      </c>
      <c r="BR39" s="35">
        <f t="shared" si="3"/>
        <v>253.72846989490628</v>
      </c>
      <c r="BT39" s="121" t="str">
        <f t="shared" si="4"/>
        <v>海津市</v>
      </c>
      <c r="BU39" s="33">
        <f t="shared" si="25"/>
        <v>253.72846989490628</v>
      </c>
      <c r="BV39" s="59">
        <f t="shared" si="16"/>
        <v>0.43321103512322379</v>
      </c>
      <c r="BW39" s="59">
        <f t="shared" si="5"/>
        <v>0.37944979536581169</v>
      </c>
      <c r="BX39" s="59">
        <f t="shared" si="5"/>
        <v>8.2658185781421482E-3</v>
      </c>
      <c r="BY39" s="59">
        <f t="shared" si="5"/>
        <v>4.5495421179270003E-2</v>
      </c>
      <c r="BZ39" s="59">
        <f t="shared" si="5"/>
        <v>0.13529148088187118</v>
      </c>
      <c r="CA39" s="59">
        <f t="shared" si="5"/>
        <v>0.15073496470506281</v>
      </c>
      <c r="CB39" s="59">
        <f t="shared" si="5"/>
        <v>0.26527229067194169</v>
      </c>
      <c r="CC39" s="59">
        <f t="shared" si="5"/>
        <v>0.25768304850780843</v>
      </c>
      <c r="CD39" s="59">
        <f t="shared" si="5"/>
        <v>0.12613849248215614</v>
      </c>
      <c r="CE39" s="59">
        <f t="shared" si="5"/>
        <v>0.13154455602565232</v>
      </c>
      <c r="CF39" s="59">
        <f t="shared" si="5"/>
        <v>7.5892421641332629E-3</v>
      </c>
      <c r="CG39" s="59">
        <f t="shared" si="5"/>
        <v>0</v>
      </c>
      <c r="CH39" s="59">
        <f t="shared" si="5"/>
        <v>1.5490228617900453E-2</v>
      </c>
      <c r="CI39" s="122">
        <f t="shared" si="6"/>
        <v>1</v>
      </c>
      <c r="CK39" s="123" t="str">
        <f t="shared" si="7"/>
        <v>海津市</v>
      </c>
      <c r="CL39" s="124">
        <f t="shared" si="17"/>
        <v>109.91797308340408</v>
      </c>
      <c r="CM39" s="65">
        <f t="shared" si="18"/>
        <v>0.40995115481076422</v>
      </c>
      <c r="CN39" s="66">
        <f t="shared" si="19"/>
        <v>96.277215980102696</v>
      </c>
      <c r="CO39" s="65">
        <f t="shared" si="20"/>
        <v>0.46803389089805641</v>
      </c>
      <c r="CP39" s="66">
        <f t="shared" si="8"/>
        <v>2.0972735002608971</v>
      </c>
      <c r="CQ39" s="65">
        <f t="shared" si="21"/>
        <v>0</v>
      </c>
      <c r="CR39" s="66">
        <f t="shared" si="9"/>
        <v>11.543483603040491</v>
      </c>
      <c r="CS39" s="65">
        <f t="shared" si="22"/>
        <v>0</v>
      </c>
      <c r="CT39" s="66">
        <f t="shared" si="10"/>
        <v>34.327300433973143</v>
      </c>
      <c r="CU39" s="67">
        <f t="shared" si="23"/>
        <v>6.1758424728962154E-2</v>
      </c>
      <c r="CV39" s="16"/>
      <c r="CW39" s="959">
        <f t="shared" si="24"/>
        <v>45.061</v>
      </c>
      <c r="CX39" s="962">
        <f>VLOOKUP($AX39&amp;"_"&amp;$CW$14,データシート1!$A:$BT,MATCH($CW$12&amp;"_"&amp;CX$20,データシート1!$A$1:$BT$1,0),0)</f>
        <v>45.061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2.12</v>
      </c>
      <c r="DB39" s="962">
        <f>VLOOKUP($AX39&amp;"_"&amp;$CW$14,データシート1!$A:$BT,MATCH($CW$12&amp;"_"&amp;DB$20,データシート1!$A$1:$BT$1,0),0)</f>
        <v>0</v>
      </c>
      <c r="DC39" s="962">
        <f>VLOOKUP($AX39&amp;"_"&amp;$CW$14,データシート1!$A:$BT,MATCH($CW$12&amp;"_"&amp;DC$20,データシート1!$A$1:$BT$1,0),0)</f>
        <v>0</v>
      </c>
      <c r="DD39" s="961">
        <f t="shared" si="11"/>
        <v>47.180999999999997</v>
      </c>
      <c r="DE39" s="16"/>
      <c r="DF39" s="125">
        <f>VLOOKUP($AX39&amp;"_"&amp;$DF$14,データシート1!$A:$BT,MATCH($DF$12&amp;"_"&amp;DF$20,データシート1!$A$1:$BT$1,0),0)</f>
        <v>8</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1</v>
      </c>
      <c r="DJ39" s="64">
        <f>VLOOKUP($AX39&amp;"_"&amp;$DF$14,データシート1!$A:$BT,MATCH($DF$12&amp;"_"&amp;DJ$20,データシート1!$A$1:$BT$1,0),0)</f>
        <v>0</v>
      </c>
      <c r="DK39" s="64">
        <f>VLOOKUP($AX39&amp;"_"&amp;$DF$14,データシート1!$A:$BT,MATCH($DF$12&amp;"_"&amp;DK$20,データシート1!$A$1:$BT$1,0),0)</f>
        <v>0</v>
      </c>
      <c r="DL39" s="68">
        <f t="shared" si="12"/>
        <v>9</v>
      </c>
      <c r="DM39" s="16"/>
      <c r="DN39" s="126">
        <f t="shared" si="26"/>
        <v>0.96</v>
      </c>
      <c r="DO39" s="127">
        <f t="shared" si="27"/>
        <v>0</v>
      </c>
      <c r="DP39" s="127">
        <f t="shared" si="29"/>
        <v>0</v>
      </c>
      <c r="DQ39" s="127">
        <f t="shared" si="30"/>
        <v>0.04</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46223</v>
      </c>
      <c r="AY40" s="18" t="str">
        <f>IF(IFERROR(比較地域マスタ!$Z25,"")=0,"",IFERROR(比較地域マスタ!$Z25,""))</f>
        <v>南九州市</v>
      </c>
      <c r="BB40" s="110" t="str">
        <f t="shared" si="0"/>
        <v>46223</v>
      </c>
      <c r="BC40" s="1031" t="str">
        <f t="shared" si="0"/>
        <v>南九州市</v>
      </c>
      <c r="BD40" s="34">
        <f t="shared" si="14"/>
        <v>216.33825064073238</v>
      </c>
      <c r="BE40" s="34">
        <f t="shared" si="15"/>
        <v>60.057428498637137</v>
      </c>
      <c r="BF40" s="34">
        <f>VLOOKUP($AX40&amp;"_"&amp;$BC$14,データシート1!$A:$BT,MATCH($BC$12&amp;"_"&amp;BF$20,データシート1!$A$1:$BT$1,0),0)</f>
        <v>17.836017300283459</v>
      </c>
      <c r="BG40" s="34">
        <f>VLOOKUP($AX40&amp;"_"&amp;$BC$14,データシート1!$A:$BT,MATCH($BC$12&amp;"_"&amp;BG$20,データシート1!$A$1:$BT$1,0),0)</f>
        <v>2.1530825549095258</v>
      </c>
      <c r="BH40" s="34">
        <f>VLOOKUP($AX40&amp;"_"&amp;$BC$14,データシート1!$A:$BT,MATCH($BC$12&amp;"_"&amp;BH$20,データシート1!$A$1:$BT$1,0),0)</f>
        <v>40.068328643444154</v>
      </c>
      <c r="BI40" s="34">
        <f>VLOOKUP($AX40&amp;"_"&amp;$BC$14,データシート1!$A:$BT,MATCH($BC$12&amp;"_"&amp;BI$20,データシート1!$A$1:$BT$1,0),0)</f>
        <v>31.29958082362845</v>
      </c>
      <c r="BJ40" s="34">
        <f>VLOOKUP($AX40&amp;"_"&amp;$BC$14,データシート1!$A:$BT,MATCH($BC$12&amp;"_"&amp;BJ$20,データシート1!$A$1:$BT$1,0),0)</f>
        <v>30.284329830063886</v>
      </c>
      <c r="BK40" s="34">
        <f t="shared" si="1"/>
        <v>91.274968757028276</v>
      </c>
      <c r="BL40" s="34">
        <f t="shared" si="2"/>
        <v>89.320285175576913</v>
      </c>
      <c r="BM40" s="34">
        <f>VLOOKUP($AX40&amp;"_"&amp;$BC$14,データシート1!$A:$BT,MATCH($BC$12&amp;"_"&amp;BM$20,データシート1!$A$1:$BT$1,0),0)</f>
        <v>28.747078497954998</v>
      </c>
      <c r="BN40" s="34">
        <f>VLOOKUP($AX40&amp;"_"&amp;$BC$14,データシート1!$A:$BT,MATCH($BC$12&amp;"_"&amp;BN$20,データシート1!$A$1:$BT$1,0),0)</f>
        <v>60.573206677621911</v>
      </c>
      <c r="BO40" s="34">
        <f>VLOOKUP($AX40&amp;"_"&amp;$BC$14,データシート1!$A:$BT,MATCH($BC$12&amp;"_"&amp;BO$20,データシート1!$A$1:$BT$1,0),0)</f>
        <v>1.9546835814513599</v>
      </c>
      <c r="BP40" s="34">
        <f>VLOOKUP($AX40&amp;"_"&amp;$BC$14,データシート1!$A:$BT,MATCH($BC$12&amp;"_"&amp;BP$20,データシート1!$A$1:$BT$1,0),0)</f>
        <v>0</v>
      </c>
      <c r="BQ40" s="34">
        <f>VLOOKUP($AX40&amp;"_"&amp;$BC$14,データシート1!$A:$BT,MATCH($BC$12&amp;"_"&amp;BQ$20,データシート1!$A$1:$BT$1,0),0)</f>
        <v>3.4219427313746591</v>
      </c>
      <c r="BR40" s="35">
        <f t="shared" si="3"/>
        <v>216.33825064073238</v>
      </c>
      <c r="BT40" s="121" t="str">
        <f t="shared" si="4"/>
        <v>南九州市</v>
      </c>
      <c r="BU40" s="33">
        <f t="shared" si="25"/>
        <v>216.33825064073238</v>
      </c>
      <c r="BV40" s="59">
        <f t="shared" si="16"/>
        <v>0.27760892177302954</v>
      </c>
      <c r="BW40" s="59">
        <f t="shared" si="5"/>
        <v>8.2445047269533916E-2</v>
      </c>
      <c r="BX40" s="59">
        <f t="shared" si="5"/>
        <v>9.952389596073313E-3</v>
      </c>
      <c r="BY40" s="59">
        <f t="shared" si="5"/>
        <v>0.18521148490742231</v>
      </c>
      <c r="BZ40" s="59">
        <f t="shared" si="5"/>
        <v>0.14467890320333085</v>
      </c>
      <c r="CA40" s="59">
        <f t="shared" si="5"/>
        <v>0.13998601606683198</v>
      </c>
      <c r="CB40" s="59">
        <f t="shared" si="5"/>
        <v>0.4219086013994186</v>
      </c>
      <c r="CC40" s="59">
        <f t="shared" si="5"/>
        <v>0.41287328944851698</v>
      </c>
      <c r="CD40" s="59">
        <f t="shared" si="5"/>
        <v>0.13288023922174802</v>
      </c>
      <c r="CE40" s="59">
        <f t="shared" si="5"/>
        <v>0.27999305022676896</v>
      </c>
      <c r="CF40" s="59">
        <f t="shared" si="5"/>
        <v>9.0353119509016221E-3</v>
      </c>
      <c r="CG40" s="59">
        <f t="shared" si="5"/>
        <v>0</v>
      </c>
      <c r="CH40" s="59">
        <f t="shared" si="5"/>
        <v>1.5817557557389124E-2</v>
      </c>
      <c r="CI40" s="122">
        <f t="shared" si="6"/>
        <v>1</v>
      </c>
      <c r="CK40" s="123" t="str">
        <f t="shared" si="7"/>
        <v>南九州市</v>
      </c>
      <c r="CL40" s="124">
        <f t="shared" si="17"/>
        <v>60.057428498637137</v>
      </c>
      <c r="CM40" s="65">
        <f t="shared" si="18"/>
        <v>4.9019747824647658E-2</v>
      </c>
      <c r="CN40" s="66">
        <f t="shared" si="19"/>
        <v>17.836017300283459</v>
      </c>
      <c r="CO40" s="65">
        <f t="shared" si="20"/>
        <v>0.1650592702639514</v>
      </c>
      <c r="CP40" s="66">
        <f t="shared" si="8"/>
        <v>2.1530825549095258</v>
      </c>
      <c r="CQ40" s="65">
        <f t="shared" si="21"/>
        <v>0</v>
      </c>
      <c r="CR40" s="66">
        <f t="shared" si="9"/>
        <v>40.068328643444154</v>
      </c>
      <c r="CS40" s="65">
        <f t="shared" si="22"/>
        <v>0</v>
      </c>
      <c r="CT40" s="66">
        <f t="shared" si="10"/>
        <v>31.29958082362845</v>
      </c>
      <c r="CU40" s="67">
        <f t="shared" si="23"/>
        <v>0</v>
      </c>
      <c r="CV40" s="16"/>
      <c r="CW40" s="959">
        <f t="shared" si="24"/>
        <v>2.944</v>
      </c>
      <c r="CX40" s="962">
        <f>VLOOKUP($AX40&amp;"_"&amp;$CW$14,データシート1!$A:$BT,MATCH($CW$12&amp;"_"&amp;CX$20,データシート1!$A$1:$BT$1,0),0)</f>
        <v>2.944</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2.944</v>
      </c>
      <c r="DE40" s="16"/>
      <c r="DF40" s="125">
        <f>VLOOKUP($AX40&amp;"_"&amp;$DF$14,データシート1!$A:$BT,MATCH($DF$12&amp;"_"&amp;DF$20,データシート1!$A$1:$BT$1,0),0)</f>
        <v>1</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1</v>
      </c>
      <c r="DM40" s="16"/>
      <c r="DN40" s="126">
        <f t="shared" si="26"/>
        <v>1</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13303</v>
      </c>
      <c r="AY41" s="18" t="str">
        <f>IF(IFERROR(比較地域マスタ!$Z26,"")=0,"",IFERROR(比較地域マスタ!$Z26,""))</f>
        <v>瑞穂町</v>
      </c>
      <c r="BB41" s="110" t="str">
        <f t="shared" si="0"/>
        <v>13303</v>
      </c>
      <c r="BC41" s="1031" t="str">
        <f t="shared" si="0"/>
        <v>瑞穂町</v>
      </c>
      <c r="BD41" s="34">
        <f t="shared" si="14"/>
        <v>433.57675192798536</v>
      </c>
      <c r="BE41" s="34">
        <f t="shared" si="15"/>
        <v>281.65059258555465</v>
      </c>
      <c r="BF41" s="34">
        <f>VLOOKUP($AX41&amp;"_"&amp;$BC$14,データシート1!$A:$BT,MATCH($BC$12&amp;"_"&amp;BF$20,データシート1!$A$1:$BT$1,0),0)</f>
        <v>274.32633366360238</v>
      </c>
      <c r="BG41" s="34">
        <f>VLOOKUP($AX41&amp;"_"&amp;$BC$14,データシート1!$A:$BT,MATCH($BC$12&amp;"_"&amp;BG$20,データシート1!$A$1:$BT$1,0),0)</f>
        <v>2.2141131642434217</v>
      </c>
      <c r="BH41" s="34">
        <f>VLOOKUP($AX41&amp;"_"&amp;$BC$14,データシート1!$A:$BT,MATCH($BC$12&amp;"_"&amp;BH$20,データシート1!$A$1:$BT$1,0),0)</f>
        <v>5.1101457577088212</v>
      </c>
      <c r="BI41" s="34">
        <f>VLOOKUP($AX41&amp;"_"&amp;$BC$14,データシート1!$A:$BT,MATCH($BC$12&amp;"_"&amp;BI$20,データシート1!$A$1:$BT$1,0),0)</f>
        <v>42.394208140136605</v>
      </c>
      <c r="BJ41" s="34">
        <f>VLOOKUP($AX41&amp;"_"&amp;$BC$14,データシート1!$A:$BT,MATCH($BC$12&amp;"_"&amp;BJ$20,データシート1!$A$1:$BT$1,0),0)</f>
        <v>34.894653636633095</v>
      </c>
      <c r="BK41" s="34">
        <f t="shared" si="1"/>
        <v>70.210744053642017</v>
      </c>
      <c r="BL41" s="34">
        <f t="shared" si="2"/>
        <v>68.323205645697712</v>
      </c>
      <c r="BM41" s="34">
        <f>VLOOKUP($AX41&amp;"_"&amp;$BC$14,データシート1!$A:$BT,MATCH($BC$12&amp;"_"&amp;BM$20,データシート1!$A$1:$BT$1,0),0)</f>
        <v>27.586376638125508</v>
      </c>
      <c r="BN41" s="34">
        <f>VLOOKUP($AX41&amp;"_"&amp;$BC$14,データシート1!$A:$BT,MATCH($BC$12&amp;"_"&amp;BN$20,データシート1!$A$1:$BT$1,0),0)</f>
        <v>40.736829007572204</v>
      </c>
      <c r="BO41" s="34">
        <f>VLOOKUP($AX41&amp;"_"&amp;$BC$14,データシート1!$A:$BT,MATCH($BC$12&amp;"_"&amp;BO$20,データシート1!$A$1:$BT$1,0),0)</f>
        <v>1.88753840794431</v>
      </c>
      <c r="BP41" s="34">
        <f>VLOOKUP($AX41&amp;"_"&amp;$BC$14,データシート1!$A:$BT,MATCH($BC$12&amp;"_"&amp;BP$20,データシート1!$A$1:$BT$1,0),0)</f>
        <v>0</v>
      </c>
      <c r="BQ41" s="34">
        <f>VLOOKUP($AX41&amp;"_"&amp;$BC$14,データシート1!$A:$BT,MATCH($BC$12&amp;"_"&amp;BQ$20,データシート1!$A$1:$BT$1,0),0)</f>
        <v>4.4265535120189687</v>
      </c>
      <c r="BR41" s="35">
        <f t="shared" si="3"/>
        <v>433.57675192798536</v>
      </c>
      <c r="BT41" s="121" t="str">
        <f t="shared" si="4"/>
        <v>瑞穂町</v>
      </c>
      <c r="BU41" s="33">
        <f t="shared" si="25"/>
        <v>433.57675192798536</v>
      </c>
      <c r="BV41" s="59">
        <f t="shared" si="16"/>
        <v>0.64959800389005917</v>
      </c>
      <c r="BW41" s="59">
        <f t="shared" si="5"/>
        <v>0.63270535711095144</v>
      </c>
      <c r="BX41" s="59">
        <f t="shared" si="5"/>
        <v>5.1066233473033937E-3</v>
      </c>
      <c r="BY41" s="59">
        <f t="shared" si="5"/>
        <v>1.1786023431804267E-2</v>
      </c>
      <c r="BZ41" s="59">
        <f t="shared" si="5"/>
        <v>9.7777862746612487E-2</v>
      </c>
      <c r="CA41" s="59">
        <f t="shared" si="5"/>
        <v>8.0480914812584098E-2</v>
      </c>
      <c r="CB41" s="59">
        <f t="shared" si="5"/>
        <v>0.1619338300345578</v>
      </c>
      <c r="CC41" s="59">
        <f t="shared" si="5"/>
        <v>0.15758041763513606</v>
      </c>
      <c r="CD41" s="59">
        <f t="shared" si="5"/>
        <v>6.3625128689343211E-2</v>
      </c>
      <c r="CE41" s="59">
        <f t="shared" si="5"/>
        <v>9.3955288945792831E-2</v>
      </c>
      <c r="CF41" s="59">
        <f t="shared" si="5"/>
        <v>4.3534123994217744E-3</v>
      </c>
      <c r="CG41" s="59">
        <f t="shared" si="5"/>
        <v>0</v>
      </c>
      <c r="CH41" s="59">
        <f t="shared" si="5"/>
        <v>1.020938851618639E-2</v>
      </c>
      <c r="CI41" s="122">
        <f t="shared" si="6"/>
        <v>1</v>
      </c>
      <c r="CK41" s="123" t="str">
        <f t="shared" si="7"/>
        <v>瑞穂町</v>
      </c>
      <c r="CL41" s="124">
        <f t="shared" si="17"/>
        <v>281.65059258555465</v>
      </c>
      <c r="CM41" s="65">
        <f t="shared" si="18"/>
        <v>0.87835071720949076</v>
      </c>
      <c r="CN41" s="66">
        <f t="shared" si="19"/>
        <v>274.32633366360238</v>
      </c>
      <c r="CO41" s="65">
        <f t="shared" si="20"/>
        <v>0.9018018674917444</v>
      </c>
      <c r="CP41" s="66">
        <f t="shared" si="8"/>
        <v>2.2141131642434217</v>
      </c>
      <c r="CQ41" s="65">
        <f t="shared" si="21"/>
        <v>0</v>
      </c>
      <c r="CR41" s="66">
        <f t="shared" si="9"/>
        <v>5.1101457577088212</v>
      </c>
      <c r="CS41" s="65">
        <f t="shared" si="22"/>
        <v>0</v>
      </c>
      <c r="CT41" s="66">
        <f t="shared" si="10"/>
        <v>42.394208140136605</v>
      </c>
      <c r="CU41" s="67">
        <f t="shared" si="23"/>
        <v>0</v>
      </c>
      <c r="CV41" s="16"/>
      <c r="CW41" s="959">
        <f t="shared" si="24"/>
        <v>247.38800000000001</v>
      </c>
      <c r="CX41" s="962">
        <f>VLOOKUP($AX41&amp;"_"&amp;$CW$14,データシート1!$A:$BT,MATCH($CW$12&amp;"_"&amp;CX$20,データシート1!$A$1:$BT$1,0),0)</f>
        <v>247.38800000000001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247.38800000000001</v>
      </c>
      <c r="DE41" s="16"/>
      <c r="DF41" s="125">
        <f>VLOOKUP($AX41&amp;"_"&amp;$DF$14,データシート1!$A:$BT,MATCH($DF$12&amp;"_"&amp;DF$20,データシート1!$A$1:$BT$1,0),0)</f>
        <v>5</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5</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08233</v>
      </c>
      <c r="AY42" s="18" t="str">
        <f>IF(IFERROR(比較地域マスタ!$Z27,"")=0,"",IFERROR(比較地域マスタ!$Z27,""))</f>
        <v>行方市</v>
      </c>
      <c r="BB42" s="110" t="str">
        <f t="shared" si="0"/>
        <v>08233</v>
      </c>
      <c r="BC42" s="1031" t="str">
        <f t="shared" si="0"/>
        <v>行方市</v>
      </c>
      <c r="BD42" s="34">
        <f t="shared" si="14"/>
        <v>279.41341722277929</v>
      </c>
      <c r="BE42" s="34">
        <f t="shared" si="15"/>
        <v>105.02423918110387</v>
      </c>
      <c r="BF42" s="34">
        <f>VLOOKUP($AX42&amp;"_"&amp;$BC$14,データシート1!$A:$BT,MATCH($BC$12&amp;"_"&amp;BF$20,データシート1!$A$1:$BT$1,0),0)</f>
        <v>88.303599716583818</v>
      </c>
      <c r="BG42" s="34">
        <f>VLOOKUP($AX42&amp;"_"&amp;$BC$14,データシート1!$A:$BT,MATCH($BC$12&amp;"_"&amp;BG$20,データシート1!$A$1:$BT$1,0),0)</f>
        <v>2.959111550043136</v>
      </c>
      <c r="BH42" s="34">
        <f>VLOOKUP($AX42&amp;"_"&amp;$BC$14,データシート1!$A:$BT,MATCH($BC$12&amp;"_"&amp;BH$20,データシート1!$A$1:$BT$1,0),0)</f>
        <v>13.761527914476922</v>
      </c>
      <c r="BI42" s="34">
        <f>VLOOKUP($AX42&amp;"_"&amp;$BC$14,データシート1!$A:$BT,MATCH($BC$12&amp;"_"&amp;BI$20,データシート1!$A$1:$BT$1,0),0)</f>
        <v>30.624570482109249</v>
      </c>
      <c r="BJ42" s="34">
        <f>VLOOKUP($AX42&amp;"_"&amp;$BC$14,データシート1!$A:$BT,MATCH($BC$12&amp;"_"&amp;BJ$20,データシート1!$A$1:$BT$1,0),0)</f>
        <v>41.357321929397621</v>
      </c>
      <c r="BK42" s="34">
        <f t="shared" si="1"/>
        <v>96.601217206808556</v>
      </c>
      <c r="BL42" s="34">
        <f t="shared" si="2"/>
        <v>94.677011695418656</v>
      </c>
      <c r="BM42" s="34">
        <f>VLOOKUP($AX42&amp;"_"&amp;$BC$14,データシート1!$A:$BT,MATCH($BC$12&amp;"_"&amp;BM$20,データシート1!$A$1:$BT$1,0),0)</f>
        <v>34.777563453532814</v>
      </c>
      <c r="BN42" s="34">
        <f>VLOOKUP($AX42&amp;"_"&amp;$BC$14,データシート1!$A:$BT,MATCH($BC$12&amp;"_"&amp;BN$20,データシート1!$A$1:$BT$1,0),0)</f>
        <v>59.89944824188585</v>
      </c>
      <c r="BO42" s="34">
        <f>VLOOKUP($AX42&amp;"_"&amp;$BC$14,データシート1!$A:$BT,MATCH($BC$12&amp;"_"&amp;BO$20,データシート1!$A$1:$BT$1,0),0)</f>
        <v>1.9242055113898999</v>
      </c>
      <c r="BP42" s="34">
        <f>VLOOKUP($AX42&amp;"_"&amp;$BC$14,データシート1!$A:$BT,MATCH($BC$12&amp;"_"&amp;BP$20,データシート1!$A$1:$BT$1,0),0)</f>
        <v>0</v>
      </c>
      <c r="BQ42" s="34">
        <f>VLOOKUP($AX42&amp;"_"&amp;$BC$14,データシート1!$A:$BT,MATCH($BC$12&amp;"_"&amp;BQ$20,データシート1!$A$1:$BT$1,0),0)</f>
        <v>5.8060684233599993</v>
      </c>
      <c r="BR42" s="35">
        <f t="shared" si="3"/>
        <v>279.41341722277929</v>
      </c>
      <c r="BT42" s="121" t="str">
        <f t="shared" si="4"/>
        <v>行方市</v>
      </c>
      <c r="BU42" s="33">
        <f t="shared" si="25"/>
        <v>279.41341722277929</v>
      </c>
      <c r="BV42" s="59">
        <f t="shared" si="16"/>
        <v>0.37587400141692884</v>
      </c>
      <c r="BW42" s="59">
        <f t="shared" si="5"/>
        <v>0.31603206672848649</v>
      </c>
      <c r="BX42" s="59">
        <f t="shared" si="5"/>
        <v>1.0590441860148058E-2</v>
      </c>
      <c r="BY42" s="59">
        <f t="shared" si="5"/>
        <v>4.9251492828294316E-2</v>
      </c>
      <c r="BZ42" s="59">
        <f t="shared" si="5"/>
        <v>0.10960307771366595</v>
      </c>
      <c r="CA42" s="59">
        <f t="shared" ref="CA42:CH68" si="32">BJ42/$BR42</f>
        <v>0.14801480308450252</v>
      </c>
      <c r="CB42" s="59">
        <f t="shared" si="32"/>
        <v>0.34572862737578336</v>
      </c>
      <c r="CC42" s="59">
        <f t="shared" si="32"/>
        <v>0.33884203785364991</v>
      </c>
      <c r="CD42" s="59">
        <f t="shared" si="32"/>
        <v>0.12446633307449331</v>
      </c>
      <c r="CE42" s="59">
        <f t="shared" si="32"/>
        <v>0.21437570477915663</v>
      </c>
      <c r="CF42" s="59">
        <f t="shared" si="32"/>
        <v>6.8865895221334713E-3</v>
      </c>
      <c r="CG42" s="59">
        <f t="shared" si="32"/>
        <v>0</v>
      </c>
      <c r="CH42" s="59">
        <f t="shared" si="32"/>
        <v>2.0779490409119326E-2</v>
      </c>
      <c r="CI42" s="122">
        <f t="shared" si="6"/>
        <v>1</v>
      </c>
      <c r="CK42" s="123" t="str">
        <f t="shared" si="7"/>
        <v>行方市</v>
      </c>
      <c r="CL42" s="124">
        <f t="shared" si="17"/>
        <v>105.02423918110387</v>
      </c>
      <c r="CM42" s="65">
        <f t="shared" si="18"/>
        <v>6.4680306688879183E-2</v>
      </c>
      <c r="CN42" s="66">
        <f t="shared" si="19"/>
        <v>88.303599716583818</v>
      </c>
      <c r="CO42" s="65">
        <f t="shared" si="20"/>
        <v>7.6927781220726882E-2</v>
      </c>
      <c r="CP42" s="66">
        <f t="shared" si="8"/>
        <v>2.959111550043136</v>
      </c>
      <c r="CQ42" s="65">
        <f t="shared" si="21"/>
        <v>0</v>
      </c>
      <c r="CR42" s="66">
        <f t="shared" si="9"/>
        <v>13.761527914476922</v>
      </c>
      <c r="CS42" s="65">
        <f t="shared" si="22"/>
        <v>0</v>
      </c>
      <c r="CT42" s="66">
        <f t="shared" si="10"/>
        <v>30.624570482109249</v>
      </c>
      <c r="CU42" s="67">
        <f t="shared" si="23"/>
        <v>0</v>
      </c>
      <c r="CV42" s="16"/>
      <c r="CW42" s="959">
        <f t="shared" si="24"/>
        <v>6.7930000000000001</v>
      </c>
      <c r="CX42" s="962">
        <f>VLOOKUP($AX42&amp;"_"&amp;$CW$14,データシート1!$A:$BT,MATCH($CW$12&amp;"_"&amp;CX$20,データシート1!$A$1:$BT$1,0),0)</f>
        <v>6.7930000000000001</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6.7930000000000001</v>
      </c>
      <c r="DE42" s="16"/>
      <c r="DF42" s="125">
        <f>VLOOKUP($AX42&amp;"_"&amp;$DF$14,データシート1!$A:$BT,MATCH($DF$12&amp;"_"&amp;DF$20,データシート1!$A$1:$BT$1,0),0)</f>
        <v>2</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2</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14341</v>
      </c>
      <c r="AY43" s="18" t="str">
        <f>IF(IFERROR(比較地域マスタ!$Z28,"")=0,"",IFERROR(比較地域マスタ!$Z28,""))</f>
        <v>大磯町</v>
      </c>
      <c r="AZ43" s="23"/>
      <c r="BB43" s="110" t="str">
        <f t="shared" si="0"/>
        <v>14341</v>
      </c>
      <c r="BC43" s="1031" t="str">
        <f t="shared" si="0"/>
        <v>大磯町</v>
      </c>
      <c r="BD43" s="34">
        <f t="shared" si="14"/>
        <v>115.44904180575767</v>
      </c>
      <c r="BE43" s="34">
        <f t="shared" si="15"/>
        <v>15.704013220955712</v>
      </c>
      <c r="BF43" s="34">
        <f>VLOOKUP($AX43&amp;"_"&amp;$BC$14,データシート1!$A:$BT,MATCH($BC$12&amp;"_"&amp;BF$20,データシート1!$A$1:$BT$1,0),0)</f>
        <v>13.370796525731464</v>
      </c>
      <c r="BG43" s="34">
        <f>VLOOKUP($AX43&amp;"_"&amp;$BC$14,データシート1!$A:$BT,MATCH($BC$12&amp;"_"&amp;BG$20,データシート1!$A$1:$BT$1,0),0)</f>
        <v>0.72660181571041427</v>
      </c>
      <c r="BH43" s="34">
        <f>VLOOKUP($AX43&amp;"_"&amp;$BC$14,データシート1!$A:$BT,MATCH($BC$12&amp;"_"&amp;BH$20,データシート1!$A$1:$BT$1,0),0)</f>
        <v>1.6066148795138337</v>
      </c>
      <c r="BI43" s="34">
        <f>VLOOKUP($AX43&amp;"_"&amp;$BC$14,データシート1!$A:$BT,MATCH($BC$12&amp;"_"&amp;BI$20,データシート1!$A$1:$BT$1,0),0)</f>
        <v>28.801781073858955</v>
      </c>
      <c r="BJ43" s="34">
        <f>VLOOKUP($AX43&amp;"_"&amp;$BC$14,データシート1!$A:$BT,MATCH($BC$12&amp;"_"&amp;BJ$20,データシート1!$A$1:$BT$1,0),0)</f>
        <v>35.707816925284348</v>
      </c>
      <c r="BK43" s="34">
        <f t="shared" si="1"/>
        <v>35.235430585658662</v>
      </c>
      <c r="BL43" s="34">
        <f t="shared" si="2"/>
        <v>32.236077139679665</v>
      </c>
      <c r="BM43" s="34">
        <f>VLOOKUP($AX43&amp;"_"&amp;$BC$14,データシート1!$A:$BT,MATCH($BC$12&amp;"_"&amp;BM$20,データシート1!$A$1:$BT$1,0),0)</f>
        <v>20.995927787641666</v>
      </c>
      <c r="BN43" s="34">
        <f>VLOOKUP($AX43&amp;"_"&amp;$BC$14,データシート1!$A:$BT,MATCH($BC$12&amp;"_"&amp;BN$20,データシート1!$A$1:$BT$1,0),0)</f>
        <v>11.240149352038003</v>
      </c>
      <c r="BO43" s="34">
        <f>VLOOKUP($AX43&amp;"_"&amp;$BC$14,データシート1!$A:$BT,MATCH($BC$12&amp;"_"&amp;BO$20,データシート1!$A$1:$BT$1,0),0)</f>
        <v>1.8954790545503599</v>
      </c>
      <c r="BP43" s="34">
        <f>VLOOKUP($AX43&amp;"_"&amp;$BC$14,データシート1!$A:$BT,MATCH($BC$12&amp;"_"&amp;BP$20,データシート1!$A$1:$BT$1,0),0)</f>
        <v>1.1038743914286391</v>
      </c>
      <c r="BQ43" s="34">
        <f>VLOOKUP($AX43&amp;"_"&amp;$BC$14,データシート1!$A:$BT,MATCH($BC$12&amp;"_"&amp;BQ$20,データシート1!$A$1:$BT$1,0),0)</f>
        <v>0</v>
      </c>
      <c r="BR43" s="35">
        <f t="shared" si="3"/>
        <v>115.44904180575767</v>
      </c>
      <c r="BT43" s="121" t="str">
        <f t="shared" si="4"/>
        <v>大磯町</v>
      </c>
      <c r="BU43" s="33">
        <f t="shared" si="25"/>
        <v>115.44904180575767</v>
      </c>
      <c r="BV43" s="59">
        <f t="shared" si="16"/>
        <v>0.13602549640366546</v>
      </c>
      <c r="BW43" s="59">
        <f t="shared" si="16"/>
        <v>0.11581556950665516</v>
      </c>
      <c r="BX43" s="59">
        <f t="shared" si="16"/>
        <v>6.2937015703683147E-3</v>
      </c>
      <c r="BY43" s="59">
        <f t="shared" si="16"/>
        <v>1.391622532664198E-2</v>
      </c>
      <c r="BZ43" s="59">
        <f t="shared" si="16"/>
        <v>0.24947613789915885</v>
      </c>
      <c r="CA43" s="59">
        <f t="shared" si="32"/>
        <v>0.30929504798630153</v>
      </c>
      <c r="CB43" s="59">
        <f t="shared" si="32"/>
        <v>0.30520331771087422</v>
      </c>
      <c r="CC43" s="59">
        <f t="shared" si="32"/>
        <v>0.27922342737081068</v>
      </c>
      <c r="CD43" s="59">
        <f t="shared" si="32"/>
        <v>0.1818631619564863</v>
      </c>
      <c r="CE43" s="59">
        <f t="shared" si="32"/>
        <v>9.7360265414324423E-2</v>
      </c>
      <c r="CF43" s="59">
        <f t="shared" si="32"/>
        <v>1.6418317769492555E-2</v>
      </c>
      <c r="CG43" s="59">
        <f t="shared" si="32"/>
        <v>9.5615725705710166E-3</v>
      </c>
      <c r="CH43" s="59">
        <f t="shared" si="32"/>
        <v>0</v>
      </c>
      <c r="CI43" s="122">
        <f t="shared" si="6"/>
        <v>1</v>
      </c>
      <c r="CJ43" s="23"/>
      <c r="CK43" s="123" t="str">
        <f t="shared" si="7"/>
        <v>大磯町</v>
      </c>
      <c r="CL43" s="124">
        <f t="shared" si="17"/>
        <v>15.704013220955712</v>
      </c>
      <c r="CM43" s="65">
        <f t="shared" si="18"/>
        <v>0</v>
      </c>
      <c r="CN43" s="66">
        <f t="shared" si="19"/>
        <v>13.370796525731464</v>
      </c>
      <c r="CO43" s="65">
        <f t="shared" si="20"/>
        <v>0</v>
      </c>
      <c r="CP43" s="66">
        <f t="shared" si="8"/>
        <v>0.72660181571041427</v>
      </c>
      <c r="CQ43" s="65">
        <f t="shared" si="21"/>
        <v>0</v>
      </c>
      <c r="CR43" s="66">
        <f t="shared" si="9"/>
        <v>1.6066148795138337</v>
      </c>
      <c r="CS43" s="65">
        <f t="shared" si="22"/>
        <v>0</v>
      </c>
      <c r="CT43" s="66">
        <f t="shared" si="10"/>
        <v>28.801781073858955</v>
      </c>
      <c r="CU43" s="67">
        <f t="shared" si="23"/>
        <v>0.29091950871069355</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8.3789999999999996</v>
      </c>
      <c r="DB43" s="962">
        <f>VLOOKUP($AX43&amp;"_"&amp;$CW$14,データシート1!$A:$BT,MATCH($CW$12&amp;"_"&amp;DB$20,データシート1!$A$1:$BT$1,0),0)</f>
        <v>0</v>
      </c>
      <c r="DC43" s="962">
        <f>VLOOKUP($AX43&amp;"_"&amp;$CW$14,データシート1!$A:$BT,MATCH($CW$12&amp;"_"&amp;DC$20,データシート1!$A$1:$BT$1,0),0)</f>
        <v>0</v>
      </c>
      <c r="DD43" s="961">
        <f t="shared" si="11"/>
        <v>8.3789999999999996</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2</v>
      </c>
      <c r="DJ43" s="64">
        <f>VLOOKUP($AX43&amp;"_"&amp;$DF$14,データシート1!$A:$BT,MATCH($DF$12&amp;"_"&amp;DJ$20,データシート1!$A$1:$BT$1,0),0)</f>
        <v>0</v>
      </c>
      <c r="DK43" s="64">
        <f>VLOOKUP($AX43&amp;"_"&amp;$DF$14,データシート1!$A:$BT,MATCH($DF$12&amp;"_"&amp;DK$20,データシート1!$A$1:$BT$1,0),0)</f>
        <v>0</v>
      </c>
      <c r="DL43" s="68">
        <f t="shared" si="12"/>
        <v>2</v>
      </c>
      <c r="DM43" s="16"/>
      <c r="DN43" s="126">
        <f t="shared" si="26"/>
        <v>0</v>
      </c>
      <c r="DO43" s="127">
        <f t="shared" si="27"/>
        <v>0</v>
      </c>
      <c r="DP43" s="127">
        <f t="shared" si="29"/>
        <v>0</v>
      </c>
      <c r="DQ43" s="127">
        <f t="shared" si="30"/>
        <v>1</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11408</v>
      </c>
      <c r="AY44" s="18" t="str">
        <f>IF(IFERROR(比較地域マスタ!$Z29,"")=0,"",IFERROR(比較地域マスタ!$Z29,""))</f>
        <v>寄居町</v>
      </c>
      <c r="BB44" s="110" t="str">
        <f t="shared" si="0"/>
        <v>11408</v>
      </c>
      <c r="BC44" s="1031" t="str">
        <f t="shared" si="0"/>
        <v>寄居町</v>
      </c>
      <c r="BD44" s="34">
        <f t="shared" si="14"/>
        <v>334.73819092720225</v>
      </c>
      <c r="BE44" s="34">
        <f t="shared" si="15"/>
        <v>197.05518127703499</v>
      </c>
      <c r="BF44" s="34">
        <f>VLOOKUP($AX44&amp;"_"&amp;$BC$14,データシート1!$A:$BT,MATCH($BC$12&amp;"_"&amp;BF$20,データシート1!$A$1:$BT$1,0),0)</f>
        <v>189.30982592307831</v>
      </c>
      <c r="BG44" s="34">
        <f>VLOOKUP($AX44&amp;"_"&amp;$BC$14,データシート1!$A:$BT,MATCH($BC$12&amp;"_"&amp;BG$20,データシート1!$A$1:$BT$1,0),0)</f>
        <v>1.5610933595372338</v>
      </c>
      <c r="BH44" s="34">
        <f>VLOOKUP($AX44&amp;"_"&amp;$BC$14,データシート1!$A:$BT,MATCH($BC$12&amp;"_"&amp;BH$20,データシート1!$A$1:$BT$1,0),0)</f>
        <v>6.1842619944194546</v>
      </c>
      <c r="BI44" s="34">
        <f>VLOOKUP($AX44&amp;"_"&amp;$BC$14,データシート1!$A:$BT,MATCH($BC$12&amp;"_"&amp;BI$20,データシート1!$A$1:$BT$1,0),0)</f>
        <v>34.367002021470014</v>
      </c>
      <c r="BJ44" s="34">
        <f>VLOOKUP($AX44&amp;"_"&amp;$BC$14,データシート1!$A:$BT,MATCH($BC$12&amp;"_"&amp;BJ$20,データシート1!$A$1:$BT$1,0),0)</f>
        <v>36.796961653251891</v>
      </c>
      <c r="BK44" s="34">
        <f t="shared" si="1"/>
        <v>60.05751125143</v>
      </c>
      <c r="BL44" s="34">
        <f t="shared" si="2"/>
        <v>58.154850582669759</v>
      </c>
      <c r="BM44" s="34">
        <f>VLOOKUP($AX44&amp;"_"&amp;$BC$14,データシート1!$A:$BT,MATCH($BC$12&amp;"_"&amp;BM$20,データシート1!$A$1:$BT$1,0),0)</f>
        <v>31.924737687980002</v>
      </c>
      <c r="BN44" s="34">
        <f>VLOOKUP($AX44&amp;"_"&amp;$BC$14,データシート1!$A:$BT,MATCH($BC$12&amp;"_"&amp;BN$20,データシート1!$A$1:$BT$1,0),0)</f>
        <v>26.230112894689757</v>
      </c>
      <c r="BO44" s="34">
        <f>VLOOKUP($AX44&amp;"_"&amp;$BC$14,データシート1!$A:$BT,MATCH($BC$12&amp;"_"&amp;BO$20,データシート1!$A$1:$BT$1,0),0)</f>
        <v>1.9026606687602401</v>
      </c>
      <c r="BP44" s="34">
        <f>VLOOKUP($AX44&amp;"_"&amp;$BC$14,データシート1!$A:$BT,MATCH($BC$12&amp;"_"&amp;BP$20,データシート1!$A$1:$BT$1,0),0)</f>
        <v>0</v>
      </c>
      <c r="BQ44" s="34">
        <f>VLOOKUP($AX44&amp;"_"&amp;$BC$14,データシート1!$A:$BT,MATCH($BC$12&amp;"_"&amp;BQ$20,データシート1!$A$1:$BT$1,0),0)</f>
        <v>6.4615347240153227</v>
      </c>
      <c r="BR44" s="35">
        <f t="shared" si="3"/>
        <v>334.73819092720225</v>
      </c>
      <c r="BT44" s="121" t="str">
        <f t="shared" si="4"/>
        <v>寄居町</v>
      </c>
      <c r="BU44" s="33">
        <f t="shared" si="25"/>
        <v>334.73819092720225</v>
      </c>
      <c r="BV44" s="59">
        <f t="shared" si="16"/>
        <v>0.58868449020174662</v>
      </c>
      <c r="BW44" s="59">
        <f t="shared" si="16"/>
        <v>0.56554594323014906</v>
      </c>
      <c r="BX44" s="59">
        <f t="shared" si="16"/>
        <v>4.6636248920779262E-3</v>
      </c>
      <c r="BY44" s="59">
        <f t="shared" si="16"/>
        <v>1.8474922079519715E-2</v>
      </c>
      <c r="BZ44" s="59">
        <f t="shared" si="16"/>
        <v>0.10266830302893055</v>
      </c>
      <c r="CA44" s="59">
        <f t="shared" si="32"/>
        <v>0.10992758714303494</v>
      </c>
      <c r="CB44" s="59">
        <f t="shared" si="32"/>
        <v>0.17941637040301478</v>
      </c>
      <c r="CC44" s="59">
        <f t="shared" si="32"/>
        <v>0.17373234413911581</v>
      </c>
      <c r="CD44" s="59">
        <f t="shared" si="32"/>
        <v>9.5372259733944989E-2</v>
      </c>
      <c r="CE44" s="59">
        <f t="shared" si="32"/>
        <v>7.8360084405170824E-2</v>
      </c>
      <c r="CF44" s="59">
        <f t="shared" si="32"/>
        <v>5.6840262638989539E-3</v>
      </c>
      <c r="CG44" s="59">
        <f t="shared" si="32"/>
        <v>0</v>
      </c>
      <c r="CH44" s="59">
        <f t="shared" si="32"/>
        <v>1.9303249223272988E-2</v>
      </c>
      <c r="CI44" s="122">
        <f t="shared" si="6"/>
        <v>1</v>
      </c>
      <c r="CK44" s="123" t="str">
        <f t="shared" si="7"/>
        <v>寄居町</v>
      </c>
      <c r="CL44" s="124">
        <f t="shared" si="17"/>
        <v>197.05518127703499</v>
      </c>
      <c r="CM44" s="65">
        <f t="shared" si="18"/>
        <v>0.24078027125455506</v>
      </c>
      <c r="CN44" s="66">
        <f t="shared" si="19"/>
        <v>189.30982592307831</v>
      </c>
      <c r="CO44" s="65">
        <f t="shared" si="20"/>
        <v>0.25063147022954319</v>
      </c>
      <c r="CP44" s="66">
        <f t="shared" si="8"/>
        <v>1.5610933595372338</v>
      </c>
      <c r="CQ44" s="65">
        <f t="shared" si="21"/>
        <v>0</v>
      </c>
      <c r="CR44" s="66">
        <f t="shared" si="9"/>
        <v>6.1842619944194546</v>
      </c>
      <c r="CS44" s="65">
        <f t="shared" si="22"/>
        <v>0</v>
      </c>
      <c r="CT44" s="66">
        <f t="shared" si="10"/>
        <v>34.367002021470014</v>
      </c>
      <c r="CU44" s="67">
        <f t="shared" si="23"/>
        <v>1</v>
      </c>
      <c r="CV44" s="16"/>
      <c r="CW44" s="959">
        <f t="shared" si="24"/>
        <v>47.447000000000003</v>
      </c>
      <c r="CX44" s="962">
        <f>VLOOKUP($AX44&amp;"_"&amp;$CW$14,データシート1!$A:$BT,MATCH($CW$12&amp;"_"&amp;CX$20,データシート1!$A$1:$BT$1,0),0)</f>
        <v>47.447000000000003</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181.70500000000001</v>
      </c>
      <c r="DB44" s="962">
        <f>VLOOKUP($AX44&amp;"_"&amp;$CW$14,データシート1!$A:$BT,MATCH($CW$12&amp;"_"&amp;DB$20,データシート1!$A$1:$BT$1,0),0)</f>
        <v>0</v>
      </c>
      <c r="DC44" s="962">
        <f>VLOOKUP($AX44&amp;"_"&amp;$CW$14,データシート1!$A:$BT,MATCH($CW$12&amp;"_"&amp;DC$20,データシート1!$A$1:$BT$1,0),0)</f>
        <v>0</v>
      </c>
      <c r="DD44" s="961">
        <f t="shared" si="11"/>
        <v>229.15200000000002</v>
      </c>
      <c r="DE44" s="16"/>
      <c r="DF44" s="125">
        <f>VLOOKUP($AX44&amp;"_"&amp;$DF$14,データシート1!$A:$BT,MATCH($DF$12&amp;"_"&amp;DF$20,データシート1!$A$1:$BT$1,0),0)</f>
        <v>4</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3</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0.21</v>
      </c>
      <c r="DO44" s="127">
        <f t="shared" si="27"/>
        <v>0</v>
      </c>
      <c r="DP44" s="127">
        <f t="shared" si="29"/>
        <v>0</v>
      </c>
      <c r="DQ44" s="127">
        <f t="shared" si="30"/>
        <v>0.79</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34210</v>
      </c>
      <c r="AY45" s="18" t="str">
        <f>IF(IFERROR(比較地域マスタ!$Z30,"")=0,"",IFERROR(比較地域マスタ!$Z30,""))</f>
        <v>庄原市</v>
      </c>
      <c r="BB45" s="110" t="str">
        <f t="shared" si="0"/>
        <v>34210</v>
      </c>
      <c r="BC45" s="1031" t="str">
        <f t="shared" si="0"/>
        <v>庄原市</v>
      </c>
      <c r="BD45" s="34">
        <f t="shared" si="14"/>
        <v>343.10255097248466</v>
      </c>
      <c r="BE45" s="34">
        <f t="shared" si="15"/>
        <v>161.01894197585554</v>
      </c>
      <c r="BF45" s="34">
        <f>VLOOKUP($AX45&amp;"_"&amp;$BC$14,データシート1!$A:$BT,MATCH($BC$12&amp;"_"&amp;BF$20,データシート1!$A$1:$BT$1,0),0)</f>
        <v>130.3312637099626</v>
      </c>
      <c r="BG45" s="34">
        <f>VLOOKUP($AX45&amp;"_"&amp;$BC$14,データシート1!$A:$BT,MATCH($BC$12&amp;"_"&amp;BG$20,データシート1!$A$1:$BT$1,0),0)</f>
        <v>2.3014831620721536</v>
      </c>
      <c r="BH45" s="34">
        <f>VLOOKUP($AX45&amp;"_"&amp;$BC$14,データシート1!$A:$BT,MATCH($BC$12&amp;"_"&amp;BH$20,データシート1!$A$1:$BT$1,0),0)</f>
        <v>28.386195103820807</v>
      </c>
      <c r="BI45" s="34">
        <f>VLOOKUP($AX45&amp;"_"&amp;$BC$14,データシート1!$A:$BT,MATCH($BC$12&amp;"_"&amp;BI$20,データシート1!$A$1:$BT$1,0),0)</f>
        <v>54.762749412573484</v>
      </c>
      <c r="BJ45" s="34">
        <f>VLOOKUP($AX45&amp;"_"&amp;$BC$14,データシート1!$A:$BT,MATCH($BC$12&amp;"_"&amp;BJ$20,データシート1!$A$1:$BT$1,0),0)</f>
        <v>44.349188376781548</v>
      </c>
      <c r="BK45" s="34">
        <f t="shared" si="1"/>
        <v>80.33601422639407</v>
      </c>
      <c r="BL45" s="34">
        <f t="shared" si="2"/>
        <v>78.387753226756431</v>
      </c>
      <c r="BM45" s="34">
        <f>VLOOKUP($AX45&amp;"_"&amp;$BC$14,データシート1!$A:$BT,MATCH($BC$12&amp;"_"&amp;BM$20,データシート1!$A$1:$BT$1,0),0)</f>
        <v>28.873478115009032</v>
      </c>
      <c r="BN45" s="34">
        <f>VLOOKUP($AX45&amp;"_"&amp;$BC$14,データシート1!$A:$BT,MATCH($BC$12&amp;"_"&amp;BN$20,データシート1!$A$1:$BT$1,0),0)</f>
        <v>49.514275111747395</v>
      </c>
      <c r="BO45" s="34">
        <f>VLOOKUP($AX45&amp;"_"&amp;$BC$14,データシート1!$A:$BT,MATCH($BC$12&amp;"_"&amp;BO$20,データシート1!$A$1:$BT$1,0),0)</f>
        <v>1.9482609996376401</v>
      </c>
      <c r="BP45" s="34">
        <f>VLOOKUP($AX45&amp;"_"&amp;$BC$14,データシート1!$A:$BT,MATCH($BC$12&amp;"_"&amp;BP$20,データシート1!$A$1:$BT$1,0),0)</f>
        <v>0</v>
      </c>
      <c r="BQ45" s="34">
        <f>VLOOKUP($AX45&amp;"_"&amp;$BC$14,データシート1!$A:$BT,MATCH($BC$12&amp;"_"&amp;BQ$20,データシート1!$A$1:$BT$1,0),0)</f>
        <v>2.6356569808799999</v>
      </c>
      <c r="BR45" s="35">
        <f t="shared" si="3"/>
        <v>343.10255097248466</v>
      </c>
      <c r="BT45" s="121" t="str">
        <f t="shared" si="4"/>
        <v>庄原市</v>
      </c>
      <c r="BU45" s="33">
        <f t="shared" si="25"/>
        <v>343.10255097248466</v>
      </c>
      <c r="BV45" s="59">
        <f t="shared" si="16"/>
        <v>0.469302666271253</v>
      </c>
      <c r="BW45" s="59">
        <f t="shared" si="16"/>
        <v>0.37986095801547859</v>
      </c>
      <c r="BX45" s="59">
        <f t="shared" si="16"/>
        <v>6.7078579146347492E-3</v>
      </c>
      <c r="BY45" s="59">
        <f t="shared" si="16"/>
        <v>8.2733850341139711E-2</v>
      </c>
      <c r="BZ45" s="59">
        <f t="shared" si="16"/>
        <v>0.15961044083570577</v>
      </c>
      <c r="CA45" s="59">
        <f t="shared" si="32"/>
        <v>0.12925927904376952</v>
      </c>
      <c r="CB45" s="59">
        <f t="shared" si="32"/>
        <v>0.23414577944317491</v>
      </c>
      <c r="CC45" s="59">
        <f t="shared" si="32"/>
        <v>0.22846741595064032</v>
      </c>
      <c r="CD45" s="59">
        <f t="shared" si="32"/>
        <v>8.4154075897047348E-2</v>
      </c>
      <c r="CE45" s="59">
        <f t="shared" si="32"/>
        <v>0.14431334005359298</v>
      </c>
      <c r="CF45" s="59">
        <f t="shared" si="32"/>
        <v>5.6783634925345753E-3</v>
      </c>
      <c r="CG45" s="59">
        <f t="shared" si="32"/>
        <v>0</v>
      </c>
      <c r="CH45" s="59">
        <f t="shared" si="32"/>
        <v>7.6818344060967598E-3</v>
      </c>
      <c r="CI45" s="122">
        <f t="shared" si="6"/>
        <v>1</v>
      </c>
      <c r="CK45" s="123" t="str">
        <f t="shared" si="7"/>
        <v>庄原市</v>
      </c>
      <c r="CL45" s="124">
        <f t="shared" si="17"/>
        <v>161.01894197585554</v>
      </c>
      <c r="CM45" s="65">
        <f t="shared" si="18"/>
        <v>0.10451565383235144</v>
      </c>
      <c r="CN45" s="66">
        <f t="shared" si="19"/>
        <v>130.3312637099626</v>
      </c>
      <c r="CO45" s="65">
        <f t="shared" si="20"/>
        <v>8.3134312455621251E-2</v>
      </c>
      <c r="CP45" s="66">
        <f t="shared" si="8"/>
        <v>2.3014831620721536</v>
      </c>
      <c r="CQ45" s="65">
        <f t="shared" si="21"/>
        <v>0</v>
      </c>
      <c r="CR45" s="66">
        <f t="shared" si="9"/>
        <v>28.386195103820807</v>
      </c>
      <c r="CS45" s="65">
        <f t="shared" si="22"/>
        <v>0.21115897985190704</v>
      </c>
      <c r="CT45" s="66">
        <f t="shared" si="10"/>
        <v>54.762749412573484</v>
      </c>
      <c r="CU45" s="67">
        <f t="shared" si="23"/>
        <v>0</v>
      </c>
      <c r="CV45" s="16"/>
      <c r="CW45" s="959">
        <f t="shared" si="24"/>
        <v>16.829000000000001</v>
      </c>
      <c r="CX45" s="962">
        <f>VLOOKUP($AX45&amp;"_"&amp;$CW$14,データシート1!$A:$BT,MATCH($CW$12&amp;"_"&amp;CX$20,データシート1!$A$1:$BT$1,0),0)</f>
        <v>10.835000000000001</v>
      </c>
      <c r="CY45" s="962">
        <f>VLOOKUP($AX45&amp;"_"&amp;$CW$14,データシート1!$A:$BT,MATCH($CW$12&amp;"_"&amp;CY$20,データシート1!$A$1:$BT$1,0),0)</f>
        <v>0</v>
      </c>
      <c r="CZ45" s="962">
        <f>VLOOKUP($AX45&amp;"_"&amp;$CW$14,データシート1!$A:$BT,MATCH($CW$12&amp;"_"&amp;CZ$20,データシート1!$A$1:$BT$1,0),0)</f>
        <v>5.9939999999999998</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16.829000000000001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1</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0.64</v>
      </c>
      <c r="DO45" s="127">
        <f t="shared" si="27"/>
        <v>0</v>
      </c>
      <c r="DP45" s="127">
        <f t="shared" si="29"/>
        <v>0.36</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03207</v>
      </c>
      <c r="AY46" s="18" t="str">
        <f>IF(IFERROR(比較地域マスタ!$Z31,"")=0,"",IFERROR(比較地域マスタ!$Z31,""))</f>
        <v>久慈市</v>
      </c>
      <c r="BB46" s="110" t="str">
        <f t="shared" si="0"/>
        <v>03207</v>
      </c>
      <c r="BC46" s="1031" t="str">
        <f t="shared" si="0"/>
        <v>久慈市</v>
      </c>
      <c r="BD46" s="34">
        <f t="shared" si="14"/>
        <v>265.74492879227904</v>
      </c>
      <c r="BE46" s="34">
        <f t="shared" si="15"/>
        <v>86.258225250839573</v>
      </c>
      <c r="BF46" s="34">
        <f>VLOOKUP($AX46&amp;"_"&amp;$BC$14,データシート1!$A:$BT,MATCH($BC$12&amp;"_"&amp;BF$20,データシート1!$A$1:$BT$1,0),0)</f>
        <v>56.144216084673033</v>
      </c>
      <c r="BG46" s="34">
        <f>VLOOKUP($AX46&amp;"_"&amp;$BC$14,データシート1!$A:$BT,MATCH($BC$12&amp;"_"&amp;BG$20,データシート1!$A$1:$BT$1,0),0)</f>
        <v>6.7313492277432214</v>
      </c>
      <c r="BH46" s="34">
        <f>VLOOKUP($AX46&amp;"_"&amp;$BC$14,データシート1!$A:$BT,MATCH($BC$12&amp;"_"&amp;BH$20,データシート1!$A$1:$BT$1,0),0)</f>
        <v>23.38265993842332</v>
      </c>
      <c r="BI46" s="34">
        <f>VLOOKUP($AX46&amp;"_"&amp;$BC$14,データシート1!$A:$BT,MATCH($BC$12&amp;"_"&amp;BI$20,データシート1!$A$1:$BT$1,0),0)</f>
        <v>44.656775240475532</v>
      </c>
      <c r="BJ46" s="34">
        <f>VLOOKUP($AX46&amp;"_"&amp;$BC$14,データシート1!$A:$BT,MATCH($BC$12&amp;"_"&amp;BJ$20,データシート1!$A$1:$BT$1,0),0)</f>
        <v>61.711758258429626</v>
      </c>
      <c r="BK46" s="34">
        <f t="shared" si="1"/>
        <v>67.852746972980967</v>
      </c>
      <c r="BL46" s="34">
        <f t="shared" si="2"/>
        <v>64.805269207745809</v>
      </c>
      <c r="BM46" s="34">
        <f>VLOOKUP($AX46&amp;"_"&amp;$BC$14,データシート1!$A:$BT,MATCH($BC$12&amp;"_"&amp;BM$20,データシート1!$A$1:$BT$1,0),0)</f>
        <v>27.767141681869447</v>
      </c>
      <c r="BN46" s="34">
        <f>VLOOKUP($AX46&amp;"_"&amp;$BC$14,データシート1!$A:$BT,MATCH($BC$12&amp;"_"&amp;BN$20,データシート1!$A$1:$BT$1,0),0)</f>
        <v>37.038127525876362</v>
      </c>
      <c r="BO46" s="34">
        <f>VLOOKUP($AX46&amp;"_"&amp;$BC$14,データシート1!$A:$BT,MATCH($BC$12&amp;"_"&amp;BO$20,データシート1!$A$1:$BT$1,0),0)</f>
        <v>1.9468597090601001</v>
      </c>
      <c r="BP46" s="34">
        <f>VLOOKUP($AX46&amp;"_"&amp;$BC$14,データシート1!$A:$BT,MATCH($BC$12&amp;"_"&amp;BP$20,データシート1!$A$1:$BT$1,0),0)</f>
        <v>1.1006180561750516</v>
      </c>
      <c r="BQ46" s="34">
        <f>VLOOKUP($AX46&amp;"_"&amp;$BC$14,データシート1!$A:$BT,MATCH($BC$12&amp;"_"&amp;BQ$20,データシート1!$A$1:$BT$1,0),0)</f>
        <v>5.2654230695533384</v>
      </c>
      <c r="BR46" s="35">
        <f t="shared" si="3"/>
        <v>265.74492879227904</v>
      </c>
      <c r="BT46" s="121" t="str">
        <f t="shared" si="4"/>
        <v>久慈市</v>
      </c>
      <c r="BU46" s="33">
        <f t="shared" si="25"/>
        <v>265.74492879227904</v>
      </c>
      <c r="BV46" s="59">
        <f t="shared" si="16"/>
        <v>0.32459029657820404</v>
      </c>
      <c r="BW46" s="59">
        <f t="shared" si="16"/>
        <v>0.21127107237692</v>
      </c>
      <c r="BX46" s="59">
        <f t="shared" si="16"/>
        <v>2.5330113572947302E-2</v>
      </c>
      <c r="BY46" s="59">
        <f t="shared" si="16"/>
        <v>8.7989110628336781E-2</v>
      </c>
      <c r="BZ46" s="59">
        <f t="shared" si="16"/>
        <v>0.16804375324648901</v>
      </c>
      <c r="CA46" s="59">
        <f t="shared" si="32"/>
        <v>0.23222177197844837</v>
      </c>
      <c r="CB46" s="59">
        <f t="shared" si="32"/>
        <v>0.25533035486828964</v>
      </c>
      <c r="CC46" s="59">
        <f t="shared" si="32"/>
        <v>0.2438626750179726</v>
      </c>
      <c r="CD46" s="59">
        <f t="shared" si="32"/>
        <v>0.10448794567054102</v>
      </c>
      <c r="CE46" s="59">
        <f t="shared" si="32"/>
        <v>0.13937472934743156</v>
      </c>
      <c r="CF46" s="59">
        <f t="shared" si="32"/>
        <v>7.3260465135042089E-3</v>
      </c>
      <c r="CG46" s="59">
        <f t="shared" si="32"/>
        <v>4.1416333368128186E-3</v>
      </c>
      <c r="CH46" s="59">
        <f t="shared" si="32"/>
        <v>1.9813823328568896E-2</v>
      </c>
      <c r="CI46" s="122">
        <f t="shared" si="6"/>
        <v>1</v>
      </c>
      <c r="CK46" s="123" t="str">
        <f t="shared" si="7"/>
        <v>久慈市</v>
      </c>
      <c r="CL46" s="124">
        <f t="shared" si="17"/>
        <v>86.258225250839573</v>
      </c>
      <c r="CM46" s="65">
        <f t="shared" si="18"/>
        <v>0.13196422679574207</v>
      </c>
      <c r="CN46" s="66">
        <f t="shared" si="19"/>
        <v>56.144216084673033</v>
      </c>
      <c r="CO46" s="65">
        <f t="shared" si="20"/>
        <v>0.20274572865765733</v>
      </c>
      <c r="CP46" s="66">
        <f t="shared" si="8"/>
        <v>6.7313492277432214</v>
      </c>
      <c r="CQ46" s="65">
        <f t="shared" si="21"/>
        <v>0</v>
      </c>
      <c r="CR46" s="66">
        <f t="shared" si="9"/>
        <v>23.38265993842332</v>
      </c>
      <c r="CS46" s="65">
        <f t="shared" si="22"/>
        <v>0</v>
      </c>
      <c r="CT46" s="66">
        <f t="shared" si="10"/>
        <v>44.656775240475532</v>
      </c>
      <c r="CU46" s="67">
        <f t="shared" si="23"/>
        <v>0.22334796783445018</v>
      </c>
      <c r="CV46" s="16"/>
      <c r="CW46" s="959">
        <f t="shared" si="24"/>
        <v>11.382999999999999</v>
      </c>
      <c r="CX46" s="962">
        <f>VLOOKUP($AX46&amp;"_"&amp;$CW$14,データシート1!$A:$BT,MATCH($CW$12&amp;"_"&amp;CX$20,データシート1!$A$1:$BT$1,0),0)</f>
        <v>11.382999999999999</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9.9740000000000002</v>
      </c>
      <c r="DB46" s="962">
        <f>VLOOKUP($AX46&amp;"_"&amp;$CW$14,データシート1!$A:$BT,MATCH($CW$12&amp;"_"&amp;DB$20,データシート1!$A$1:$BT$1,0),0)</f>
        <v>0</v>
      </c>
      <c r="DC46" s="962">
        <f>VLOOKUP($AX46&amp;"_"&amp;$CW$14,データシート1!$A:$BT,MATCH($CW$12&amp;"_"&amp;DC$20,データシート1!$A$1:$BT$1,0),0)</f>
        <v>0</v>
      </c>
      <c r="DD46" s="961">
        <f t="shared" si="11"/>
        <v>21.356999999999999</v>
      </c>
      <c r="DE46" s="16"/>
      <c r="DF46" s="125">
        <f>VLOOKUP($AX46&amp;"_"&amp;$DF$14,データシート1!$A:$BT,MATCH($DF$12&amp;"_"&amp;DF$20,データシート1!$A$1:$BT$1,0),0)</f>
        <v>1</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3</v>
      </c>
      <c r="DM46" s="16"/>
      <c r="DN46" s="126">
        <f t="shared" si="26"/>
        <v>0.53</v>
      </c>
      <c r="DO46" s="127">
        <f t="shared" si="27"/>
        <v>0</v>
      </c>
      <c r="DP46" s="127">
        <f t="shared" si="29"/>
        <v>0</v>
      </c>
      <c r="DQ46" s="127">
        <f t="shared" si="30"/>
        <v>0.47</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39210</v>
      </c>
      <c r="AY47" s="18" t="str">
        <f>IF(IFERROR(比較地域マスタ!$Z32,"")=0,"",IFERROR(比較地域マスタ!$Z32,""))</f>
        <v>四万十市</v>
      </c>
      <c r="BB47" s="110" t="str">
        <f t="shared" si="0"/>
        <v>39210</v>
      </c>
      <c r="BC47" s="1031" t="str">
        <f t="shared" si="0"/>
        <v>四万十市</v>
      </c>
      <c r="BD47" s="34">
        <f t="shared" si="14"/>
        <v>235.75411577249469</v>
      </c>
      <c r="BE47" s="34">
        <f t="shared" si="15"/>
        <v>57.6749009866286</v>
      </c>
      <c r="BF47" s="34">
        <f>VLOOKUP($AX47&amp;"_"&amp;$BC$14,データシート1!$A:$BT,MATCH($BC$12&amp;"_"&amp;BF$20,データシート1!$A$1:$BT$1,0),0)</f>
        <v>36.301654680215606</v>
      </c>
      <c r="BG47" s="34">
        <f>VLOOKUP($AX47&amp;"_"&amp;$BC$14,データシート1!$A:$BT,MATCH($BC$12&amp;"_"&amp;BG$20,データシート1!$A$1:$BT$1,0),0)</f>
        <v>5.3480934418052133</v>
      </c>
      <c r="BH47" s="34">
        <f>VLOOKUP($AX47&amp;"_"&amp;$BC$14,データシート1!$A:$BT,MATCH($BC$12&amp;"_"&amp;BH$20,データシート1!$A$1:$BT$1,0),0)</f>
        <v>16.025152864607787</v>
      </c>
      <c r="BI47" s="34">
        <f>VLOOKUP($AX47&amp;"_"&amp;$BC$14,データシート1!$A:$BT,MATCH($BC$12&amp;"_"&amp;BI$20,データシート1!$A$1:$BT$1,0),0)</f>
        <v>59.016311246452247</v>
      </c>
      <c r="BJ47" s="34">
        <f>VLOOKUP($AX47&amp;"_"&amp;$BC$14,データシート1!$A:$BT,MATCH($BC$12&amp;"_"&amp;BJ$20,データシート1!$A$1:$BT$1,0),0)</f>
        <v>40.801597368207169</v>
      </c>
      <c r="BK47" s="34">
        <f t="shared" si="1"/>
        <v>73.546962403892977</v>
      </c>
      <c r="BL47" s="34">
        <f t="shared" si="2"/>
        <v>71.624868455471102</v>
      </c>
      <c r="BM47" s="34">
        <f>VLOOKUP($AX47&amp;"_"&amp;$BC$14,データシート1!$A:$BT,MATCH($BC$12&amp;"_"&amp;BM$20,データシート1!$A$1:$BT$1,0),0)</f>
        <v>29.099094635772143</v>
      </c>
      <c r="BN47" s="34">
        <f>VLOOKUP($AX47&amp;"_"&amp;$BC$14,データシート1!$A:$BT,MATCH($BC$12&amp;"_"&amp;BN$20,データシート1!$A$1:$BT$1,0),0)</f>
        <v>42.525773819698962</v>
      </c>
      <c r="BO47" s="34">
        <f>VLOOKUP($AX47&amp;"_"&amp;$BC$14,データシート1!$A:$BT,MATCH($BC$12&amp;"_"&amp;BO$20,データシート1!$A$1:$BT$1,0),0)</f>
        <v>1.92116938180523</v>
      </c>
      <c r="BP47" s="34">
        <f>VLOOKUP($AX47&amp;"_"&amp;$BC$14,データシート1!$A:$BT,MATCH($BC$12&amp;"_"&amp;BP$20,データシート1!$A$1:$BT$1,0),0)</f>
        <v>9.2456661664359571E-4</v>
      </c>
      <c r="BQ47" s="34">
        <f>VLOOKUP($AX47&amp;"_"&amp;$BC$14,データシート1!$A:$BT,MATCH($BC$12&amp;"_"&amp;BQ$20,データシート1!$A$1:$BT$1,0),0)</f>
        <v>4.7143437673137134</v>
      </c>
      <c r="BR47" s="35">
        <f t="shared" si="3"/>
        <v>235.75411577249469</v>
      </c>
      <c r="BT47" s="121" t="str">
        <f t="shared" si="4"/>
        <v>四万十市</v>
      </c>
      <c r="BU47" s="33">
        <f t="shared" si="25"/>
        <v>235.75411577249469</v>
      </c>
      <c r="BV47" s="59">
        <f t="shared" si="16"/>
        <v>0.24464005982523551</v>
      </c>
      <c r="BW47" s="59">
        <f t="shared" si="16"/>
        <v>0.15398100076117907</v>
      </c>
      <c r="BX47" s="59">
        <f t="shared" si="16"/>
        <v>2.2685048039484419E-2</v>
      </c>
      <c r="BY47" s="59">
        <f t="shared" si="16"/>
        <v>6.797401102457204E-2</v>
      </c>
      <c r="BZ47" s="59">
        <f t="shared" si="16"/>
        <v>0.25032992977905688</v>
      </c>
      <c r="CA47" s="59">
        <f t="shared" si="32"/>
        <v>0.17306844139078004</v>
      </c>
      <c r="CB47" s="59">
        <f t="shared" si="32"/>
        <v>0.31196470171009277</v>
      </c>
      <c r="CC47" s="59">
        <f t="shared" si="32"/>
        <v>0.30381174140174877</v>
      </c>
      <c r="CD47" s="59">
        <f t="shared" si="32"/>
        <v>0.12342984783287131</v>
      </c>
      <c r="CE47" s="59">
        <f t="shared" si="32"/>
        <v>0.18038189356887752</v>
      </c>
      <c r="CF47" s="59">
        <f t="shared" si="32"/>
        <v>8.149038567195916E-3</v>
      </c>
      <c r="CG47" s="59">
        <f t="shared" si="32"/>
        <v>3.9217411480349831E-6</v>
      </c>
      <c r="CH47" s="59">
        <f t="shared" si="32"/>
        <v>1.9996867294834873E-2</v>
      </c>
      <c r="CI47" s="122">
        <f t="shared" si="6"/>
        <v>1</v>
      </c>
      <c r="CK47" s="123" t="str">
        <f t="shared" si="7"/>
        <v>四万十市</v>
      </c>
      <c r="CL47" s="124">
        <f t="shared" si="17"/>
        <v>57.6749009866286</v>
      </c>
      <c r="CM47" s="65">
        <f t="shared" si="18"/>
        <v>0</v>
      </c>
      <c r="CN47" s="66">
        <f t="shared" si="19"/>
        <v>36.301654680215606</v>
      </c>
      <c r="CO47" s="65">
        <f t="shared" si="20"/>
        <v>0</v>
      </c>
      <c r="CP47" s="66">
        <f t="shared" si="8"/>
        <v>5.3480934418052133</v>
      </c>
      <c r="CQ47" s="65">
        <f t="shared" si="21"/>
        <v>0</v>
      </c>
      <c r="CR47" s="66">
        <f t="shared" si="9"/>
        <v>16.025152864607787</v>
      </c>
      <c r="CS47" s="65">
        <f t="shared" si="22"/>
        <v>0</v>
      </c>
      <c r="CT47" s="66">
        <f t="shared" si="10"/>
        <v>59.016311246452247</v>
      </c>
      <c r="CU47" s="67">
        <f t="shared" si="23"/>
        <v>0.32767212303806093</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19.338000000000001</v>
      </c>
      <c r="DB47" s="962">
        <f>VLOOKUP($AX47&amp;"_"&amp;$CW$14,データシート1!$A:$BT,MATCH($CW$12&amp;"_"&amp;DB$20,データシート1!$A$1:$BT$1,0),0)</f>
        <v>0</v>
      </c>
      <c r="DC47" s="962">
        <f>VLOOKUP($AX47&amp;"_"&amp;$CW$14,データシート1!$A:$BT,MATCH($CW$12&amp;"_"&amp;DC$20,データシート1!$A$1:$BT$1,0),0)</f>
        <v>0</v>
      </c>
      <c r="DD47" s="961">
        <f t="shared" si="11"/>
        <v>19.338000000000001</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1</v>
      </c>
      <c r="DM47" s="16"/>
      <c r="DN47" s="126">
        <f t="shared" si="26"/>
        <v>0</v>
      </c>
      <c r="DO47" s="127">
        <f t="shared" si="27"/>
        <v>0</v>
      </c>
      <c r="DP47" s="127">
        <f t="shared" si="29"/>
        <v>0</v>
      </c>
      <c r="DQ47" s="127">
        <f t="shared" si="30"/>
        <v>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22341</v>
      </c>
      <c r="AY48" s="18" t="str">
        <f>IF(IFERROR(比較地域マスタ!$Z33,"")=0,"",IFERROR(比較地域マスタ!$Z33,""))</f>
        <v>清水町</v>
      </c>
      <c r="BB48" s="110" t="str">
        <f t="shared" si="0"/>
        <v>22341</v>
      </c>
      <c r="BC48" s="1031" t="str">
        <f t="shared" si="0"/>
        <v>清水町</v>
      </c>
      <c r="BD48" s="34">
        <f t="shared" si="14"/>
        <v>181.89913954278069</v>
      </c>
      <c r="BE48" s="34">
        <f t="shared" si="15"/>
        <v>48.749205372481995</v>
      </c>
      <c r="BF48" s="34">
        <f>VLOOKUP($AX48&amp;"_"&amp;$BC$14,データシート1!$A:$BT,MATCH($BC$12&amp;"_"&amp;BF$20,データシート1!$A$1:$BT$1,0),0)</f>
        <v>45.076950197547319</v>
      </c>
      <c r="BG48" s="34">
        <f>VLOOKUP($AX48&amp;"_"&amp;$BC$14,データシート1!$A:$BT,MATCH($BC$12&amp;"_"&amp;BG$20,データシート1!$A$1:$BT$1,0),0)</f>
        <v>2.2045977386229598</v>
      </c>
      <c r="BH48" s="34">
        <f>VLOOKUP($AX48&amp;"_"&amp;$BC$14,データシート1!$A:$BT,MATCH($BC$12&amp;"_"&amp;BH$20,データシート1!$A$1:$BT$1,0),0)</f>
        <v>1.4676574363117196</v>
      </c>
      <c r="BI48" s="34">
        <f>VLOOKUP($AX48&amp;"_"&amp;$BC$14,データシート1!$A:$BT,MATCH($BC$12&amp;"_"&amp;BI$20,データシート1!$A$1:$BT$1,0),0)</f>
        <v>46.902376294814566</v>
      </c>
      <c r="BJ48" s="34">
        <f>VLOOKUP($AX48&amp;"_"&amp;$BC$14,データシート1!$A:$BT,MATCH($BC$12&amp;"_"&amp;BJ$20,データシート1!$A$1:$BT$1,0),0)</f>
        <v>38.549772466039052</v>
      </c>
      <c r="BK48" s="34">
        <f t="shared" si="1"/>
        <v>47.697785409445061</v>
      </c>
      <c r="BL48" s="34">
        <f t="shared" si="2"/>
        <v>45.833485070244933</v>
      </c>
      <c r="BM48" s="34">
        <f>VLOOKUP($AX48&amp;"_"&amp;$BC$14,データシート1!$A:$BT,MATCH($BC$12&amp;"_"&amp;BM$20,データシート1!$A$1:$BT$1,0),0)</f>
        <v>27.065827677569661</v>
      </c>
      <c r="BN48" s="34">
        <f>VLOOKUP($AX48&amp;"_"&amp;$BC$14,データシート1!$A:$BT,MATCH($BC$12&amp;"_"&amp;BN$20,データシート1!$A$1:$BT$1,0),0)</f>
        <v>18.767657392675275</v>
      </c>
      <c r="BO48" s="34">
        <f>VLOOKUP($AX48&amp;"_"&amp;$BC$14,データシート1!$A:$BT,MATCH($BC$12&amp;"_"&amp;BO$20,データシート1!$A$1:$BT$1,0),0)</f>
        <v>1.8643003392001301</v>
      </c>
      <c r="BP48" s="34">
        <f>VLOOKUP($AX48&amp;"_"&amp;$BC$14,データシート1!$A:$BT,MATCH($BC$12&amp;"_"&amp;BP$20,データシート1!$A$1:$BT$1,0),0)</f>
        <v>0</v>
      </c>
      <c r="BQ48" s="34">
        <f>VLOOKUP($AX48&amp;"_"&amp;$BC$14,データシート1!$A:$BT,MATCH($BC$12&amp;"_"&amp;BQ$20,データシート1!$A$1:$BT$1,0),0)</f>
        <v>0</v>
      </c>
      <c r="BR48" s="35">
        <f t="shared" si="3"/>
        <v>181.89913954278069</v>
      </c>
      <c r="BT48" s="121" t="str">
        <f t="shared" si="4"/>
        <v>清水町</v>
      </c>
      <c r="BU48" s="33">
        <f t="shared" si="25"/>
        <v>181.89913954278069</v>
      </c>
      <c r="BV48" s="59">
        <f t="shared" si="16"/>
        <v>0.26800129728495342</v>
      </c>
      <c r="BW48" s="59">
        <f t="shared" si="16"/>
        <v>0.2478128830672435</v>
      </c>
      <c r="BX48" s="59">
        <f t="shared" si="16"/>
        <v>1.2119890969052454E-2</v>
      </c>
      <c r="BY48" s="59">
        <f t="shared" si="16"/>
        <v>8.0685232486574932E-3</v>
      </c>
      <c r="BZ48" s="59">
        <f t="shared" si="16"/>
        <v>0.25784825817597473</v>
      </c>
      <c r="CA48" s="59">
        <f t="shared" si="32"/>
        <v>0.21192938329965308</v>
      </c>
      <c r="CB48" s="59">
        <f t="shared" si="32"/>
        <v>0.26222106123941868</v>
      </c>
      <c r="CC48" s="59">
        <f t="shared" si="32"/>
        <v>0.2519719729595829</v>
      </c>
      <c r="CD48" s="59">
        <f t="shared" si="32"/>
        <v>0.14879579829570372</v>
      </c>
      <c r="CE48" s="59">
        <f t="shared" si="32"/>
        <v>0.1031761746638792</v>
      </c>
      <c r="CF48" s="59">
        <f t="shared" si="32"/>
        <v>1.0249088279835799E-2</v>
      </c>
      <c r="CG48" s="59">
        <f t="shared" si="32"/>
        <v>0</v>
      </c>
      <c r="CH48" s="59">
        <f t="shared" si="32"/>
        <v>0</v>
      </c>
      <c r="CI48" s="122">
        <f t="shared" si="6"/>
        <v>1</v>
      </c>
      <c r="CK48" s="123" t="str">
        <f t="shared" si="7"/>
        <v>清水町</v>
      </c>
      <c r="CL48" s="124">
        <f t="shared" si="17"/>
        <v>48.749205372481995</v>
      </c>
      <c r="CM48" s="65">
        <f t="shared" si="18"/>
        <v>0.84473171788858181</v>
      </c>
      <c r="CN48" s="66">
        <f t="shared" si="19"/>
        <v>45.076950197547319</v>
      </c>
      <c r="CO48" s="65">
        <f t="shared" si="20"/>
        <v>0.91354893841599438</v>
      </c>
      <c r="CP48" s="66">
        <f t="shared" si="8"/>
        <v>2.2045977386229598</v>
      </c>
      <c r="CQ48" s="65">
        <f t="shared" si="21"/>
        <v>0</v>
      </c>
      <c r="CR48" s="66">
        <f t="shared" si="9"/>
        <v>1.4676574363117196</v>
      </c>
      <c r="CS48" s="65">
        <f t="shared" si="22"/>
        <v>0</v>
      </c>
      <c r="CT48" s="66">
        <f t="shared" si="10"/>
        <v>46.902376294814566</v>
      </c>
      <c r="CU48" s="67">
        <f t="shared" si="23"/>
        <v>0.16361644347747945</v>
      </c>
      <c r="CV48" s="16"/>
      <c r="CW48" s="959">
        <f t="shared" si="24"/>
        <v>41.18</v>
      </c>
      <c r="CX48" s="962">
        <f>VLOOKUP($AX48&amp;"_"&amp;$CW$14,データシート1!$A:$BT,MATCH($CW$12&amp;"_"&amp;CX$20,データシート1!$A$1:$BT$1,0),0)</f>
        <v>41.18</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7.6739999999999995</v>
      </c>
      <c r="DB48" s="962">
        <f>VLOOKUP($AX48&amp;"_"&amp;$CW$14,データシート1!$A:$BT,MATCH($CW$12&amp;"_"&amp;DB$20,データシート1!$A$1:$BT$1,0),0)</f>
        <v>0</v>
      </c>
      <c r="DC48" s="962">
        <f>VLOOKUP($AX48&amp;"_"&amp;$CW$14,データシート1!$A:$BT,MATCH($CW$12&amp;"_"&amp;DC$20,データシート1!$A$1:$BT$1,0),0)</f>
        <v>0</v>
      </c>
      <c r="DD48" s="961">
        <f t="shared" si="11"/>
        <v>48.853999999999999</v>
      </c>
      <c r="DE48" s="16"/>
      <c r="DF48" s="125">
        <f>VLOOKUP($AX48&amp;"_"&amp;$DF$14,データシート1!$A:$BT,MATCH($DF$12&amp;"_"&amp;DF$20,データシート1!$A$1:$BT$1,0),0)</f>
        <v>8</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10</v>
      </c>
      <c r="DM48" s="16"/>
      <c r="DN48" s="126">
        <f t="shared" si="26"/>
        <v>0.84</v>
      </c>
      <c r="DO48" s="127">
        <f t="shared" si="27"/>
        <v>0</v>
      </c>
      <c r="DP48" s="127">
        <f t="shared" si="29"/>
        <v>0</v>
      </c>
      <c r="DQ48" s="127">
        <f t="shared" si="30"/>
        <v>0.16</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01233</v>
      </c>
      <c r="AY49" s="18" t="str">
        <f>IF(IFERROR(比較地域マスタ!$Z34,"")=0,"",IFERROR(比較地域マスタ!$Z34,""))</f>
        <v>伊達市</v>
      </c>
      <c r="BB49" s="110" t="str">
        <f t="shared" si="0"/>
        <v>01233</v>
      </c>
      <c r="BC49" s="1031" t="str">
        <f t="shared" si="0"/>
        <v>伊達市</v>
      </c>
      <c r="BD49" s="34">
        <f t="shared" si="14"/>
        <v>243.8974588956178</v>
      </c>
      <c r="BE49" s="34">
        <f t="shared" si="15"/>
        <v>61.872766391758901</v>
      </c>
      <c r="BF49" s="34">
        <f>VLOOKUP($AX49&amp;"_"&amp;$BC$14,データシート1!$A:$BT,MATCH($BC$12&amp;"_"&amp;BF$20,データシート1!$A$1:$BT$1,0),0)</f>
        <v>42.787745900087764</v>
      </c>
      <c r="BG49" s="34">
        <f>VLOOKUP($AX49&amp;"_"&amp;$BC$14,データシート1!$A:$BT,MATCH($BC$12&amp;"_"&amp;BG$20,データシート1!$A$1:$BT$1,0),0)</f>
        <v>2.3685768109320606</v>
      </c>
      <c r="BH49" s="34">
        <f>VLOOKUP($AX49&amp;"_"&amp;$BC$14,データシート1!$A:$BT,MATCH($BC$12&amp;"_"&amp;BH$20,データシート1!$A$1:$BT$1,0),0)</f>
        <v>16.716443680739072</v>
      </c>
      <c r="BI49" s="34">
        <f>VLOOKUP($AX49&amp;"_"&amp;$BC$14,データシート1!$A:$BT,MATCH($BC$12&amp;"_"&amp;BI$20,データシート1!$A$1:$BT$1,0),0)</f>
        <v>48.682576110656704</v>
      </c>
      <c r="BJ49" s="34">
        <f>VLOOKUP($AX49&amp;"_"&amp;$BC$14,データシート1!$A:$BT,MATCH($BC$12&amp;"_"&amp;BJ$20,データシート1!$A$1:$BT$1,0),0)</f>
        <v>77.793645695327911</v>
      </c>
      <c r="BK49" s="34">
        <f t="shared" si="1"/>
        <v>51.141996934864267</v>
      </c>
      <c r="BL49" s="34">
        <f t="shared" si="2"/>
        <v>49.221002714381228</v>
      </c>
      <c r="BM49" s="34">
        <f>VLOOKUP($AX49&amp;"_"&amp;$BC$14,データシート1!$A:$BT,MATCH($BC$12&amp;"_"&amp;BM$20,データシート1!$A$1:$BT$1,0),0)</f>
        <v>26.842929428141044</v>
      </c>
      <c r="BN49" s="34">
        <f>VLOOKUP($AX49&amp;"_"&amp;$BC$14,データシート1!$A:$BT,MATCH($BC$12&amp;"_"&amp;BN$20,データシート1!$A$1:$BT$1,0),0)</f>
        <v>22.378073286240188</v>
      </c>
      <c r="BO49" s="34">
        <f>VLOOKUP($AX49&amp;"_"&amp;$BC$14,データシート1!$A:$BT,MATCH($BC$12&amp;"_"&amp;BO$20,データシート1!$A$1:$BT$1,0),0)</f>
        <v>1.9209942204830399</v>
      </c>
      <c r="BP49" s="34">
        <f>VLOOKUP($AX49&amp;"_"&amp;$BC$14,データシート1!$A:$BT,MATCH($BC$12&amp;"_"&amp;BP$20,データシート1!$A$1:$BT$1,0),0)</f>
        <v>0</v>
      </c>
      <c r="BQ49" s="34">
        <f>VLOOKUP($AX49&amp;"_"&amp;$BC$14,データシート1!$A:$BT,MATCH($BC$12&amp;"_"&amp;BQ$20,データシート1!$A$1:$BT$1,0),0)</f>
        <v>4.4064737630100073</v>
      </c>
      <c r="BR49" s="35">
        <f t="shared" si="3"/>
        <v>243.8974588956178</v>
      </c>
      <c r="BT49" s="121" t="str">
        <f t="shared" si="4"/>
        <v>伊達市</v>
      </c>
      <c r="BU49" s="33">
        <f t="shared" si="25"/>
        <v>243.8974588956178</v>
      </c>
      <c r="BV49" s="59">
        <f t="shared" si="16"/>
        <v>0.25368352205030126</v>
      </c>
      <c r="BW49" s="59">
        <f t="shared" si="16"/>
        <v>0.17543334028092469</v>
      </c>
      <c r="BX49" s="59">
        <f t="shared" si="16"/>
        <v>9.7113632165628846E-3</v>
      </c>
      <c r="BY49" s="59">
        <f t="shared" si="16"/>
        <v>6.8538818552813643E-2</v>
      </c>
      <c r="BZ49" s="59">
        <f t="shared" si="16"/>
        <v>0.19960263764573155</v>
      </c>
      <c r="CA49" s="59">
        <f t="shared" si="32"/>
        <v>0.31896046005391843</v>
      </c>
      <c r="CB49" s="59">
        <f t="shared" si="32"/>
        <v>0.20968646892197348</v>
      </c>
      <c r="CC49" s="59">
        <f t="shared" si="32"/>
        <v>0.201810231796825</v>
      </c>
      <c r="CD49" s="59">
        <f t="shared" si="32"/>
        <v>0.11005825788299486</v>
      </c>
      <c r="CE49" s="59">
        <f t="shared" si="32"/>
        <v>9.1751973913830151E-2</v>
      </c>
      <c r="CF49" s="59">
        <f t="shared" si="32"/>
        <v>7.8762371251484779E-3</v>
      </c>
      <c r="CG49" s="59">
        <f t="shared" si="32"/>
        <v>0</v>
      </c>
      <c r="CH49" s="59">
        <f t="shared" si="32"/>
        <v>1.8066911328075259E-2</v>
      </c>
      <c r="CI49" s="122">
        <f t="shared" si="6"/>
        <v>1</v>
      </c>
      <c r="CK49" s="123" t="str">
        <f t="shared" si="7"/>
        <v>伊達市</v>
      </c>
      <c r="CL49" s="124">
        <f t="shared" si="17"/>
        <v>61.872766391758901</v>
      </c>
      <c r="CM49" s="65">
        <f t="shared" si="18"/>
        <v>1</v>
      </c>
      <c r="CN49" s="66">
        <f t="shared" si="19"/>
        <v>42.787745900087764</v>
      </c>
      <c r="CO49" s="65">
        <f t="shared" si="20"/>
        <v>1</v>
      </c>
      <c r="CP49" s="66">
        <f t="shared" si="8"/>
        <v>2.3685768109320606</v>
      </c>
      <c r="CQ49" s="65">
        <f t="shared" si="21"/>
        <v>0</v>
      </c>
      <c r="CR49" s="66">
        <f t="shared" si="9"/>
        <v>16.716443680739072</v>
      </c>
      <c r="CS49" s="65">
        <f t="shared" si="22"/>
        <v>0.35922712478127433</v>
      </c>
      <c r="CT49" s="66">
        <f t="shared" si="10"/>
        <v>48.682576110656704</v>
      </c>
      <c r="CU49" s="67">
        <f t="shared" si="23"/>
        <v>0.14487729622130835</v>
      </c>
      <c r="CV49" s="16"/>
      <c r="CW49" s="959">
        <f t="shared" si="24"/>
        <v>86.921999999999997</v>
      </c>
      <c r="CX49" s="962">
        <f>VLOOKUP($AX49&amp;"_"&amp;$CW$14,データシート1!$A:$BT,MATCH($CW$12&amp;"_"&amp;CX$20,データシート1!$A$1:$BT$1,0),0)</f>
        <v>80.917000000000002</v>
      </c>
      <c r="CY49" s="962">
        <f>VLOOKUP($AX49&amp;"_"&amp;$CW$14,データシート1!$A:$BT,MATCH($CW$12&amp;"_"&amp;CY$20,データシート1!$A$1:$BT$1,0),0)</f>
        <v>0</v>
      </c>
      <c r="CZ49" s="962">
        <f>VLOOKUP($AX49&amp;"_"&amp;$CW$14,データシート1!$A:$BT,MATCH($CW$12&amp;"_"&amp;CZ$20,データシート1!$A$1:$BT$1,0),0)</f>
        <v>6.0049999999999999</v>
      </c>
      <c r="DA49" s="962">
        <f>VLOOKUP($AX49&amp;"_"&amp;$CW$14,データシート1!$A:$BT,MATCH($CW$12&amp;"_"&amp;DA$20,データシート1!$A$1:$BT$1,0),0)</f>
        <v>7.0530000000000008</v>
      </c>
      <c r="DB49" s="962">
        <f>VLOOKUP($AX49&amp;"_"&amp;$CW$14,データシート1!$A:$BT,MATCH($CW$12&amp;"_"&amp;DB$20,データシート1!$A$1:$BT$1,0),0)</f>
        <v>62.88</v>
      </c>
      <c r="DC49" s="962">
        <f>VLOOKUP($AX49&amp;"_"&amp;$CW$14,データシート1!$A:$BT,MATCH($CW$12&amp;"_"&amp;DC$20,データシート1!$A$1:$BT$1,0),0)</f>
        <v>0</v>
      </c>
      <c r="DD49" s="961">
        <f t="shared" si="11"/>
        <v>156.85499999999999</v>
      </c>
      <c r="DE49" s="16"/>
      <c r="DF49" s="125">
        <f>VLOOKUP($AX49&amp;"_"&amp;$DF$14,データシート1!$A:$BT,MATCH($DF$12&amp;"_"&amp;DF$20,データシート1!$A$1:$BT$1,0),0)</f>
        <v>2</v>
      </c>
      <c r="DG49" s="64">
        <f>VLOOKUP($AX49&amp;"_"&amp;$DF$14,データシート1!$A:$BT,MATCH($DF$12&amp;"_"&amp;DG$20,データシート1!$A$1:$BT$1,0),0)</f>
        <v>0</v>
      </c>
      <c r="DH49" s="64">
        <f>VLOOKUP($AX49&amp;"_"&amp;$DF$14,データシート1!$A:$BT,MATCH($DF$12&amp;"_"&amp;DH$20,データシート1!$A$1:$BT$1,0),0)</f>
        <v>1</v>
      </c>
      <c r="DI49" s="64">
        <f>VLOOKUP($AX49&amp;"_"&amp;$DF$14,データシート1!$A:$BT,MATCH($DF$12&amp;"_"&amp;DI$20,データシート1!$A$1:$BT$1,0),0)</f>
        <v>2</v>
      </c>
      <c r="DJ49" s="64">
        <f>VLOOKUP($AX49&amp;"_"&amp;$DF$14,データシート1!$A:$BT,MATCH($DF$12&amp;"_"&amp;DJ$20,データシート1!$A$1:$BT$1,0),0)</f>
        <v>1</v>
      </c>
      <c r="DK49" s="64">
        <f>VLOOKUP($AX49&amp;"_"&amp;$DF$14,データシート1!$A:$BT,MATCH($DF$12&amp;"_"&amp;DK$20,データシート1!$A$1:$BT$1,0),0)</f>
        <v>0</v>
      </c>
      <c r="DL49" s="68">
        <f t="shared" si="12"/>
        <v>6</v>
      </c>
      <c r="DM49" s="16"/>
      <c r="DN49" s="126">
        <f t="shared" si="26"/>
        <v>0.52</v>
      </c>
      <c r="DO49" s="127">
        <f t="shared" si="27"/>
        <v>0</v>
      </c>
      <c r="DP49" s="127">
        <f t="shared" si="29"/>
        <v>0.04</v>
      </c>
      <c r="DQ49" s="127">
        <f t="shared" si="30"/>
        <v>0.04</v>
      </c>
      <c r="DR49" s="127">
        <f t="shared" si="31"/>
        <v>0.4</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清水町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静岡県</v>
      </c>
      <c r="AY4" s="1038" t="str">
        <f>年度マスタ!$J4</f>
        <v>清水町</v>
      </c>
      <c r="AZ4" s="1038" t="str">
        <f>年度マスタ!$K4</f>
        <v>22341</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19205</v>
      </c>
      <c r="AY13" s="18" t="str">
        <f>IF(IFERROR(比較地域マスタ!$Z6,"")=0,"",IFERROR(比較地域マスタ!$Z6,""))</f>
        <v>山梨市</v>
      </c>
      <c r="BC13" s="844" t="str">
        <f t="shared" ref="BC13:BC59" si="0">AX13</f>
        <v>19205</v>
      </c>
      <c r="BD13" s="1031" t="str">
        <f>AY13</f>
        <v>山梨市</v>
      </c>
      <c r="BE13" s="34">
        <f>VLOOKUP($BC13&amp;"_"&amp;$AZ$7,データシート1!$A:$BT,MATCH("cb_"&amp;BE$12,データシート1!$A$1:$BT$1,0),0)</f>
        <v>8075.5999999999958</v>
      </c>
      <c r="BF13" s="34">
        <f>VLOOKUP($BC13&amp;"_"&amp;$AZ$7,データシート1!$A:$BT,MATCH("cb_"&amp;BF$12,データシート1!$A$1:$BT$1,0),0)</f>
        <v>37995.499999999993</v>
      </c>
      <c r="BG13" s="34">
        <f>VLOOKUP($BC13&amp;"_"&amp;$AZ$7,データシート1!$A:$BT,MATCH("cb_"&amp;BG$12,データシート1!$A$1:$BT$1,0),0)</f>
        <v>0</v>
      </c>
      <c r="BH13" s="34">
        <f>VLOOKUP($BC13&amp;"_"&amp;$AZ$7,データシート1!$A:$BT,MATCH("cb_"&amp;BH$12,データシート1!$A$1:$BT$1,0),0)</f>
        <v>3038.5</v>
      </c>
      <c r="BI13" s="34">
        <f>VLOOKUP($BC13&amp;"_"&amp;$AZ$7,データシート1!$A:$BT,MATCH("cb_"&amp;BI$12,データシート1!$A$1:$BT$1,0),0)</f>
        <v>0</v>
      </c>
      <c r="BJ13" s="34">
        <f>VLOOKUP($BC13&amp;"_"&amp;$AZ$7,データシート1!$A:$BT,MATCH("cb_"&amp;BJ$12,データシート1!$A$1:$BT$1,0),0)</f>
        <v>0</v>
      </c>
      <c r="BK13" s="34">
        <f>SUM(BE13:BJ13)</f>
        <v>49109.599999999991</v>
      </c>
      <c r="BL13" s="36"/>
      <c r="BM13" s="844" t="str">
        <f>AX13</f>
        <v>19205</v>
      </c>
      <c r="BN13" s="1031" t="str">
        <f>AY13</f>
        <v>山梨市</v>
      </c>
      <c r="BO13" s="34">
        <f>BE13*VLOOKUP(BO$12,別紙!$B$4:$E$10,MATCH("設備利用率",別紙!$B$4:$E$4,0),0)/100*8760/10^3</f>
        <v>9691.6890719999956</v>
      </c>
      <c r="BP13" s="34">
        <f>BF13*VLOOKUP(BP$12,別紙!$B$4:$E$10,MATCH("設備利用率",別紙!$B$4:$E$4,0),0)/100*8760/10^3</f>
        <v>50258.927579999989</v>
      </c>
      <c r="BQ13" s="34">
        <f>BG13*VLOOKUP(BQ$12,別紙!$B$4:$E$10,MATCH("設備利用率",別紙!$B$4:$E$4,0),0)/100*8760/10^3</f>
        <v>0</v>
      </c>
      <c r="BR13" s="34">
        <f>BH13*VLOOKUP(BR$12,別紙!$B$4:$E$10,MATCH("設備利用率",別紙!$B$4:$E$4,0),0)/100*8760/10^3</f>
        <v>15970.356</v>
      </c>
      <c r="BS13" s="34">
        <f>BI13*VLOOKUP(BS$12,別紙!$B$4:$E$10,MATCH("設備利用率",別紙!$B$4:$E$4,0),0)/100*8760/10^3</f>
        <v>0</v>
      </c>
      <c r="BT13" s="34">
        <f>BJ13*VLOOKUP(BT$12,別紙!$B$4:$E$10,MATCH("設備利用率",別紙!$B$4:$E$4,0),0)/100*8760/10^3</f>
        <v>0</v>
      </c>
      <c r="BU13" s="34">
        <f>SUM(BO13:BT13)</f>
        <v>75920.972651999982</v>
      </c>
      <c r="BV13" s="36"/>
      <c r="BW13" s="33" t="str">
        <f>AX13</f>
        <v>19205</v>
      </c>
      <c r="BX13" s="33" t="str">
        <f>AY13</f>
        <v>山梨市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157588.22506406877</v>
      </c>
      <c r="BZ13" s="36"/>
      <c r="CA13" s="33" t="str">
        <f>AX13</f>
        <v>19205</v>
      </c>
      <c r="CB13" s="33" t="str">
        <f>AY13</f>
        <v>山梨市</v>
      </c>
      <c r="CC13" s="223">
        <f>BO13/$BY13</f>
        <v>6.1500083956525058E-2</v>
      </c>
      <c r="CD13" s="223">
        <f t="shared" ref="CD13:CH28" si="1">BP13/$BY13</f>
        <v>0.3189256529767171</v>
      </c>
      <c r="CE13" s="223">
        <f t="shared" si="1"/>
        <v>0</v>
      </c>
      <c r="CF13" s="223">
        <f t="shared" si="1"/>
        <v>0.10134231788896107</v>
      </c>
      <c r="CG13" s="223">
        <f t="shared" si="1"/>
        <v>0</v>
      </c>
      <c r="CH13" s="223">
        <f t="shared" si="1"/>
        <v>0</v>
      </c>
      <c r="CI13" s="223">
        <f>BU13/BY13</f>
        <v>0.4817680548222032</v>
      </c>
      <c r="CK13" s="18" t="str">
        <f>AX13</f>
        <v>19205</v>
      </c>
      <c r="CL13" s="18" t="str">
        <f>AY13</f>
        <v>山梨市</v>
      </c>
      <c r="CM13" s="18">
        <f>VLOOKUP($CK13&amp;"_"&amp;$AZ$7,データシート1!$A:$BT,MATCH("ca_太陽光発電（10kW未満）",データシート1!$A$1:$BT$1,0),0)</f>
        <v>1634</v>
      </c>
      <c r="CN13" s="18">
        <f>VLOOKUP($CK13&amp;"_"&amp;$AZ$5,データシート1!$A:$BT,MATCH("ab_家庭",データシート1!$A$1:$BT$1,0),0)</f>
        <v>14812</v>
      </c>
      <c r="CO13" s="223">
        <f>CM13/CN13</f>
        <v>0.11031596003240615</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21218</v>
      </c>
      <c r="AY14" s="18" t="str">
        <f>IF(IFERROR(比較地域マスタ!$Z7,"")=0,"",IFERROR(比較地域マスタ!$Z7,""))</f>
        <v>本巣市</v>
      </c>
      <c r="BC14" s="844" t="str">
        <f t="shared" si="0"/>
        <v>21218</v>
      </c>
      <c r="BD14" s="1031" t="str">
        <f t="shared" ref="BD14:BD60" si="2">AY14</f>
        <v>本巣市</v>
      </c>
      <c r="BE14" s="34">
        <f>VLOOKUP($BC14&amp;"_"&amp;$AZ$7,データシート1!$A:$BT,MATCH("cb_"&amp;BE$12,データシート1!$A$1:$BT$1,0),0)</f>
        <v>7803.2999999999938</v>
      </c>
      <c r="BF14" s="34">
        <f>VLOOKUP($BC14&amp;"_"&amp;$AZ$7,データシート1!$A:$BT,MATCH("cb_"&amp;BF$12,データシート1!$A$1:$BT$1,0),0)</f>
        <v>27127.30000000001</v>
      </c>
      <c r="BG14" s="34">
        <f>VLOOKUP($BC14&amp;"_"&amp;$AZ$7,データシート1!$A:$BT,MATCH("cb_"&amp;BG$12,データシート1!$A$1:$BT$1,0),0)</f>
        <v>0</v>
      </c>
      <c r="BH14" s="34">
        <f>VLOOKUP($BC14&amp;"_"&amp;$AZ$7,データシート1!$A:$BT,MATCH("cb_"&amp;BH$12,データシート1!$A$1:$BT$1,0),0)</f>
        <v>5154.3999999999996</v>
      </c>
      <c r="BI14" s="34">
        <f>VLOOKUP($BC14&amp;"_"&amp;$AZ$7,データシート1!$A:$BT,MATCH("cb_"&amp;BI$12,データシート1!$A$1:$BT$1,0),0)</f>
        <v>0</v>
      </c>
      <c r="BJ14" s="34">
        <f>VLOOKUP($BC14&amp;"_"&amp;$AZ$7,データシート1!$A:$BT,MATCH("cb_"&amp;BJ$12,データシート1!$A$1:$BT$1,0),0)</f>
        <v>0</v>
      </c>
      <c r="BK14" s="34">
        <f t="shared" ref="BK14:BK60" si="3">SUM(BE14:BJ14)</f>
        <v>40085.000000000007</v>
      </c>
      <c r="BL14" s="36"/>
      <c r="BM14" s="844" t="str">
        <f t="shared" ref="BM14:BM60" si="4">AX14</f>
        <v>21218</v>
      </c>
      <c r="BN14" s="1031" t="str">
        <f t="shared" ref="BN14:BN60" si="5">AY14</f>
        <v>本巣市</v>
      </c>
      <c r="BO14" s="34">
        <f>BE14*VLOOKUP(BO$12,別紙!$B$4:$E$10,MATCH("設備利用率",別紙!$B$4:$E$4,0),0)/100*8760/10^3</f>
        <v>9364.896395999991</v>
      </c>
      <c r="BP14" s="34">
        <f>BF14*VLOOKUP(BP$12,別紙!$B$4:$E$10,MATCH("設備利用率",別紙!$B$4:$E$4,0),0)/100*8760/10^3</f>
        <v>35882.907348000015</v>
      </c>
      <c r="BQ14" s="34">
        <f>BG14*VLOOKUP(BQ$12,別紙!$B$4:$E$10,MATCH("設備利用率",別紙!$B$4:$E$4,0),0)/100*8760/10^3</f>
        <v>0</v>
      </c>
      <c r="BR14" s="34">
        <f>BH14*VLOOKUP(BR$12,別紙!$B$4:$E$10,MATCH("設備利用率",別紙!$B$4:$E$4,0),0)/100*8760/10^3</f>
        <v>27091.526399999999</v>
      </c>
      <c r="BS14" s="34">
        <f>BI14*VLOOKUP(BS$12,別紙!$B$4:$E$10,MATCH("設備利用率",別紙!$B$4:$E$4,0),0)/100*8760/10^3</f>
        <v>0</v>
      </c>
      <c r="BT14" s="34">
        <f>BJ14*VLOOKUP(BT$12,別紙!$B$4:$E$10,MATCH("設備利用率",別紙!$B$4:$E$4,0),0)/100*8760/10^3</f>
        <v>0</v>
      </c>
      <c r="BU14" s="34">
        <f t="shared" ref="BU14:BU60" si="6">SUM(BO14:BT14)</f>
        <v>72339.330144000007</v>
      </c>
      <c r="BV14" s="36"/>
      <c r="BW14" s="33" t="str">
        <f t="shared" ref="BW14:BW60" si="7">AX14</f>
        <v>21218</v>
      </c>
      <c r="BX14" s="33" t="str">
        <f t="shared" ref="BX14:BX60" si="8">AY14</f>
        <v>本巣市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243214.1523495148</v>
      </c>
      <c r="BZ14" s="36"/>
      <c r="CA14" s="33" t="str">
        <f t="shared" ref="CA14:CA60" si="9">AX14</f>
        <v>21218</v>
      </c>
      <c r="CB14" s="33" t="str">
        <f t="shared" ref="CB14:CB60" si="10">AY14</f>
        <v>本巣市</v>
      </c>
      <c r="CC14" s="223">
        <f t="shared" ref="CC14:CC60" si="11">BO14/$BY14</f>
        <v>3.8504734636255936E-2</v>
      </c>
      <c r="CD14" s="223">
        <f t="shared" si="1"/>
        <v>0.14753626382906332</v>
      </c>
      <c r="CE14" s="223">
        <f t="shared" si="1"/>
        <v>0</v>
      </c>
      <c r="CF14" s="223">
        <f t="shared" si="1"/>
        <v>0.11138959693869988</v>
      </c>
      <c r="CG14" s="223">
        <f t="shared" si="1"/>
        <v>0</v>
      </c>
      <c r="CH14" s="223">
        <f t="shared" si="1"/>
        <v>0</v>
      </c>
      <c r="CI14" s="223">
        <f t="shared" ref="CI14:CI60" si="12">BU14/BY14</f>
        <v>0.29743059540401912</v>
      </c>
      <c r="CK14" s="18" t="str">
        <f t="shared" ref="CK14:CK60" si="13">AX14</f>
        <v>21218</v>
      </c>
      <c r="CL14" s="18" t="str">
        <f t="shared" ref="CL14:CL60" si="14">AY14</f>
        <v>本巣市</v>
      </c>
      <c r="CM14" s="18">
        <f>VLOOKUP($CK14&amp;"_"&amp;$AZ$7,データシート1!$A:$BT,MATCH("ca_太陽光発電（10kW未満）",データシート1!$A$1:$BT$1,0),0)</f>
        <v>1623</v>
      </c>
      <c r="CN14" s="18">
        <f>VLOOKUP($CK14&amp;"_"&amp;$AZ$5,データシート1!$A:$BT,MATCH("ab_家庭",データシート1!$A$1:$BT$1,0),0)</f>
        <v>12796</v>
      </c>
      <c r="CO14" s="223">
        <f t="shared" ref="CO14:CO60" si="15">CM14/CN14</f>
        <v>0.12683651140981556</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04361</v>
      </c>
      <c r="AY15" s="18" t="str">
        <f>IF(IFERROR(比較地域マスタ!$Z8,"")=0,"",IFERROR(比較地域マスタ!$Z8,""))</f>
        <v>亘理町</v>
      </c>
      <c r="BC15" s="844" t="str">
        <f t="shared" si="0"/>
        <v>04361</v>
      </c>
      <c r="BD15" s="1031" t="str">
        <f t="shared" si="2"/>
        <v>亘理町</v>
      </c>
      <c r="BE15" s="34">
        <f>VLOOKUP($BC15&amp;"_"&amp;$AZ$7,データシート1!$A:$BT,MATCH("cb_"&amp;BE$12,データシート1!$A$1:$BT$1,0),0)</f>
        <v>8072.3999999999714</v>
      </c>
      <c r="BF15" s="34">
        <f>VLOOKUP($BC15&amp;"_"&amp;$AZ$7,データシート1!$A:$BT,MATCH("cb_"&amp;BF$12,データシート1!$A$1:$BT$1,0),0)</f>
        <v>71519.199999999924</v>
      </c>
      <c r="BG15" s="34">
        <f>VLOOKUP($BC15&amp;"_"&amp;$AZ$7,データシート1!$A:$BT,MATCH("cb_"&amp;BG$12,データシート1!$A$1:$BT$1,0),0)</f>
        <v>19.8</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79611.399999999892</v>
      </c>
      <c r="BL15" s="36"/>
      <c r="BM15" s="844" t="str">
        <f t="shared" si="4"/>
        <v>04361</v>
      </c>
      <c r="BN15" s="1031" t="str">
        <f t="shared" si="5"/>
        <v>亘理町</v>
      </c>
      <c r="BO15" s="34">
        <f>BE15*VLOOKUP(BO$12,別紙!$B$4:$E$10,MATCH("設備利用率",別紙!$B$4:$E$4,0),0)/100*8760/10^3</f>
        <v>9687.8486879999655</v>
      </c>
      <c r="BP15" s="34">
        <f>BF15*VLOOKUP(BP$12,別紙!$B$4:$E$10,MATCH("設備利用率",別紙!$B$4:$E$4,0),0)/100*8760/10^3</f>
        <v>94602.736991999889</v>
      </c>
      <c r="BQ15" s="34">
        <f>BG15*VLOOKUP(BQ$12,別紙!$B$4:$E$10,MATCH("設備利用率",別紙!$B$4:$E$4,0),0)/100*8760/10^3</f>
        <v>43.015104000000001</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104333.60078399986</v>
      </c>
      <c r="BV15" s="36"/>
      <c r="BW15" s="33" t="str">
        <f t="shared" si="7"/>
        <v>04361</v>
      </c>
      <c r="BX15" s="33" t="str">
        <f t="shared" si="8"/>
        <v>亘理町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137567.92019317273</v>
      </c>
      <c r="BZ15" s="36"/>
      <c r="CA15" s="33" t="str">
        <f t="shared" si="9"/>
        <v>04361</v>
      </c>
      <c r="CB15" s="33" t="str">
        <f t="shared" si="10"/>
        <v>亘理町</v>
      </c>
      <c r="CC15" s="223">
        <f t="shared" si="11"/>
        <v>7.0422295215311084E-2</v>
      </c>
      <c r="CD15" s="223">
        <f t="shared" si="1"/>
        <v>0.6876802154103866</v>
      </c>
      <c r="CE15" s="223">
        <f t="shared" si="1"/>
        <v>3.1268266569414027E-4</v>
      </c>
      <c r="CF15" s="223">
        <f t="shared" si="1"/>
        <v>0</v>
      </c>
      <c r="CG15" s="223">
        <f t="shared" si="1"/>
        <v>0</v>
      </c>
      <c r="CH15" s="223">
        <f t="shared" si="1"/>
        <v>0</v>
      </c>
      <c r="CI15" s="223">
        <f t="shared" si="12"/>
        <v>0.75841519329139184</v>
      </c>
      <c r="CK15" s="18" t="str">
        <f t="shared" si="13"/>
        <v>04361</v>
      </c>
      <c r="CL15" s="18" t="str">
        <f t="shared" si="14"/>
        <v>亘理町</v>
      </c>
      <c r="CM15" s="18">
        <f>VLOOKUP($CK15&amp;"_"&amp;$AZ$7,データシート1!$A:$BT,MATCH("ca_太陽光発電（10kW未満）",データシート1!$A$1:$BT$1,0),0)</f>
        <v>1772</v>
      </c>
      <c r="CN15" s="18">
        <f>VLOOKUP($CK15&amp;"_"&amp;$AZ$5,データシート1!$A:$BT,MATCH("ab_家庭",データシート1!$A$1:$BT$1,0),0)</f>
        <v>13187</v>
      </c>
      <c r="CO15" s="223">
        <f t="shared" si="15"/>
        <v>0.13437476302419049</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33216</v>
      </c>
      <c r="AY16" s="18" t="str">
        <f>IF(IFERROR(比較地域マスタ!$Z9,"")=0,"",IFERROR(比較地域マスタ!$Z9,""))</f>
        <v>浅口市</v>
      </c>
      <c r="BC16" s="844" t="str">
        <f t="shared" si="0"/>
        <v>33216</v>
      </c>
      <c r="BD16" s="1031" t="str">
        <f t="shared" si="2"/>
        <v>浅口市</v>
      </c>
      <c r="BE16" s="34">
        <f>VLOOKUP($BC16&amp;"_"&amp;$AZ$7,データシート1!$A:$BT,MATCH("cb_"&amp;BE$12,データシート1!$A$1:$BT$1,0),0)</f>
        <v>7710.3649999999925</v>
      </c>
      <c r="BF16" s="34">
        <f>VLOOKUP($BC16&amp;"_"&amp;$AZ$7,データシート1!$A:$BT,MATCH("cb_"&amp;BF$12,データシート1!$A$1:$BT$1,0),0)</f>
        <v>35010.20000000007</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42720.565000000061</v>
      </c>
      <c r="BL16" s="36"/>
      <c r="BM16" s="844" t="str">
        <f t="shared" si="4"/>
        <v>33216</v>
      </c>
      <c r="BN16" s="1031" t="str">
        <f t="shared" si="5"/>
        <v>浅口市</v>
      </c>
      <c r="BO16" s="34">
        <f>BE16*VLOOKUP(BO$12,別紙!$B$4:$E$10,MATCH("設備利用率",別紙!$B$4:$E$4,0),0)/100*8760/10^3</f>
        <v>9253.3632437999895</v>
      </c>
      <c r="BP16" s="34">
        <f>BF16*VLOOKUP(BP$12,別紙!$B$4:$E$10,MATCH("設備利用率",別紙!$B$4:$E$4,0),0)/100*8760/10^3</f>
        <v>46310.092152000092</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55563.455395800083</v>
      </c>
      <c r="BV16" s="36"/>
      <c r="BW16" s="33" t="str">
        <f t="shared" si="7"/>
        <v>33216</v>
      </c>
      <c r="BX16" s="33" t="str">
        <f t="shared" si="8"/>
        <v>浅口市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177534.28796187107</v>
      </c>
      <c r="BZ16" s="36"/>
      <c r="CA16" s="33" t="str">
        <f t="shared" si="9"/>
        <v>33216</v>
      </c>
      <c r="CB16" s="33" t="str">
        <f t="shared" si="10"/>
        <v>浅口市</v>
      </c>
      <c r="CC16" s="223">
        <f t="shared" si="11"/>
        <v>5.212155550361814E-2</v>
      </c>
      <c r="CD16" s="223">
        <f t="shared" si="1"/>
        <v>0.26085153850362741</v>
      </c>
      <c r="CE16" s="223">
        <f t="shared" si="1"/>
        <v>0</v>
      </c>
      <c r="CF16" s="223">
        <f t="shared" si="1"/>
        <v>0</v>
      </c>
      <c r="CG16" s="223">
        <f t="shared" si="1"/>
        <v>0</v>
      </c>
      <c r="CH16" s="223">
        <f t="shared" si="1"/>
        <v>0</v>
      </c>
      <c r="CI16" s="223">
        <f t="shared" si="12"/>
        <v>0.3129730940072456</v>
      </c>
      <c r="CK16" s="18" t="str">
        <f t="shared" si="13"/>
        <v>33216</v>
      </c>
      <c r="CL16" s="18" t="str">
        <f t="shared" si="14"/>
        <v>浅口市</v>
      </c>
      <c r="CM16" s="18">
        <f>VLOOKUP($CK16&amp;"_"&amp;$AZ$7,データシート1!$A:$BT,MATCH("ca_太陽光発電（10kW未満）",データシート1!$A$1:$BT$1,0),0)</f>
        <v>1627</v>
      </c>
      <c r="CN16" s="18">
        <f>VLOOKUP($CK16&amp;"_"&amp;$AZ$5,データシート1!$A:$BT,MATCH("ab_家庭",データシート1!$A$1:$BT$1,0),0)</f>
        <v>14425</v>
      </c>
      <c r="CO16" s="223">
        <f t="shared" si="15"/>
        <v>0.11279029462738302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46217</v>
      </c>
      <c r="AY17" s="18" t="str">
        <f>IF(IFERROR(比較地域マスタ!$Z10,"")=0,"",IFERROR(比較地域マスタ!$Z10,""))</f>
        <v>曽於市</v>
      </c>
      <c r="BC17" s="844" t="str">
        <f t="shared" si="0"/>
        <v>46217</v>
      </c>
      <c r="BD17" s="1031" t="str">
        <f t="shared" si="2"/>
        <v>曽於市</v>
      </c>
      <c r="BE17" s="34">
        <f>VLOOKUP($BC17&amp;"_"&amp;$AZ$7,データシート1!$A:$BT,MATCH("cb_"&amp;BE$12,データシート1!$A$1:$BT$1,0),0)</f>
        <v>9256.9909999999854</v>
      </c>
      <c r="BF17" s="34">
        <f>VLOOKUP($BC17&amp;"_"&amp;$AZ$7,データシート1!$A:$BT,MATCH("cb_"&amp;BF$12,データシート1!$A$1:$BT$1,0),0)</f>
        <v>96517.599999999948</v>
      </c>
      <c r="BG17" s="34">
        <f>VLOOKUP($BC17&amp;"_"&amp;$AZ$7,データシート1!$A:$BT,MATCH("cb_"&amp;BG$12,データシート1!$A$1:$BT$1,0),0)</f>
        <v>0</v>
      </c>
      <c r="BH17" s="34">
        <f>VLOOKUP($BC17&amp;"_"&amp;$AZ$7,データシート1!$A:$BT,MATCH("cb_"&amp;BH$12,データシート1!$A$1:$BT$1,0),0)</f>
        <v>49.9</v>
      </c>
      <c r="BI17" s="34">
        <f>VLOOKUP($BC17&amp;"_"&amp;$AZ$7,データシート1!$A:$BT,MATCH("cb_"&amp;BI$12,データシート1!$A$1:$BT$1,0),0)</f>
        <v>0</v>
      </c>
      <c r="BJ17" s="34">
        <f>VLOOKUP($BC17&amp;"_"&amp;$AZ$7,データシート1!$A:$BT,MATCH("cb_"&amp;BJ$12,データシート1!$A$1:$BT$1,0),0)</f>
        <v>0</v>
      </c>
      <c r="BK17" s="34">
        <f t="shared" si="3"/>
        <v>105824.49099999992</v>
      </c>
      <c r="BL17" s="36"/>
      <c r="BM17" s="844" t="str">
        <f t="shared" si="4"/>
        <v>46217</v>
      </c>
      <c r="BN17" s="1031" t="str">
        <f t="shared" si="5"/>
        <v>曽於市</v>
      </c>
      <c r="BO17" s="34">
        <f>BE17*VLOOKUP(BO$12,別紙!$B$4:$E$10,MATCH("設備利用率",別紙!$B$4:$E$4,0),0)/100*8760/10^3</f>
        <v>11109.500038919983</v>
      </c>
      <c r="BP17" s="34">
        <f>BF17*VLOOKUP(BP$12,別紙!$B$4:$E$10,MATCH("設備利用率",別紙!$B$4:$E$4,0),0)/100*8760/10^3</f>
        <v>127669.62057599993</v>
      </c>
      <c r="BQ17" s="34">
        <f>BG17*VLOOKUP(BQ$12,別紙!$B$4:$E$10,MATCH("設備利用率",別紙!$B$4:$E$4,0),0)/100*8760/10^3</f>
        <v>0</v>
      </c>
      <c r="BR17" s="34">
        <f>BH17*VLOOKUP(BR$12,別紙!$B$4:$E$10,MATCH("設備利用率",別紙!$B$4:$E$4,0),0)/100*8760/10^3</f>
        <v>262.27440000000001</v>
      </c>
      <c r="BS17" s="34">
        <f>BI17*VLOOKUP(BS$12,別紙!$B$4:$E$10,MATCH("設備利用率",別紙!$B$4:$E$4,0),0)/100*8760/10^3</f>
        <v>0</v>
      </c>
      <c r="BT17" s="34">
        <f>BJ17*VLOOKUP(BT$12,別紙!$B$4:$E$10,MATCH("設備利用率",別紙!$B$4:$E$4,0),0)/100*8760/10^3</f>
        <v>0</v>
      </c>
      <c r="BU17" s="34">
        <f t="shared" si="6"/>
        <v>139041.39501491989</v>
      </c>
      <c r="BV17" s="36"/>
      <c r="BW17" s="33" t="str">
        <f t="shared" si="7"/>
        <v>46217</v>
      </c>
      <c r="BX17" s="33" t="str">
        <f t="shared" si="8"/>
        <v>曽於市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210076.34557643128</v>
      </c>
      <c r="BZ17" s="36"/>
      <c r="CA17" s="33" t="str">
        <f t="shared" si="9"/>
        <v>46217</v>
      </c>
      <c r="CB17" s="33" t="str">
        <f t="shared" si="10"/>
        <v>曽於市</v>
      </c>
      <c r="CC17" s="223">
        <f t="shared" si="11"/>
        <v>5.2883155447304063E-2</v>
      </c>
      <c r="CD17" s="223">
        <f t="shared" si="1"/>
        <v>0.60772963384185663</v>
      </c>
      <c r="CE17" s="223">
        <f t="shared" si="1"/>
        <v>0</v>
      </c>
      <c r="CF17" s="223">
        <f t="shared" si="1"/>
        <v>1.2484718318968363E-3</v>
      </c>
      <c r="CG17" s="223">
        <f t="shared" si="1"/>
        <v>0</v>
      </c>
      <c r="CH17" s="223">
        <f t="shared" si="1"/>
        <v>0</v>
      </c>
      <c r="CI17" s="223">
        <f t="shared" si="12"/>
        <v>0.66186126112105748</v>
      </c>
      <c r="CK17" s="18" t="str">
        <f t="shared" si="13"/>
        <v>46217</v>
      </c>
      <c r="CL17" s="18" t="str">
        <f t="shared" si="14"/>
        <v>曽於市</v>
      </c>
      <c r="CM17" s="18">
        <f>VLOOKUP($CK17&amp;"_"&amp;$AZ$7,データシート1!$A:$BT,MATCH("ca_太陽光発電（10kW未満）",データシート1!$A$1:$BT$1,0),0)</f>
        <v>1732</v>
      </c>
      <c r="CN17" s="18">
        <f>VLOOKUP($CK17&amp;"_"&amp;$AZ$5,データシート1!$A:$BT,MATCH("ab_家庭",データシート1!$A$1:$BT$1,0),0)</f>
        <v>17437</v>
      </c>
      <c r="CO17" s="223">
        <f t="shared" si="15"/>
        <v>9.9329013018294429E-2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03321</v>
      </c>
      <c r="AY18" s="18" t="str">
        <f>IF(IFERROR(比較地域マスタ!$Z11,"")=0,"",IFERROR(比較地域マスタ!$Z11,""))</f>
        <v>紫波町</v>
      </c>
      <c r="BC18" s="844" t="str">
        <f t="shared" si="0"/>
        <v>03321</v>
      </c>
      <c r="BD18" s="1031" t="str">
        <f t="shared" si="2"/>
        <v>紫波町</v>
      </c>
      <c r="BE18" s="34">
        <f>VLOOKUP($BC18&amp;"_"&amp;$AZ$7,データシート1!$A:$BT,MATCH("cb_"&amp;BE$12,データシート1!$A$1:$BT$1,0),0)</f>
        <v>6329.700000000008</v>
      </c>
      <c r="BF18" s="34">
        <f>VLOOKUP($BC18&amp;"_"&amp;$AZ$7,データシート1!$A:$BT,MATCH("cb_"&amp;BF$12,データシート1!$A$1:$BT$1,0),0)</f>
        <v>14279.800000000005</v>
      </c>
      <c r="BG18" s="34">
        <f>VLOOKUP($BC18&amp;"_"&amp;$AZ$7,データシート1!$A:$BT,MATCH("cb_"&amp;BG$12,データシート1!$A$1:$BT$1,0),0)</f>
        <v>0</v>
      </c>
      <c r="BH18" s="34">
        <f>VLOOKUP($BC18&amp;"_"&amp;$AZ$7,データシート1!$A:$BT,MATCH("cb_"&amp;BH$12,データシート1!$A$1:$BT$1,0),0)</f>
        <v>19.899999999999999</v>
      </c>
      <c r="BI18" s="34">
        <f>VLOOKUP($BC18&amp;"_"&amp;$AZ$7,データシート1!$A:$BT,MATCH("cb_"&amp;BI$12,データシート1!$A$1:$BT$1,0),0)</f>
        <v>0</v>
      </c>
      <c r="BJ18" s="34">
        <f>VLOOKUP($BC18&amp;"_"&amp;$AZ$7,データシート1!$A:$BT,MATCH("cb_"&amp;BJ$12,データシート1!$A$1:$BT$1,0),0)</f>
        <v>45</v>
      </c>
      <c r="BK18" s="34">
        <f t="shared" si="3"/>
        <v>20674.400000000016</v>
      </c>
      <c r="BL18" s="36"/>
      <c r="BM18" s="844" t="str">
        <f t="shared" si="4"/>
        <v>03321</v>
      </c>
      <c r="BN18" s="1031" t="str">
        <f t="shared" si="5"/>
        <v>紫波町</v>
      </c>
      <c r="BO18" s="34">
        <f>BE18*VLOOKUP(BO$12,別紙!$B$4:$E$10,MATCH("設備利用率",別紙!$B$4:$E$4,0),0)/100*8760/10^3</f>
        <v>7596.3995640000085</v>
      </c>
      <c r="BP18" s="34">
        <f>BF18*VLOOKUP(BP$12,別紙!$B$4:$E$10,MATCH("設備利用率",別紙!$B$4:$E$4,0),0)/100*8760/10^3</f>
        <v>18888.748248000004</v>
      </c>
      <c r="BQ18" s="34">
        <f>BG18*VLOOKUP(BQ$12,別紙!$B$4:$E$10,MATCH("設備利用率",別紙!$B$4:$E$4,0),0)/100*8760/10^3</f>
        <v>0</v>
      </c>
      <c r="BR18" s="34">
        <f>BH18*VLOOKUP(BR$12,別紙!$B$4:$E$10,MATCH("設備利用率",別紙!$B$4:$E$4,0),0)/100*8760/10^3</f>
        <v>104.59439999999999</v>
      </c>
      <c r="BS18" s="34">
        <f>BI18*VLOOKUP(BS$12,別紙!$B$4:$E$10,MATCH("設備利用率",別紙!$B$4:$E$4,0),0)/100*8760/10^3</f>
        <v>0</v>
      </c>
      <c r="BT18" s="34">
        <f>BJ18*VLOOKUP(BT$12,別紙!$B$4:$E$10,MATCH("設備利用率",別紙!$B$4:$E$4,0),0)/100*8760/10^3</f>
        <v>315.36</v>
      </c>
      <c r="BU18" s="34">
        <f t="shared" si="6"/>
        <v>26905.102212000013</v>
      </c>
      <c r="BV18" s="36"/>
      <c r="BW18" s="33" t="str">
        <f t="shared" si="7"/>
        <v>03321</v>
      </c>
      <c r="BX18" s="33" t="str">
        <f t="shared" si="8"/>
        <v>紫波町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157253.82630235219</v>
      </c>
      <c r="BZ18" s="36"/>
      <c r="CA18" s="33" t="str">
        <f t="shared" si="9"/>
        <v>03321</v>
      </c>
      <c r="CB18" s="33" t="str">
        <f t="shared" si="10"/>
        <v>紫波町</v>
      </c>
      <c r="CC18" s="223">
        <f t="shared" si="11"/>
        <v>4.8306611944655631E-2</v>
      </c>
      <c r="CD18" s="223">
        <f t="shared" si="1"/>
        <v>0.12011630299972846</v>
      </c>
      <c r="CE18" s="223">
        <f t="shared" si="1"/>
        <v>0</v>
      </c>
      <c r="CF18" s="223">
        <f t="shared" si="1"/>
        <v>6.6513103343441812E-4</v>
      </c>
      <c r="CG18" s="223">
        <f t="shared" si="1"/>
        <v>0</v>
      </c>
      <c r="CH18" s="223">
        <f t="shared" si="1"/>
        <v>2.0054202013098034E-3</v>
      </c>
      <c r="CI18" s="223">
        <f t="shared" si="12"/>
        <v>0.17109346617912832</v>
      </c>
      <c r="CK18" s="18" t="str">
        <f t="shared" si="13"/>
        <v>03321</v>
      </c>
      <c r="CL18" s="18" t="str">
        <f t="shared" si="14"/>
        <v>紫波町</v>
      </c>
      <c r="CM18" s="18">
        <f>VLOOKUP($CK18&amp;"_"&amp;$AZ$7,データシート1!$A:$BT,MATCH("ca_太陽光発電（10kW未満）",データシート1!$A$1:$BT$1,0),0)</f>
        <v>1328</v>
      </c>
      <c r="CN18" s="18">
        <f>VLOOKUP($CK18&amp;"_"&amp;$AZ$5,データシート1!$A:$BT,MATCH("ab_家庭",データシート1!$A$1:$BT$1,0),0)</f>
        <v>12814</v>
      </c>
      <c r="CO18" s="223">
        <f t="shared" si="15"/>
        <v>0.10363664741688777</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39211</v>
      </c>
      <c r="AY19" s="18" t="str">
        <f>IF(IFERROR(比較地域マスタ!$Z12,"")=0,"",IFERROR(比較地域マスタ!$Z12,""))</f>
        <v>香南市</v>
      </c>
      <c r="BC19" s="844" t="str">
        <f t="shared" si="0"/>
        <v>39211</v>
      </c>
      <c r="BD19" s="1031" t="str">
        <f t="shared" si="2"/>
        <v>香南市</v>
      </c>
      <c r="BE19" s="34">
        <f>VLOOKUP($BC19&amp;"_"&amp;$AZ$7,データシート1!$A:$BT,MATCH("cb_"&amp;BE$12,データシート1!$A$1:$BT$1,0),0)</f>
        <v>8496.7939999999853</v>
      </c>
      <c r="BF19" s="34">
        <f>VLOOKUP($BC19&amp;"_"&amp;$AZ$7,データシート1!$A:$BT,MATCH("cb_"&amp;BF$12,データシート1!$A$1:$BT$1,0),0)</f>
        <v>14280.372000000005</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22777.16599999999</v>
      </c>
      <c r="BL19" s="36"/>
      <c r="BM19" s="844" t="str">
        <f t="shared" si="4"/>
        <v>39211</v>
      </c>
      <c r="BN19" s="1031" t="str">
        <f t="shared" si="5"/>
        <v>香南市</v>
      </c>
      <c r="BO19" s="34">
        <f>BE19*VLOOKUP(BO$12,別紙!$B$4:$E$10,MATCH("設備利用率",別紙!$B$4:$E$4,0),0)/100*8760/10^3</f>
        <v>10197.172415279983</v>
      </c>
      <c r="BP19" s="34">
        <f>BF19*VLOOKUP(BP$12,別紙!$B$4:$E$10,MATCH("設備利用率",別紙!$B$4:$E$4,0),0)/100*8760/10^3</f>
        <v>18889.504866720006</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29086.67728199999</v>
      </c>
      <c r="BV19" s="36"/>
      <c r="BW19" s="33" t="str">
        <f t="shared" si="7"/>
        <v>39211</v>
      </c>
      <c r="BX19" s="33" t="str">
        <f t="shared" si="8"/>
        <v>香南市</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161792.0135430198</v>
      </c>
      <c r="BZ19" s="36"/>
      <c r="CA19" s="33" t="str">
        <f t="shared" si="9"/>
        <v>39211</v>
      </c>
      <c r="CB19" s="33" t="str">
        <f t="shared" si="10"/>
        <v>香南市</v>
      </c>
      <c r="CC19" s="223">
        <f t="shared" si="11"/>
        <v>6.3026426286292556E-2</v>
      </c>
      <c r="CD19" s="223">
        <f t="shared" si="1"/>
        <v>0.11675177564742631</v>
      </c>
      <c r="CE19" s="223">
        <f t="shared" si="1"/>
        <v>0</v>
      </c>
      <c r="CF19" s="223">
        <f t="shared" si="1"/>
        <v>0</v>
      </c>
      <c r="CG19" s="223">
        <f t="shared" si="1"/>
        <v>0</v>
      </c>
      <c r="CH19" s="223">
        <f t="shared" si="1"/>
        <v>0</v>
      </c>
      <c r="CI19" s="223">
        <f t="shared" si="12"/>
        <v>0.17977820193371885</v>
      </c>
      <c r="CK19" s="18" t="str">
        <f t="shared" si="13"/>
        <v>39211</v>
      </c>
      <c r="CL19" s="18" t="str">
        <f t="shared" si="14"/>
        <v>香南市</v>
      </c>
      <c r="CM19" s="18">
        <f>VLOOKUP($CK19&amp;"_"&amp;$AZ$7,データシート1!$A:$BT,MATCH("ca_太陽光発電（10kW未満）",データシート1!$A$1:$BT$1,0),0)</f>
        <v>1748</v>
      </c>
      <c r="CN19" s="18">
        <f>VLOOKUP($CK19&amp;"_"&amp;$AZ$5,データシート1!$A:$BT,MATCH("ab_家庭",データシート1!$A$1:$BT$1,0),0)</f>
        <v>15386</v>
      </c>
      <c r="CO19" s="223">
        <f t="shared" si="15"/>
        <v>0.11360977512023918</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47362</v>
      </c>
      <c r="AY20" s="18" t="str">
        <f>IF(IFERROR(比較地域マスタ!$Z13,"")=0,"",IFERROR(比較地域マスタ!$Z13,""))</f>
        <v>八重瀬町</v>
      </c>
      <c r="BC20" s="844" t="str">
        <f t="shared" si="0"/>
        <v>47362</v>
      </c>
      <c r="BD20" s="1031" t="str">
        <f t="shared" si="2"/>
        <v>八重瀬町</v>
      </c>
      <c r="BE20" s="34">
        <f>VLOOKUP($BC20&amp;"_"&amp;$AZ$7,データシート1!$A:$BT,MATCH("cb_"&amp;BE$12,データシート1!$A$1:$BT$1,0),0)</f>
        <v>3768.000000000005</v>
      </c>
      <c r="BF20" s="34">
        <f>VLOOKUP($BC20&amp;"_"&amp;$AZ$7,データシート1!$A:$BT,MATCH("cb_"&amp;BF$12,データシート1!$A$1:$BT$1,0),0)</f>
        <v>11261.200000000006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100</v>
      </c>
      <c r="BK20" s="34">
        <f t="shared" si="3"/>
        <v>15129.200000000012</v>
      </c>
      <c r="BL20" s="36"/>
      <c r="BM20" s="844" t="str">
        <f t="shared" si="4"/>
        <v>47362</v>
      </c>
      <c r="BN20" s="1031" t="str">
        <f t="shared" si="5"/>
        <v>八重瀬町</v>
      </c>
      <c r="BO20" s="34">
        <f>BE20*VLOOKUP(BO$12,別紙!$B$4:$E$10,MATCH("設備利用率",別紙!$B$4:$E$4,0),0)/100*8760/10^3</f>
        <v>4522.0521600000056</v>
      </c>
      <c r="BP20" s="34">
        <f>BF20*VLOOKUP(BP$12,別紙!$B$4:$E$10,MATCH("設備利用率",別紙!$B$4:$E$4,0),0)/100*8760/10^3</f>
        <v>14895.864912000008</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700.8</v>
      </c>
      <c r="BU20" s="34">
        <f t="shared" si="6"/>
        <v>20118.717072000014</v>
      </c>
      <c r="BV20" s="36"/>
      <c r="BW20" s="33" t="str">
        <f t="shared" si="7"/>
        <v>47362</v>
      </c>
      <c r="BX20" s="33" t="str">
        <f t="shared" si="8"/>
        <v>八重瀬町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119570.25309276463</v>
      </c>
      <c r="BZ20" s="36"/>
      <c r="CA20" s="33" t="str">
        <f t="shared" si="9"/>
        <v>47362</v>
      </c>
      <c r="CB20" s="33" t="str">
        <f t="shared" si="10"/>
        <v>八重瀬町</v>
      </c>
      <c r="CC20" s="223">
        <f t="shared" si="11"/>
        <v>3.7819207060569827E-2</v>
      </c>
      <c r="CD20" s="223">
        <f t="shared" si="1"/>
        <v>0.12457835060735001</v>
      </c>
      <c r="CE20" s="223">
        <f t="shared" si="1"/>
        <v>0</v>
      </c>
      <c r="CF20" s="223">
        <f t="shared" si="1"/>
        <v>0</v>
      </c>
      <c r="CG20" s="223">
        <f t="shared" si="1"/>
        <v>0</v>
      </c>
      <c r="CH20" s="223">
        <f t="shared" si="1"/>
        <v>5.8609895176545915E-3</v>
      </c>
      <c r="CI20" s="223">
        <f t="shared" si="12"/>
        <v>0.16825854718557443</v>
      </c>
      <c r="CK20" s="18" t="str">
        <f t="shared" si="13"/>
        <v>47362</v>
      </c>
      <c r="CL20" s="18" t="str">
        <f t="shared" si="14"/>
        <v>八重瀬町</v>
      </c>
      <c r="CM20" s="18">
        <f>VLOOKUP($CK20&amp;"_"&amp;$AZ$7,データシート1!$A:$BT,MATCH("ca_太陽光発電（10kW未満）",データシート1!$A$1:$BT$1,0),0)</f>
        <v>639</v>
      </c>
      <c r="CN20" s="18">
        <f>VLOOKUP($CK20&amp;"_"&amp;$AZ$5,データシート1!$A:$BT,MATCH("ab_家庭",データシート1!$A$1:$BT$1,0),0)</f>
        <v>13053</v>
      </c>
      <c r="CO20" s="223">
        <f t="shared" si="15"/>
        <v>4.895426338772696E-2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06205</v>
      </c>
      <c r="AY21" s="18" t="str">
        <f>IF(IFERROR(比較地域マスタ!$Z14,"")=0,"",IFERROR(比較地域マスタ!$Z14,""))</f>
        <v>新庄市</v>
      </c>
      <c r="BC21" s="844" t="str">
        <f t="shared" si="0"/>
        <v>06205</v>
      </c>
      <c r="BD21" s="1031" t="str">
        <f t="shared" si="2"/>
        <v>新庄市</v>
      </c>
      <c r="BE21" s="34">
        <f>VLOOKUP($BC21&amp;"_"&amp;$AZ$7,データシート1!$A:$BT,MATCH("cb_"&amp;BE$12,データシート1!$A$1:$BT$1,0),0)</f>
        <v>890.69999999999982</v>
      </c>
      <c r="BF21" s="34">
        <f>VLOOKUP($BC21&amp;"_"&amp;$AZ$7,データシート1!$A:$BT,MATCH("cb_"&amp;BF$12,データシート1!$A$1:$BT$1,0),0)</f>
        <v>3078</v>
      </c>
      <c r="BG21" s="34">
        <f>VLOOKUP($BC21&amp;"_"&amp;$AZ$7,データシート1!$A:$BT,MATCH("cb_"&amp;BG$12,データシート1!$A$1:$BT$1,0),0)</f>
        <v>0</v>
      </c>
      <c r="BH21" s="34">
        <f>VLOOKUP($BC21&amp;"_"&amp;$AZ$7,データシート1!$A:$BT,MATCH("cb_"&amp;BH$12,データシート1!$A$1:$BT$1,0),0)</f>
        <v>199</v>
      </c>
      <c r="BI21" s="34">
        <f>VLOOKUP($BC21&amp;"_"&amp;$AZ$7,データシート1!$A:$BT,MATCH("cb_"&amp;BI$12,データシート1!$A$1:$BT$1,0),0)</f>
        <v>0</v>
      </c>
      <c r="BJ21" s="34">
        <f>VLOOKUP($BC21&amp;"_"&amp;$AZ$7,データシート1!$A:$BT,MATCH("cb_"&amp;BJ$12,データシート1!$A$1:$BT$1,0),0)</f>
        <v>6800</v>
      </c>
      <c r="BK21" s="34">
        <f t="shared" si="3"/>
        <v>10967.7</v>
      </c>
      <c r="BL21" s="36"/>
      <c r="BM21" s="844" t="str">
        <f t="shared" si="4"/>
        <v>06205</v>
      </c>
      <c r="BN21" s="1031" t="str">
        <f t="shared" si="5"/>
        <v>新庄市</v>
      </c>
      <c r="BO21" s="34">
        <f>BE21*VLOOKUP(BO$12,別紙!$B$4:$E$10,MATCH("設備利用率",別紙!$B$4:$E$4,0),0)/100*8760/10^3</f>
        <v>1068.9468839999995</v>
      </c>
      <c r="BP21" s="34">
        <f>BF21*VLOOKUP(BP$12,別紙!$B$4:$E$10,MATCH("設備利用率",別紙!$B$4:$E$4,0),0)/100*8760/10^3</f>
        <v>4071.4552799999997</v>
      </c>
      <c r="BQ21" s="34">
        <f>BG21*VLOOKUP(BQ$12,別紙!$B$4:$E$10,MATCH("設備利用率",別紙!$B$4:$E$4,0),0)/100*8760/10^3</f>
        <v>0</v>
      </c>
      <c r="BR21" s="34">
        <f>BH21*VLOOKUP(BR$12,別紙!$B$4:$E$10,MATCH("設備利用率",別紙!$B$4:$E$4,0),0)/100*8760/10^3</f>
        <v>1045.944</v>
      </c>
      <c r="BS21" s="34">
        <f>BI21*VLOOKUP(BS$12,別紙!$B$4:$E$10,MATCH("設備利用率",別紙!$B$4:$E$4,0),0)/100*8760/10^3</f>
        <v>0</v>
      </c>
      <c r="BT21" s="34">
        <f>BJ21*VLOOKUP(BT$12,別紙!$B$4:$E$10,MATCH("設備利用率",別紙!$B$4:$E$4,0),0)/100*8760/10^3</f>
        <v>47654.400000000001</v>
      </c>
      <c r="BU21" s="34">
        <f t="shared" si="6"/>
        <v>53840.746163999996</v>
      </c>
      <c r="BV21" s="36"/>
      <c r="BW21" s="33" t="str">
        <f t="shared" si="7"/>
        <v>06205</v>
      </c>
      <c r="BX21" s="33" t="str">
        <f t="shared" si="8"/>
        <v>新庄市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232018.89355463037</v>
      </c>
      <c r="BZ21" s="36"/>
      <c r="CA21" s="33" t="str">
        <f t="shared" si="9"/>
        <v>06205</v>
      </c>
      <c r="CB21" s="33" t="str">
        <f t="shared" si="10"/>
        <v>新庄市</v>
      </c>
      <c r="CC21" s="223">
        <f t="shared" si="11"/>
        <v>4.6071544761862636E-3</v>
      </c>
      <c r="CD21" s="223">
        <f t="shared" si="1"/>
        <v>1.7547947141819072E-2</v>
      </c>
      <c r="CE21" s="223">
        <f t="shared" si="1"/>
        <v>0</v>
      </c>
      <c r="CF21" s="223">
        <f t="shared" si="1"/>
        <v>4.5080121880407362E-3</v>
      </c>
      <c r="CG21" s="223">
        <f t="shared" si="1"/>
        <v>0</v>
      </c>
      <c r="CH21" s="223">
        <f t="shared" si="1"/>
        <v>0.20539017004138699</v>
      </c>
      <c r="CI21" s="223">
        <f t="shared" si="12"/>
        <v>0.23205328384743307</v>
      </c>
      <c r="CK21" s="18" t="str">
        <f t="shared" si="13"/>
        <v>06205</v>
      </c>
      <c r="CL21" s="18" t="str">
        <f t="shared" si="14"/>
        <v>新庄市</v>
      </c>
      <c r="CM21" s="18">
        <f>VLOOKUP($CK21&amp;"_"&amp;$AZ$7,データシート1!$A:$BT,MATCH("ca_太陽光発電（10kW未満）",データシート1!$A$1:$BT$1,0),0)</f>
        <v>183</v>
      </c>
      <c r="CN21" s="18">
        <f>VLOOKUP($CK21&amp;"_"&amp;$AZ$5,データシート1!$A:$BT,MATCH("ab_家庭",データシート1!$A$1:$BT$1,0),0)</f>
        <v>13820</v>
      </c>
      <c r="CO21" s="223">
        <f t="shared" si="15"/>
        <v>1.3241678726483358E-2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01211</v>
      </c>
      <c r="AY22" s="18" t="str">
        <f>IF(IFERROR(比較地域マスタ!$Z15,"")=0,"",IFERROR(比較地域マスタ!$Z15,""))</f>
        <v>網走市</v>
      </c>
      <c r="BC22" s="844" t="str">
        <f t="shared" si="0"/>
        <v>01211</v>
      </c>
      <c r="BD22" s="1031" t="str">
        <f t="shared" si="2"/>
        <v>網走市</v>
      </c>
      <c r="BE22" s="34">
        <f>VLOOKUP($BC22&amp;"_"&amp;$AZ$7,データシート1!$A:$BT,MATCH("cb_"&amp;BE$12,データシート1!$A$1:$BT$1,0),0)</f>
        <v>2486.0140000000019</v>
      </c>
      <c r="BF22" s="34">
        <f>VLOOKUP($BC22&amp;"_"&amp;$AZ$7,データシート1!$A:$BT,MATCH("cb_"&amp;BF$12,データシート1!$A$1:$BT$1,0),0)</f>
        <v>16269.699999999997</v>
      </c>
      <c r="BG22" s="34">
        <f>VLOOKUP($BC22&amp;"_"&amp;$AZ$7,データシート1!$A:$BT,MATCH("cb_"&amp;BG$12,データシート1!$A$1:$BT$1,0),0)</f>
        <v>27350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21895</v>
      </c>
      <c r="BK22" s="34">
        <f t="shared" si="3"/>
        <v>68000.714000000007</v>
      </c>
      <c r="BL22" s="36"/>
      <c r="BM22" s="844" t="str">
        <f t="shared" si="4"/>
        <v>01211</v>
      </c>
      <c r="BN22" s="1031" t="str">
        <f t="shared" si="5"/>
        <v>網走市</v>
      </c>
      <c r="BO22" s="34">
        <f>BE22*VLOOKUP(BO$12,別紙!$B$4:$E$10,MATCH("設備利用率",別紙!$B$4:$E$4,0),0)/100*8760/10^3</f>
        <v>2983.5151216800023</v>
      </c>
      <c r="BP22" s="34">
        <f>BF22*VLOOKUP(BP$12,別紙!$B$4:$E$10,MATCH("設備利用率",別紙!$B$4:$E$4,0),0)/100*8760/10^3</f>
        <v>21520.908371999994</v>
      </c>
      <c r="BQ22" s="34">
        <f>BG22*VLOOKUP(BQ$12,別紙!$B$4:$E$10,MATCH("設備利用率",別紙!$B$4:$E$4,0),0)/100*8760/10^3</f>
        <v>59417.328000000001</v>
      </c>
      <c r="BR22" s="34">
        <f>BH22*VLOOKUP(BR$12,別紙!$B$4:$E$10,MATCH("設備利用率",別紙!$B$4:$E$4,0),0)/100*8760/10^3</f>
        <v>0</v>
      </c>
      <c r="BS22" s="34">
        <f>BI22*VLOOKUP(BS$12,別紙!$B$4:$E$10,MATCH("設備利用率",別紙!$B$4:$E$4,0),0)/100*8760/10^3</f>
        <v>0</v>
      </c>
      <c r="BT22" s="34">
        <f>BJ22*VLOOKUP(BT$12,別紙!$B$4:$E$10,MATCH("設備利用率",別紙!$B$4:$E$4,0),0)/100*8760/10^3</f>
        <v>153440.16</v>
      </c>
      <c r="BU22" s="34">
        <f t="shared" si="6"/>
        <v>237361.91149368</v>
      </c>
      <c r="BV22" s="36"/>
      <c r="BW22" s="33" t="str">
        <f t="shared" si="7"/>
        <v>01211</v>
      </c>
      <c r="BX22" s="33" t="str">
        <f t="shared" si="8"/>
        <v>網走市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208996.31303575725</v>
      </c>
      <c r="BZ22" s="36"/>
      <c r="CA22" s="33" t="str">
        <f t="shared" si="9"/>
        <v>01211</v>
      </c>
      <c r="CB22" s="33" t="str">
        <f t="shared" si="10"/>
        <v>網走市</v>
      </c>
      <c r="CC22" s="223">
        <f t="shared" si="11"/>
        <v>1.427544380253996E-2</v>
      </c>
      <c r="CD22" s="223">
        <f t="shared" si="1"/>
        <v>0.10297266999307292</v>
      </c>
      <c r="CE22" s="223">
        <f t="shared" si="1"/>
        <v>0.28429845070919635</v>
      </c>
      <c r="CF22" s="223">
        <f t="shared" si="1"/>
        <v>0</v>
      </c>
      <c r="CG22" s="223">
        <f t="shared" si="1"/>
        <v>0</v>
      </c>
      <c r="CH22" s="223">
        <f t="shared" si="1"/>
        <v>0.73417639656517708</v>
      </c>
      <c r="CI22" s="223">
        <f t="shared" si="12"/>
        <v>1.1357229610699864</v>
      </c>
      <c r="CK22" s="18" t="str">
        <f t="shared" si="13"/>
        <v>01211</v>
      </c>
      <c r="CL22" s="18" t="str">
        <f t="shared" si="14"/>
        <v>網走市</v>
      </c>
      <c r="CM22" s="18">
        <f>VLOOKUP($CK22&amp;"_"&amp;$AZ$7,データシート1!$A:$BT,MATCH("ca_太陽光発電（10kW未満）",データシート1!$A$1:$BT$1,0),0)</f>
        <v>444</v>
      </c>
      <c r="CN22" s="18">
        <f>VLOOKUP($CK22&amp;"_"&amp;$AZ$5,データシート1!$A:$BT,MATCH("ab_家庭",データシート1!$A$1:$BT$1,0),0)</f>
        <v>18061</v>
      </c>
      <c r="CO22" s="223">
        <f t="shared" si="15"/>
        <v>2.4583356403299929E-2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03203</v>
      </c>
      <c r="AY23" s="18" t="str">
        <f>IF(IFERROR(比較地域マスタ!$Z16,"")=0,"",IFERROR(比較地域マスタ!$Z16,""))</f>
        <v>大船渡市</v>
      </c>
      <c r="BC23" s="844" t="str">
        <f t="shared" si="0"/>
        <v>03203</v>
      </c>
      <c r="BD23" s="1031" t="str">
        <f t="shared" si="2"/>
        <v>大船渡市</v>
      </c>
      <c r="BE23" s="34">
        <f>VLOOKUP($BC23&amp;"_"&amp;$AZ$7,データシート1!$A:$BT,MATCH("cb_"&amp;BE$12,データシート1!$A$1:$BT$1,0),0)</f>
        <v>6316.6999999999962</v>
      </c>
      <c r="BF23" s="34">
        <f>VLOOKUP($BC23&amp;"_"&amp;$AZ$7,データシート1!$A:$BT,MATCH("cb_"&amp;BF$12,データシート1!$A$1:$BT$1,0),0)</f>
        <v>22762.399999999991</v>
      </c>
      <c r="BG23" s="34">
        <f>VLOOKUP($BC23&amp;"_"&amp;$AZ$7,データシート1!$A:$BT,MATCH("cb_"&amp;BG$12,データシート1!$A$1:$BT$1,0),0)</f>
        <v>39</v>
      </c>
      <c r="BH23" s="34">
        <f>VLOOKUP($BC23&amp;"_"&amp;$AZ$7,データシート1!$A:$BT,MATCH("cb_"&amp;BH$12,データシート1!$A$1:$BT$1,0),0)</f>
        <v>280</v>
      </c>
      <c r="BI23" s="34">
        <f>VLOOKUP($BC23&amp;"_"&amp;$AZ$7,データシート1!$A:$BT,MATCH("cb_"&amp;BI$12,データシート1!$A$1:$BT$1,0),0)</f>
        <v>0</v>
      </c>
      <c r="BJ23" s="34">
        <f>VLOOKUP($BC23&amp;"_"&amp;$AZ$7,データシート1!$A:$BT,MATCH("cb_"&amp;BJ$12,データシート1!$A$1:$BT$1,0),0)</f>
        <v>74625</v>
      </c>
      <c r="BK23" s="34">
        <f t="shared" si="3"/>
        <v>104023.09999999999</v>
      </c>
      <c r="BL23" s="36"/>
      <c r="BM23" s="844" t="str">
        <f t="shared" si="4"/>
        <v>03203</v>
      </c>
      <c r="BN23" s="1031" t="str">
        <f t="shared" si="5"/>
        <v>大船渡市</v>
      </c>
      <c r="BO23" s="34">
        <f>BE23*VLOOKUP(BO$12,別紙!$B$4:$E$10,MATCH("設備利用率",別紙!$B$4:$E$4,0),0)/100*8760/10^3</f>
        <v>7580.7980039999957</v>
      </c>
      <c r="BP23" s="34">
        <f>BF23*VLOOKUP(BP$12,別紙!$B$4:$E$10,MATCH("設備利用率",別紙!$B$4:$E$4,0),0)/100*8760/10^3</f>
        <v>30109.192223999988</v>
      </c>
      <c r="BQ23" s="34">
        <f>BG23*VLOOKUP(BQ$12,別紙!$B$4:$E$10,MATCH("設備利用率",別紙!$B$4:$E$4,0),0)/100*8760/10^3</f>
        <v>84.72672</v>
      </c>
      <c r="BR23" s="34">
        <f>BH23*VLOOKUP(BR$12,別紙!$B$4:$E$10,MATCH("設備利用率",別紙!$B$4:$E$4,0),0)/100*8760/10^3</f>
        <v>1471.68</v>
      </c>
      <c r="BS23" s="34">
        <f>BI23*VLOOKUP(BS$12,別紙!$B$4:$E$10,MATCH("設備利用率",別紙!$B$4:$E$4,0),0)/100*8760/10^3</f>
        <v>0</v>
      </c>
      <c r="BT23" s="34">
        <f>BJ23*VLOOKUP(BT$12,別紙!$B$4:$E$10,MATCH("設備利用率",別紙!$B$4:$E$4,0),0)/100*8760/10^3</f>
        <v>522972</v>
      </c>
      <c r="BU23" s="34">
        <f t="shared" si="6"/>
        <v>562218.39694799995</v>
      </c>
      <c r="BV23" s="36"/>
      <c r="BW23" s="33" t="str">
        <f t="shared" si="7"/>
        <v>03203</v>
      </c>
      <c r="BX23" s="33" t="str">
        <f t="shared" si="8"/>
        <v>大船渡市</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195663.38674649582</v>
      </c>
      <c r="BZ23" s="36"/>
      <c r="CA23" s="33" t="str">
        <f t="shared" si="9"/>
        <v>03203</v>
      </c>
      <c r="CB23" s="33" t="str">
        <f t="shared" si="10"/>
        <v>大船渡市</v>
      </c>
      <c r="CC23" s="223">
        <f t="shared" si="11"/>
        <v>3.8744080484622204E-2</v>
      </c>
      <c r="CD23" s="223">
        <f t="shared" si="1"/>
        <v>0.15388260790461464</v>
      </c>
      <c r="CE23" s="223">
        <f t="shared" si="1"/>
        <v>4.3302286344339477E-4</v>
      </c>
      <c r="CF23" s="223">
        <f t="shared" si="1"/>
        <v>7.5214889431855182E-3</v>
      </c>
      <c r="CG23" s="223">
        <f t="shared" si="1"/>
        <v>0</v>
      </c>
      <c r="CH23" s="223">
        <f t="shared" si="1"/>
        <v>2.6728148208819964</v>
      </c>
      <c r="CI23" s="223">
        <f t="shared" si="12"/>
        <v>2.8733960210778622</v>
      </c>
      <c r="CK23" s="18" t="str">
        <f t="shared" si="13"/>
        <v>03203</v>
      </c>
      <c r="CL23" s="18" t="str">
        <f t="shared" si="14"/>
        <v>大船渡市</v>
      </c>
      <c r="CM23" s="18">
        <f>VLOOKUP($CK23&amp;"_"&amp;$AZ$7,データシート1!$A:$BT,MATCH("ca_太陽光発電（10kW未満）",データシート1!$A$1:$BT$1,0),0)</f>
        <v>1260</v>
      </c>
      <c r="CN23" s="18">
        <f>VLOOKUP($CK23&amp;"_"&amp;$AZ$5,データシート1!$A:$BT,MATCH("ab_家庭",データシート1!$A$1:$BT$1,0),0)</f>
        <v>14765</v>
      </c>
      <c r="CO23" s="223">
        <f t="shared" si="15"/>
        <v>8.5336945479173726E-2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07209</v>
      </c>
      <c r="AY24" s="18" t="str">
        <f>IF(IFERROR(比較地域マスタ!$Z17,"")=0,"",IFERROR(比較地域マスタ!$Z17,""))</f>
        <v>相馬市</v>
      </c>
      <c r="BC24" s="844" t="str">
        <f t="shared" si="0"/>
        <v>07209</v>
      </c>
      <c r="BD24" s="1031" t="str">
        <f t="shared" si="2"/>
        <v>相馬市</v>
      </c>
      <c r="BE24" s="34">
        <f>VLOOKUP($BC24&amp;"_"&amp;$AZ$7,データシート1!$A:$BT,MATCH("cb_"&amp;BE$12,データシート1!$A$1:$BT$1,0),0)</f>
        <v>9284.2999999999465</v>
      </c>
      <c r="BF24" s="34">
        <f>VLOOKUP($BC24&amp;"_"&amp;$AZ$7,データシート1!$A:$BT,MATCH("cb_"&amp;BF$12,データシート1!$A$1:$BT$1,0),0)</f>
        <v>119495.59999999987</v>
      </c>
      <c r="BG24" s="34">
        <f>VLOOKUP($BC24&amp;"_"&amp;$AZ$7,データシート1!$A:$BT,MATCH("cb_"&amp;BG$12,データシート1!$A$1:$BT$1,0),0)</f>
        <v>0</v>
      </c>
      <c r="BH24" s="34">
        <f>VLOOKUP($BC24&amp;"_"&amp;$AZ$7,データシート1!$A:$BT,MATCH("cb_"&amp;BH$12,データシート1!$A$1:$BT$1,0),0)</f>
        <v>40</v>
      </c>
      <c r="BI24" s="34">
        <f>VLOOKUP($BC24&amp;"_"&amp;$AZ$7,データシート1!$A:$BT,MATCH("cb_"&amp;BI$12,データシート1!$A$1:$BT$1,0),0)</f>
        <v>0</v>
      </c>
      <c r="BJ24" s="34">
        <f>VLOOKUP($BC24&amp;"_"&amp;$AZ$7,データシート1!$A:$BT,MATCH("cb_"&amp;BJ$12,データシート1!$A$1:$BT$1,0),0)</f>
        <v>44439.360000000001</v>
      </c>
      <c r="BK24" s="34">
        <f t="shared" si="3"/>
        <v>173259.25999999983</v>
      </c>
      <c r="BL24" s="36"/>
      <c r="BM24" s="844" t="str">
        <f t="shared" si="4"/>
        <v>07209</v>
      </c>
      <c r="BN24" s="1031" t="str">
        <f t="shared" si="5"/>
        <v>相馬市</v>
      </c>
      <c r="BO24" s="34">
        <f>BE24*VLOOKUP(BO$12,別紙!$B$4:$E$10,MATCH("設備利用率",別紙!$B$4:$E$4,0),0)/100*8760/10^3</f>
        <v>11142.274115999935</v>
      </c>
      <c r="BP24" s="34">
        <f>BF24*VLOOKUP(BP$12,別紙!$B$4:$E$10,MATCH("設備利用率",別紙!$B$4:$E$4,0),0)/100*8760/10^3</f>
        <v>158063.99985599983</v>
      </c>
      <c r="BQ24" s="34">
        <f>BG24*VLOOKUP(BQ$12,別紙!$B$4:$E$10,MATCH("設備利用率",別紙!$B$4:$E$4,0),0)/100*8760/10^3</f>
        <v>0</v>
      </c>
      <c r="BR24" s="34">
        <f>BH24*VLOOKUP(BR$12,別紙!$B$4:$E$10,MATCH("設備利用率",別紙!$B$4:$E$4,0),0)/100*8760/10^3</f>
        <v>210.24</v>
      </c>
      <c r="BS24" s="34">
        <f>BI24*VLOOKUP(BS$12,別紙!$B$4:$E$10,MATCH("設備利用率",別紙!$B$4:$E$4,0),0)/100*8760/10^3</f>
        <v>0</v>
      </c>
      <c r="BT24" s="34">
        <f>BJ24*VLOOKUP(BT$12,別紙!$B$4:$E$10,MATCH("設備利用率",別紙!$B$4:$E$4,0),0)/100*8760/10^3</f>
        <v>311431.03487999999</v>
      </c>
      <c r="BU24" s="34">
        <f t="shared" si="6"/>
        <v>480847.54885199975</v>
      </c>
      <c r="BV24" s="36"/>
      <c r="BW24" s="33" t="str">
        <f t="shared" si="7"/>
        <v>07209</v>
      </c>
      <c r="BX24" s="33" t="str">
        <f t="shared" si="8"/>
        <v>相馬市</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319123.07716769184</v>
      </c>
      <c r="BZ24" s="36"/>
      <c r="CA24" s="33" t="str">
        <f t="shared" si="9"/>
        <v>07209</v>
      </c>
      <c r="CB24" s="33" t="str">
        <f t="shared" si="10"/>
        <v>相馬市</v>
      </c>
      <c r="CC24" s="223">
        <f t="shared" si="11"/>
        <v>3.491528790362261E-2</v>
      </c>
      <c r="CD24" s="223">
        <f t="shared" si="1"/>
        <v>0.495307331763227</v>
      </c>
      <c r="CE24" s="223">
        <f t="shared" si="1"/>
        <v>0</v>
      </c>
      <c r="CF24" s="223">
        <f t="shared" si="1"/>
        <v>6.5880537962324716E-4</v>
      </c>
      <c r="CG24" s="223">
        <f t="shared" si="1"/>
        <v>0</v>
      </c>
      <c r="CH24" s="223">
        <f t="shared" si="1"/>
        <v>0.97589631450047143</v>
      </c>
      <c r="CI24" s="223">
        <f t="shared" si="12"/>
        <v>1.5067777395469442</v>
      </c>
      <c r="CK24" s="18" t="str">
        <f t="shared" si="13"/>
        <v>07209</v>
      </c>
      <c r="CL24" s="18" t="str">
        <f t="shared" si="14"/>
        <v>相馬市</v>
      </c>
      <c r="CM24" s="18">
        <f>VLOOKUP($CK24&amp;"_"&amp;$AZ$7,データシート1!$A:$BT,MATCH("ca_太陽光発電（10kW未満）",データシート1!$A$1:$BT$1,0),0)</f>
        <v>1958</v>
      </c>
      <c r="CN24" s="18">
        <f>VLOOKUP($CK24&amp;"_"&amp;$AZ$5,データシート1!$A:$BT,MATCH("ab_家庭",データシート1!$A$1:$BT$1,0),0)</f>
        <v>14328</v>
      </c>
      <c r="CO24" s="223">
        <f t="shared" si="15"/>
        <v>0.13665549972082636</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44212</v>
      </c>
      <c r="AY25" s="18" t="str">
        <f>IF(IFERROR(比較地域マスタ!$Z18,"")=0,"",IFERROR(比較地域マスタ!$Z18,""))</f>
        <v>豊後大野市</v>
      </c>
      <c r="BC25" s="844" t="str">
        <f t="shared" si="0"/>
        <v>44212</v>
      </c>
      <c r="BD25" s="1031" t="str">
        <f t="shared" si="2"/>
        <v>豊後大野市</v>
      </c>
      <c r="BE25" s="34">
        <f>VLOOKUP($BC25&amp;"_"&amp;$AZ$7,データシート1!$A:$BT,MATCH("cb_"&amp;BE$12,データシート1!$A$1:$BT$1,0),0)</f>
        <v>8419.8700000000044</v>
      </c>
      <c r="BF25" s="34">
        <f>VLOOKUP($BC25&amp;"_"&amp;$AZ$7,データシート1!$A:$BT,MATCH("cb_"&amp;BF$12,データシート1!$A$1:$BT$1,0),0)</f>
        <v>65841.899999999936</v>
      </c>
      <c r="BG25" s="34">
        <f>VLOOKUP($BC25&amp;"_"&amp;$AZ$7,データシート1!$A:$BT,MATCH("cb_"&amp;BG$12,データシート1!$A$1:$BT$1,0),0)</f>
        <v>0</v>
      </c>
      <c r="BH25" s="34">
        <f>VLOOKUP($BC25&amp;"_"&amp;$AZ$7,データシート1!$A:$BT,MATCH("cb_"&amp;BH$12,データシート1!$A$1:$BT$1,0),0)</f>
        <v>11546</v>
      </c>
      <c r="BI25" s="34">
        <f>VLOOKUP($BC25&amp;"_"&amp;$AZ$7,データシート1!$A:$BT,MATCH("cb_"&amp;BI$12,データシート1!$A$1:$BT$1,0),0)</f>
        <v>0</v>
      </c>
      <c r="BJ25" s="34">
        <f>VLOOKUP($BC25&amp;"_"&amp;$AZ$7,データシート1!$A:$BT,MATCH("cb_"&amp;BJ$12,データシート1!$A$1:$BT$1,0),0)</f>
        <v>18000</v>
      </c>
      <c r="BK25" s="34">
        <f t="shared" si="3"/>
        <v>103807.76999999995</v>
      </c>
      <c r="BL25" s="36"/>
      <c r="BM25" s="844" t="str">
        <f t="shared" si="4"/>
        <v>44212</v>
      </c>
      <c r="BN25" s="1031" t="str">
        <f t="shared" si="5"/>
        <v>豊後大野市</v>
      </c>
      <c r="BO25" s="34">
        <f>BE25*VLOOKUP(BO$12,別紙!$B$4:$E$10,MATCH("設備利用率",別紙!$B$4:$E$4,0),0)/100*8760/10^3</f>
        <v>10104.854384400005</v>
      </c>
      <c r="BP25" s="34">
        <f>BF25*VLOOKUP(BP$12,別紙!$B$4:$E$10,MATCH("設備利用率",別紙!$B$4:$E$4,0),0)/100*8760/10^3</f>
        <v>87093.031643999915</v>
      </c>
      <c r="BQ25" s="34">
        <f>BG25*VLOOKUP(BQ$12,別紙!$B$4:$E$10,MATCH("設備利用率",別紙!$B$4:$E$4,0),0)/100*8760/10^3</f>
        <v>0</v>
      </c>
      <c r="BR25" s="34">
        <f>BH25*VLOOKUP(BR$12,別紙!$B$4:$E$10,MATCH("設備利用率",別紙!$B$4:$E$4,0),0)/100*8760/10^3</f>
        <v>60685.775999999998</v>
      </c>
      <c r="BS25" s="34">
        <f>BI25*VLOOKUP(BS$12,別紙!$B$4:$E$10,MATCH("設備利用率",別紙!$B$4:$E$4,0),0)/100*8760/10^3</f>
        <v>0</v>
      </c>
      <c r="BT25" s="34">
        <f>BJ25*VLOOKUP(BT$12,別紙!$B$4:$E$10,MATCH("設備利用率",別紙!$B$4:$E$4,0),0)/100*8760/10^3</f>
        <v>126144</v>
      </c>
      <c r="BU25" s="34">
        <f t="shared" si="6"/>
        <v>284027.66202839994</v>
      </c>
      <c r="BV25" s="36"/>
      <c r="BW25" s="33" t="str">
        <f t="shared" si="7"/>
        <v>44212</v>
      </c>
      <c r="BX25" s="33" t="str">
        <f t="shared" si="8"/>
        <v>豊後大野市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194133.30751101242</v>
      </c>
      <c r="BZ25" s="36"/>
      <c r="CA25" s="33" t="str">
        <f t="shared" si="9"/>
        <v>44212</v>
      </c>
      <c r="CB25" s="33" t="str">
        <f t="shared" si="10"/>
        <v>豊後大野市</v>
      </c>
      <c r="CC25" s="223">
        <f t="shared" si="11"/>
        <v>5.2051111238738859E-2</v>
      </c>
      <c r="CD25" s="223">
        <f t="shared" si="1"/>
        <v>0.44862487926786837</v>
      </c>
      <c r="CE25" s="223">
        <f t="shared" si="1"/>
        <v>0</v>
      </c>
      <c r="CF25" s="223">
        <f t="shared" si="1"/>
        <v>0.31259847564569793</v>
      </c>
      <c r="CG25" s="223">
        <f t="shared" si="1"/>
        <v>0</v>
      </c>
      <c r="CH25" s="223">
        <f t="shared" si="1"/>
        <v>0.64978030620966132</v>
      </c>
      <c r="CI25" s="223">
        <f t="shared" si="12"/>
        <v>1.4630547723619667</v>
      </c>
      <c r="CK25" s="18" t="str">
        <f t="shared" si="13"/>
        <v>44212</v>
      </c>
      <c r="CL25" s="18" t="str">
        <f t="shared" si="14"/>
        <v>豊後大野市</v>
      </c>
      <c r="CM25" s="18">
        <f>VLOOKUP($CK25&amp;"_"&amp;$AZ$7,データシート1!$A:$BT,MATCH("ca_太陽光発電（10kW未満）",データシート1!$A$1:$BT$1,0),0)</f>
        <v>1654</v>
      </c>
      <c r="CN25" s="18">
        <f>VLOOKUP($CK25&amp;"_"&amp;$AZ$5,データシート1!$A:$BT,MATCH("ab_家庭",データシート1!$A$1:$BT$1,0),0)</f>
        <v>15760</v>
      </c>
      <c r="CO25" s="223">
        <f t="shared" si="15"/>
        <v>0.1049492385786802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16206</v>
      </c>
      <c r="AY26" s="18" t="str">
        <f>IF(IFERROR(比較地域マスタ!$Z19,"")=0,"",IFERROR(比較地域マスタ!$Z19,""))</f>
        <v>滑川市</v>
      </c>
      <c r="BC26" s="844" t="str">
        <f t="shared" si="0"/>
        <v>16206</v>
      </c>
      <c r="BD26" s="1031" t="str">
        <f t="shared" si="2"/>
        <v>滑川市</v>
      </c>
      <c r="BE26" s="34">
        <f>VLOOKUP($BC26&amp;"_"&amp;$AZ$7,データシート1!$A:$BT,MATCH("cb_"&amp;BE$12,データシート1!$A$1:$BT$1,0),0)</f>
        <v>3191.7700000000013</v>
      </c>
      <c r="BF26" s="34">
        <f>VLOOKUP($BC26&amp;"_"&amp;$AZ$7,データシート1!$A:$BT,MATCH("cb_"&amp;BF$12,データシート1!$A$1:$BT$1,0),0)</f>
        <v>6058.2999999999993</v>
      </c>
      <c r="BG26" s="34">
        <f>VLOOKUP($BC26&amp;"_"&amp;$AZ$7,データシート1!$A:$BT,MATCH("cb_"&amp;BG$12,データシート1!$A$1:$BT$1,0),0)</f>
        <v>0</v>
      </c>
      <c r="BH26" s="34">
        <f>VLOOKUP($BC26&amp;"_"&amp;$AZ$7,データシート1!$A:$BT,MATCH("cb_"&amp;BH$12,データシート1!$A$1:$BT$1,0),0)</f>
        <v>1828.6</v>
      </c>
      <c r="BI26" s="34">
        <f>VLOOKUP($BC26&amp;"_"&amp;$AZ$7,データシート1!$A:$BT,MATCH("cb_"&amp;BI$12,データシート1!$A$1:$BT$1,0),0)</f>
        <v>0</v>
      </c>
      <c r="BJ26" s="34">
        <f>VLOOKUP($BC26&amp;"_"&amp;$AZ$7,データシート1!$A:$BT,MATCH("cb_"&amp;BJ$12,データシート1!$A$1:$BT$1,0),0)</f>
        <v>0</v>
      </c>
      <c r="BK26" s="34">
        <f t="shared" si="3"/>
        <v>11078.67</v>
      </c>
      <c r="BL26" s="36"/>
      <c r="BM26" s="844" t="str">
        <f t="shared" si="4"/>
        <v>16206</v>
      </c>
      <c r="BN26" s="1031" t="str">
        <f t="shared" si="5"/>
        <v>滑川市</v>
      </c>
      <c r="BO26" s="34">
        <f>BE26*VLOOKUP(BO$12,別紙!$B$4:$E$10,MATCH("設備利用率",別紙!$B$4:$E$4,0),0)/100*8760/10^3</f>
        <v>3830.5070124000017</v>
      </c>
      <c r="BP26" s="34">
        <f>BF26*VLOOKUP(BP$12,別紙!$B$4:$E$10,MATCH("設備利用率",別紙!$B$4:$E$4,0),0)/100*8760/10^3</f>
        <v>8013.6769079999985</v>
      </c>
      <c r="BQ26" s="34">
        <f>BG26*VLOOKUP(BQ$12,別紙!$B$4:$E$10,MATCH("設備利用率",別紙!$B$4:$E$4,0),0)/100*8760/10^3</f>
        <v>0</v>
      </c>
      <c r="BR26" s="34">
        <f>BH26*VLOOKUP(BR$12,別紙!$B$4:$E$10,MATCH("設備利用率",別紙!$B$4:$E$4,0),0)/100*8760/10^3</f>
        <v>9611.1216000000022</v>
      </c>
      <c r="BS26" s="34">
        <f>BI26*VLOOKUP(BS$12,別紙!$B$4:$E$10,MATCH("設備利用率",別紙!$B$4:$E$4,0),0)/100*8760/10^3</f>
        <v>0</v>
      </c>
      <c r="BT26" s="34">
        <f>BJ26*VLOOKUP(BT$12,別紙!$B$4:$E$10,MATCH("設備利用率",別紙!$B$4:$E$4,0),0)/100*8760/10^3</f>
        <v>0</v>
      </c>
      <c r="BU26" s="34">
        <f t="shared" si="6"/>
        <v>21455.305520400005</v>
      </c>
      <c r="BV26" s="36"/>
      <c r="BW26" s="33" t="str">
        <f t="shared" si="7"/>
        <v>16206</v>
      </c>
      <c r="BX26" s="33" t="str">
        <f t="shared" si="8"/>
        <v>滑川市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396896.05107167916</v>
      </c>
      <c r="BZ26" s="36"/>
      <c r="CA26" s="33" t="str">
        <f t="shared" si="9"/>
        <v>16206</v>
      </c>
      <c r="CB26" s="33" t="str">
        <f t="shared" si="10"/>
        <v>滑川市</v>
      </c>
      <c r="CC26" s="223">
        <f t="shared" si="11"/>
        <v>9.6511592948759634E-3</v>
      </c>
      <c r="CD26" s="223">
        <f t="shared" si="1"/>
        <v>2.0190870849840566E-2</v>
      </c>
      <c r="CE26" s="223">
        <f t="shared" si="1"/>
        <v>0</v>
      </c>
      <c r="CF26" s="223">
        <f t="shared" si="1"/>
        <v>2.4215714855435132E-2</v>
      </c>
      <c r="CG26" s="223">
        <f t="shared" si="1"/>
        <v>0</v>
      </c>
      <c r="CH26" s="223">
        <f t="shared" si="1"/>
        <v>0</v>
      </c>
      <c r="CI26" s="223">
        <f t="shared" si="12"/>
        <v>5.4057745000151668E-2</v>
      </c>
      <c r="CK26" s="18" t="str">
        <f t="shared" si="13"/>
        <v>16206</v>
      </c>
      <c r="CL26" s="18" t="str">
        <f t="shared" si="14"/>
        <v>滑川市</v>
      </c>
      <c r="CM26" s="18">
        <f>VLOOKUP($CK26&amp;"_"&amp;$AZ$7,データシート1!$A:$BT,MATCH("ca_太陽光発電（10kW未満）",データシート1!$A$1:$BT$1,0),0)</f>
        <v>697</v>
      </c>
      <c r="CN26" s="18">
        <f>VLOOKUP($CK26&amp;"_"&amp;$AZ$5,データシート1!$A:$BT,MATCH("ab_家庭",データシート1!$A$1:$BT$1,0),0)</f>
        <v>12817</v>
      </c>
      <c r="CO26" s="223">
        <f t="shared" si="15"/>
        <v>5.4380900366700478E-2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31204</v>
      </c>
      <c r="AY27" s="18" t="str">
        <f>IF(IFERROR(比較地域マスタ!$Z20,"")=0,"",IFERROR(比較地域マスタ!$Z20,""))</f>
        <v>境港市</v>
      </c>
      <c r="BC27" s="844" t="str">
        <f t="shared" si="0"/>
        <v>31204</v>
      </c>
      <c r="BD27" s="1031" t="str">
        <f t="shared" si="2"/>
        <v>境港市</v>
      </c>
      <c r="BE27" s="34">
        <f>VLOOKUP($BC27&amp;"_"&amp;$AZ$7,データシート1!$A:$BT,MATCH("cb_"&amp;BE$12,データシート1!$A$1:$BT$1,0),0)</f>
        <v>6158.2990000000063</v>
      </c>
      <c r="BF27" s="34">
        <f>VLOOKUP($BC27&amp;"_"&amp;$AZ$7,データシート1!$A:$BT,MATCH("cb_"&amp;BF$12,データシート1!$A$1:$BT$1,0),0)</f>
        <v>19474.952000000005</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30000</v>
      </c>
      <c r="BK27" s="34">
        <f t="shared" si="3"/>
        <v>55633.251000000011</v>
      </c>
      <c r="BL27" s="36"/>
      <c r="BM27" s="844" t="str">
        <f t="shared" si="4"/>
        <v>31204</v>
      </c>
      <c r="BN27" s="1031" t="str">
        <f t="shared" si="5"/>
        <v>境港市</v>
      </c>
      <c r="BO27" s="34">
        <f>BE27*VLOOKUP(BO$12,別紙!$B$4:$E$10,MATCH("設備利用率",別紙!$B$4:$E$4,0),0)/100*8760/10^3</f>
        <v>7390.6977958800062</v>
      </c>
      <c r="BP27" s="34">
        <f>BF27*VLOOKUP(BP$12,別紙!$B$4:$E$10,MATCH("設備利用率",別紙!$B$4:$E$4,0),0)/100*8760/10^3</f>
        <v>25760.687507520008</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210240</v>
      </c>
      <c r="BU27" s="34">
        <f t="shared" si="6"/>
        <v>243391.38530340002</v>
      </c>
      <c r="BV27" s="36"/>
      <c r="BW27" s="33" t="str">
        <f t="shared" si="7"/>
        <v>31204</v>
      </c>
      <c r="BX27" s="33" t="str">
        <f t="shared" si="8"/>
        <v>境港市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240587.01114687065</v>
      </c>
      <c r="BZ27" s="36"/>
      <c r="CA27" s="33" t="str">
        <f t="shared" si="9"/>
        <v>31204</v>
      </c>
      <c r="CB27" s="33" t="str">
        <f t="shared" si="10"/>
        <v>境港市</v>
      </c>
      <c r="CC27" s="223">
        <f t="shared" si="11"/>
        <v>3.0719438097047653E-2</v>
      </c>
      <c r="CD27" s="223">
        <f t="shared" si="1"/>
        <v>0.10707430706553786</v>
      </c>
      <c r="CE27" s="223">
        <f t="shared" si="1"/>
        <v>0</v>
      </c>
      <c r="CF27" s="223">
        <f t="shared" si="1"/>
        <v>0</v>
      </c>
      <c r="CG27" s="223">
        <f t="shared" si="1"/>
        <v>0</v>
      </c>
      <c r="CH27" s="223">
        <f t="shared" si="1"/>
        <v>0.87386263704674905</v>
      </c>
      <c r="CI27" s="223">
        <f t="shared" si="12"/>
        <v>1.0116563822093347</v>
      </c>
      <c r="CK27" s="18" t="str">
        <f t="shared" si="13"/>
        <v>31204</v>
      </c>
      <c r="CL27" s="18" t="str">
        <f t="shared" si="14"/>
        <v>境港市</v>
      </c>
      <c r="CM27" s="18">
        <f>VLOOKUP($CK27&amp;"_"&amp;$AZ$7,データシート1!$A:$BT,MATCH("ca_太陽光発電（10kW未満）",データシート1!$A$1:$BT$1,0),0)</f>
        <v>1325</v>
      </c>
      <c r="CN27" s="18">
        <f>VLOOKUP($CK27&amp;"_"&amp;$AZ$5,データシート1!$A:$BT,MATCH("ab_家庭",データシート1!$A$1:$BT$1,0),0)</f>
        <v>15413</v>
      </c>
      <c r="CO27" s="223">
        <f t="shared" si="15"/>
        <v>8.596639200674755E-2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11326</v>
      </c>
      <c r="AY28" s="18" t="str">
        <f>IF(IFERROR(比較地域マスタ!$Z21,"")=0,"",IFERROR(比較地域マスタ!$Z21,""))</f>
        <v>毛呂山町</v>
      </c>
      <c r="BC28" s="844" t="str">
        <f t="shared" si="0"/>
        <v>11326</v>
      </c>
      <c r="BD28" s="1031" t="str">
        <f t="shared" si="2"/>
        <v>毛呂山町</v>
      </c>
      <c r="BE28" s="34">
        <f>VLOOKUP($BC28&amp;"_"&amp;$AZ$7,データシート1!$A:$BT,MATCH("cb_"&amp;BE$12,データシート1!$A$1:$BT$1,0),0)</f>
        <v>2977.4000000000037</v>
      </c>
      <c r="BF28" s="34">
        <f>VLOOKUP($BC28&amp;"_"&amp;$AZ$7,データシート1!$A:$BT,MATCH("cb_"&amp;BF$12,データシート1!$A$1:$BT$1,0),0)</f>
        <v>7105.3000000000011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10082.700000000004</v>
      </c>
      <c r="BL28" s="36"/>
      <c r="BM28" s="844" t="str">
        <f t="shared" si="4"/>
        <v>11326</v>
      </c>
      <c r="BN28" s="1031" t="str">
        <f t="shared" si="5"/>
        <v>毛呂山町</v>
      </c>
      <c r="BO28" s="34">
        <f>BE28*VLOOKUP(BO$12,別紙!$B$4:$E$10,MATCH("設備利用率",別紙!$B$4:$E$4,0),0)/100*8760/10^3</f>
        <v>3573.2372880000044</v>
      </c>
      <c r="BP28" s="34">
        <f>BF28*VLOOKUP(BP$12,別紙!$B$4:$E$10,MATCH("設備利用率",別紙!$B$4:$E$4,0),0)/100*8760/10^3</f>
        <v>9398.6066280000032</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12971.843916000007</v>
      </c>
      <c r="BV28" s="36"/>
      <c r="BW28" s="33" t="str">
        <f t="shared" si="7"/>
        <v>11326</v>
      </c>
      <c r="BX28" s="33" t="str">
        <f t="shared" si="8"/>
        <v>毛呂山町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159563.85207462686</v>
      </c>
      <c r="BZ28" s="36"/>
      <c r="CA28" s="33" t="str">
        <f t="shared" si="9"/>
        <v>11326</v>
      </c>
      <c r="CB28" s="33" t="str">
        <f t="shared" si="10"/>
        <v>毛呂山町</v>
      </c>
      <c r="CC28" s="223">
        <f t="shared" si="11"/>
        <v>2.2393776795566624E-2</v>
      </c>
      <c r="CD28" s="223">
        <f t="shared" si="1"/>
        <v>5.8901853432344706E-2</v>
      </c>
      <c r="CE28" s="223">
        <f t="shared" si="1"/>
        <v>0</v>
      </c>
      <c r="CF28" s="223">
        <f t="shared" si="1"/>
        <v>0</v>
      </c>
      <c r="CG28" s="223">
        <f t="shared" si="1"/>
        <v>0</v>
      </c>
      <c r="CH28" s="223">
        <f t="shared" si="1"/>
        <v>0</v>
      </c>
      <c r="CI28" s="223">
        <f t="shared" si="12"/>
        <v>8.1295630227911322E-2</v>
      </c>
      <c r="CK28" s="18" t="str">
        <f t="shared" si="13"/>
        <v>11326</v>
      </c>
      <c r="CL28" s="18" t="str">
        <f t="shared" si="14"/>
        <v>毛呂山町</v>
      </c>
      <c r="CM28" s="18">
        <f>VLOOKUP($CK28&amp;"_"&amp;$AZ$7,データシート1!$A:$BT,MATCH("ca_太陽光発電（10kW未満）",データシート1!$A$1:$BT$1,0),0)</f>
        <v>643</v>
      </c>
      <c r="CN28" s="18">
        <f>VLOOKUP($CK28&amp;"_"&amp;$AZ$5,データシート1!$A:$BT,MATCH("ab_家庭",データシート1!$A$1:$BT$1,0),0)</f>
        <v>16100</v>
      </c>
      <c r="CO28" s="223">
        <f t="shared" si="15"/>
        <v>3.9937888198757765E-2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14301</v>
      </c>
      <c r="AY29" s="18" t="str">
        <f>IF(IFERROR(比較地域マスタ!$Z22,"")=0,"",IFERROR(比較地域マスタ!$Z22,""))</f>
        <v>葉山町</v>
      </c>
      <c r="BC29" s="844" t="str">
        <f t="shared" si="0"/>
        <v>14301</v>
      </c>
      <c r="BD29" s="1031" t="str">
        <f t="shared" si="2"/>
        <v>葉山町</v>
      </c>
      <c r="BE29" s="34">
        <f>VLOOKUP($BC29&amp;"_"&amp;$AZ$7,データシート1!$A:$BT,MATCH("cb_"&amp;BE$12,データシート1!$A$1:$BT$1,0),0)</f>
        <v>1998.7000000000005</v>
      </c>
      <c r="BF29" s="34">
        <f>VLOOKUP($BC29&amp;"_"&amp;$AZ$7,データシート1!$A:$BT,MATCH("cb_"&amp;BF$12,データシート1!$A$1:$BT$1,0),0)</f>
        <v>242.7</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2241.4000000000005</v>
      </c>
      <c r="BL29" s="36"/>
      <c r="BM29" s="844" t="str">
        <f t="shared" si="4"/>
        <v>14301</v>
      </c>
      <c r="BN29" s="1031" t="str">
        <f t="shared" si="5"/>
        <v>葉山町</v>
      </c>
      <c r="BO29" s="34">
        <f>BE29*VLOOKUP(BO$12,別紙!$B$4:$E$10,MATCH("設備利用率",別紙!$B$4:$E$4,0),0)/100*8760/10^3</f>
        <v>2398.6798440000011</v>
      </c>
      <c r="BP29" s="34">
        <f>BF29*VLOOKUP(BP$12,別紙!$B$4:$E$10,MATCH("設備利用率",別紙!$B$4:$E$4,0),0)/100*8760/10^3</f>
        <v>321.03385199999997</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2719.7136960000012</v>
      </c>
      <c r="BV29" s="36"/>
      <c r="BW29" s="33" t="str">
        <f t="shared" si="7"/>
        <v>14301</v>
      </c>
      <c r="BX29" s="33" t="str">
        <f t="shared" si="8"/>
        <v>葉山町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106861.2790842496</v>
      </c>
      <c r="BZ29" s="36"/>
      <c r="CA29" s="33" t="str">
        <f t="shared" si="9"/>
        <v>14301</v>
      </c>
      <c r="CB29" s="33" t="str">
        <f t="shared" si="10"/>
        <v>葉山町</v>
      </c>
      <c r="CC29" s="223">
        <f t="shared" si="11"/>
        <v>2.2446669781192474E-2</v>
      </c>
      <c r="CD29" s="223">
        <f t="shared" ref="CD29:CD60" si="16">BP29/$BY29</f>
        <v>3.0042112049482057E-3</v>
      </c>
      <c r="CE29" s="223">
        <f t="shared" ref="CE29:CE60" si="17">BQ29/$BY29</f>
        <v>0</v>
      </c>
      <c r="CF29" s="223">
        <f t="shared" ref="CF29:CF60" si="18">BR29/$BY29</f>
        <v>0</v>
      </c>
      <c r="CG29" s="223">
        <f t="shared" ref="CG29:CG60" si="19">BS29/$BY29</f>
        <v>0</v>
      </c>
      <c r="CH29" s="223">
        <f t="shared" ref="CH29:CH60" si="20">BT29/$BY29</f>
        <v>0</v>
      </c>
      <c r="CI29" s="223">
        <f t="shared" si="12"/>
        <v>2.5450880986140682E-2</v>
      </c>
      <c r="CK29" s="18" t="str">
        <f t="shared" si="13"/>
        <v>14301</v>
      </c>
      <c r="CL29" s="18" t="str">
        <f t="shared" si="14"/>
        <v>葉山町</v>
      </c>
      <c r="CM29" s="18">
        <f>VLOOKUP($CK29&amp;"_"&amp;$AZ$7,データシート1!$A:$BT,MATCH("ca_太陽光発電（10kW未満）",データシート1!$A$1:$BT$1,0),0)</f>
        <v>458</v>
      </c>
      <c r="CN29" s="18">
        <f>VLOOKUP($CK29&amp;"_"&amp;$AZ$5,データシート1!$A:$BT,MATCH("ab_家庭",データシート1!$A$1:$BT$1,0),0)</f>
        <v>14681</v>
      </c>
      <c r="CO29" s="223">
        <f t="shared" si="15"/>
        <v>3.1196784960152577E-2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32205</v>
      </c>
      <c r="AY30" s="18" t="str">
        <f>IF(IFERROR(比較地域マスタ!$Z23,"")=0,"",IFERROR(比較地域マスタ!$Z23,""))</f>
        <v>大田市</v>
      </c>
      <c r="BC30" s="844" t="str">
        <f t="shared" si="0"/>
        <v>32205</v>
      </c>
      <c r="BD30" s="1031" t="str">
        <f t="shared" si="2"/>
        <v>大田市</v>
      </c>
      <c r="BE30" s="34">
        <f>VLOOKUP($BC30&amp;"_"&amp;$AZ$7,データシート1!$A:$BT,MATCH("cb_"&amp;BE$12,データシート1!$A$1:$BT$1,0),0)</f>
        <v>3851.363000000003</v>
      </c>
      <c r="BF30" s="34">
        <f>VLOOKUP($BC30&amp;"_"&amp;$AZ$7,データシート1!$A:$BT,MATCH("cb_"&amp;BF$12,データシート1!$A$1:$BT$1,0),0)</f>
        <v>19348.100000000013</v>
      </c>
      <c r="BG30" s="34">
        <f>VLOOKUP($BC30&amp;"_"&amp;$AZ$7,データシート1!$A:$BT,MATCH("cb_"&amp;BG$12,データシート1!$A$1:$BT$1,0),0)</f>
        <v>35.5</v>
      </c>
      <c r="BH30" s="34">
        <f>VLOOKUP($BC30&amp;"_"&amp;$AZ$7,データシート1!$A:$BT,MATCH("cb_"&amp;BH$12,データシート1!$A$1:$BT$1,0),0)</f>
        <v>449</v>
      </c>
      <c r="BI30" s="34">
        <f>VLOOKUP($BC30&amp;"_"&amp;$AZ$7,データシート1!$A:$BT,MATCH("cb_"&amp;BI$12,データシート1!$A$1:$BT$1,0),0)</f>
        <v>0</v>
      </c>
      <c r="BJ30" s="34">
        <f>VLOOKUP($BC30&amp;"_"&amp;$AZ$7,データシート1!$A:$BT,MATCH("cb_"&amp;BJ$12,データシート1!$A$1:$BT$1,0),0)</f>
        <v>0</v>
      </c>
      <c r="BK30" s="34">
        <f t="shared" si="3"/>
        <v>23683.963000000018</v>
      </c>
      <c r="BL30" s="36"/>
      <c r="BM30" s="844" t="str">
        <f t="shared" si="4"/>
        <v>32205</v>
      </c>
      <c r="BN30" s="1031" t="str">
        <f t="shared" si="5"/>
        <v>大田市</v>
      </c>
      <c r="BO30" s="34">
        <f>BE30*VLOOKUP(BO$12,別紙!$B$4:$E$10,MATCH("設備利用率",別紙!$B$4:$E$4,0),0)/100*8760/10^3</f>
        <v>4622.0977635600038</v>
      </c>
      <c r="BP30" s="34">
        <f>BF30*VLOOKUP(BP$12,別紙!$B$4:$E$10,MATCH("設備利用率",別紙!$B$4:$E$4,0),0)/100*8760/10^3</f>
        <v>25592.892756000016</v>
      </c>
      <c r="BQ30" s="34">
        <f>BG30*VLOOKUP(BQ$12,別紙!$B$4:$E$10,MATCH("設備利用率",別紙!$B$4:$E$4,0),0)/100*8760/10^3</f>
        <v>77.123040000000003</v>
      </c>
      <c r="BR30" s="34">
        <f>BH30*VLOOKUP(BR$12,別紙!$B$4:$E$10,MATCH("設備利用率",別紙!$B$4:$E$4,0),0)/100*8760/10^3</f>
        <v>2359.944</v>
      </c>
      <c r="BS30" s="34">
        <f>BI30*VLOOKUP(BS$12,別紙!$B$4:$E$10,MATCH("設備利用率",別紙!$B$4:$E$4,0),0)/100*8760/10^3</f>
        <v>0</v>
      </c>
      <c r="BT30" s="34">
        <f>BJ30*VLOOKUP(BT$12,別紙!$B$4:$E$10,MATCH("設備利用率",別紙!$B$4:$E$4,0),0)/100*8760/10^3</f>
        <v>0</v>
      </c>
      <c r="BU30" s="34">
        <f t="shared" si="6"/>
        <v>32652.057559560017</v>
      </c>
      <c r="BV30" s="36"/>
      <c r="BW30" s="33" t="str">
        <f t="shared" si="7"/>
        <v>32205</v>
      </c>
      <c r="BX30" s="33" t="str">
        <f t="shared" si="8"/>
        <v>大田市</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278141.46555369173</v>
      </c>
      <c r="BZ30" s="36"/>
      <c r="CA30" s="33" t="str">
        <f t="shared" si="9"/>
        <v>32205</v>
      </c>
      <c r="CB30" s="33" t="str">
        <f t="shared" si="10"/>
        <v>大田市</v>
      </c>
      <c r="CC30" s="223">
        <f t="shared" si="11"/>
        <v>1.6617794669194212E-2</v>
      </c>
      <c r="CD30" s="223">
        <f t="shared" si="16"/>
        <v>9.2013942275930183E-2</v>
      </c>
      <c r="CE30" s="223">
        <f t="shared" si="17"/>
        <v>2.7727990807293842E-4</v>
      </c>
      <c r="CF30" s="223">
        <f t="shared" si="18"/>
        <v>8.4846895995967283E-3</v>
      </c>
      <c r="CG30" s="223">
        <f t="shared" si="19"/>
        <v>0</v>
      </c>
      <c r="CH30" s="223">
        <f t="shared" si="20"/>
        <v>0</v>
      </c>
      <c r="CI30" s="223">
        <f t="shared" si="12"/>
        <v>0.11739370645279405</v>
      </c>
      <c r="CK30" s="18" t="str">
        <f t="shared" si="13"/>
        <v>32205</v>
      </c>
      <c r="CL30" s="18" t="str">
        <f t="shared" si="14"/>
        <v>大田市</v>
      </c>
      <c r="CM30" s="18">
        <f>VLOOKUP($CK30&amp;"_"&amp;$AZ$7,データシート1!$A:$BT,MATCH("ca_太陽光発電（10kW未満）",データシート1!$A$1:$BT$1,0),0)</f>
        <v>811</v>
      </c>
      <c r="CN30" s="18">
        <f>VLOOKUP($CK30&amp;"_"&amp;$AZ$5,データシート1!$A:$BT,MATCH("ab_家庭",データシート1!$A$1:$BT$1,0),0)</f>
        <v>15527</v>
      </c>
      <c r="CO30" s="223">
        <f t="shared" si="15"/>
        <v>5.2231596573710314E-2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21221</v>
      </c>
      <c r="AY31" s="18" t="str">
        <f>IF(IFERROR(比較地域マスタ!$Z24,"")=0,"",IFERROR(比較地域マスタ!$Z24,""))</f>
        <v>海津市</v>
      </c>
      <c r="BC31" s="844" t="str">
        <f t="shared" si="0"/>
        <v>21221</v>
      </c>
      <c r="BD31" s="1031" t="str">
        <f t="shared" si="2"/>
        <v>海津市</v>
      </c>
      <c r="BE31" s="34">
        <f>VLOOKUP($BC31&amp;"_"&amp;$AZ$7,データシート1!$A:$BT,MATCH("cb_"&amp;BE$12,データシート1!$A$1:$BT$1,0),0)</f>
        <v>5979.6000000000049</v>
      </c>
      <c r="BF31" s="34">
        <f>VLOOKUP($BC31&amp;"_"&amp;$AZ$7,データシート1!$A:$BT,MATCH("cb_"&amp;BF$12,データシート1!$A$1:$BT$1,0),0)</f>
        <v>35000.000000000022</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40979.600000000028</v>
      </c>
      <c r="BL31" s="36"/>
      <c r="BM31" s="844" t="str">
        <f t="shared" si="4"/>
        <v>21221</v>
      </c>
      <c r="BN31" s="1031" t="str">
        <f t="shared" si="5"/>
        <v>海津市</v>
      </c>
      <c r="BO31" s="34">
        <f>BE31*VLOOKUP(BO$12,別紙!$B$4:$E$10,MATCH("設備利用率",別紙!$B$4:$E$4,0),0)/100*8760/10^3</f>
        <v>7176.237552000006</v>
      </c>
      <c r="BP31" s="34">
        <f>BF31*VLOOKUP(BP$12,別紙!$B$4:$E$10,MATCH("設備利用率",別紙!$B$4:$E$4,0),0)/100*8760/10^3</f>
        <v>46296.600000000028</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53472.837552000034</v>
      </c>
      <c r="BV31" s="36"/>
      <c r="BW31" s="33" t="str">
        <f t="shared" si="7"/>
        <v>21221</v>
      </c>
      <c r="BX31" s="33" t="str">
        <f t="shared" si="8"/>
        <v>海津市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234265.14564719639</v>
      </c>
      <c r="BZ31" s="36"/>
      <c r="CA31" s="33" t="str">
        <f t="shared" si="9"/>
        <v>21221</v>
      </c>
      <c r="CB31" s="33" t="str">
        <f t="shared" si="10"/>
        <v>海津市</v>
      </c>
      <c r="CC31" s="223">
        <f t="shared" si="11"/>
        <v>3.0632971593680558E-2</v>
      </c>
      <c r="CD31" s="223">
        <f t="shared" si="16"/>
        <v>0.19762478909142878</v>
      </c>
      <c r="CE31" s="223">
        <f t="shared" si="17"/>
        <v>0</v>
      </c>
      <c r="CF31" s="223">
        <f t="shared" si="18"/>
        <v>0</v>
      </c>
      <c r="CG31" s="223">
        <f t="shared" si="19"/>
        <v>0</v>
      </c>
      <c r="CH31" s="223">
        <f t="shared" si="20"/>
        <v>0</v>
      </c>
      <c r="CI31" s="223">
        <f t="shared" si="12"/>
        <v>0.22825776068510933</v>
      </c>
      <c r="CK31" s="18" t="str">
        <f t="shared" si="13"/>
        <v>21221</v>
      </c>
      <c r="CL31" s="18" t="str">
        <f t="shared" si="14"/>
        <v>海津市</v>
      </c>
      <c r="CM31" s="18">
        <f>VLOOKUP($CK31&amp;"_"&amp;$AZ$7,データシート1!$A:$BT,MATCH("ca_太陽光発電（10kW未満）",データシート1!$A$1:$BT$1,0),0)</f>
        <v>1254</v>
      </c>
      <c r="CN31" s="18">
        <f>VLOOKUP($CK31&amp;"_"&amp;$AZ$5,データシート1!$A:$BT,MATCH("ab_家庭",データシート1!$A$1:$BT$1,0),0)</f>
        <v>12422</v>
      </c>
      <c r="CO31" s="223">
        <f t="shared" si="15"/>
        <v>0.10094992754789889</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46223</v>
      </c>
      <c r="AY32" s="18" t="str">
        <f>IF(IFERROR(比較地域マスタ!$Z25,"")=0,"",IFERROR(比較地域マスタ!$Z25,""))</f>
        <v>南九州市</v>
      </c>
      <c r="AZ32" s="22"/>
      <c r="BA32" s="22"/>
      <c r="BB32" s="22"/>
      <c r="BC32" s="844" t="str">
        <f t="shared" si="0"/>
        <v>46223</v>
      </c>
      <c r="BD32" s="1031" t="str">
        <f t="shared" si="2"/>
        <v>南九州市</v>
      </c>
      <c r="BE32" s="34">
        <f>VLOOKUP($BC32&amp;"_"&amp;$AZ$7,データシート1!$A:$BT,MATCH("cb_"&amp;BE$12,データシート1!$A$1:$BT$1,0),0)</f>
        <v>7517.9559999999929</v>
      </c>
      <c r="BF32" s="34">
        <f>VLOOKUP($BC32&amp;"_"&amp;$AZ$7,データシート1!$A:$BT,MATCH("cb_"&amp;BF$12,データシート1!$A$1:$BT$1,0),0)</f>
        <v>183952.25999999995</v>
      </c>
      <c r="BG32" s="34">
        <f>VLOOKUP($BC32&amp;"_"&amp;$AZ$7,データシート1!$A:$BT,MATCH("cb_"&amp;BG$12,データシート1!$A$1:$BT$1,0),0)</f>
        <v>18009.8</v>
      </c>
      <c r="BH32" s="34">
        <f>VLOOKUP($BC32&amp;"_"&amp;$AZ$7,データシート1!$A:$BT,MATCH("cb_"&amp;BH$12,データシート1!$A$1:$BT$1,0),0)</f>
        <v>375</v>
      </c>
      <c r="BI32" s="34">
        <f>VLOOKUP($BC32&amp;"_"&amp;$AZ$7,データシート1!$A:$BT,MATCH("cb_"&amp;BI$12,データシート1!$A$1:$BT$1,0),0)</f>
        <v>0</v>
      </c>
      <c r="BJ32" s="34">
        <f>VLOOKUP($BC32&amp;"_"&amp;$AZ$7,データシート1!$A:$BT,MATCH("cb_"&amp;BJ$12,データシート1!$A$1:$BT$1,0),0)</f>
        <v>0</v>
      </c>
      <c r="BK32" s="34">
        <f t="shared" si="3"/>
        <v>209855.01599999995</v>
      </c>
      <c r="BL32" s="36"/>
      <c r="BM32" s="844" t="str">
        <f t="shared" si="4"/>
        <v>46223</v>
      </c>
      <c r="BN32" s="1031" t="str">
        <f t="shared" si="5"/>
        <v>南九州市</v>
      </c>
      <c r="BO32" s="34">
        <f>BE32*VLOOKUP(BO$12,別紙!$B$4:$E$10,MATCH("設備利用率",別紙!$B$4:$E$4,0),0)/100*8760/10^3</f>
        <v>9022.4493547199909</v>
      </c>
      <c r="BP32" s="34">
        <f>BF32*VLOOKUP(BP$12,別紙!$B$4:$E$10,MATCH("設備利用率",別紙!$B$4:$E$4,0),0)/100*8760/10^3</f>
        <v>243324.69143759992</v>
      </c>
      <c r="BQ32" s="34">
        <f>BG32*VLOOKUP(BQ$12,別紙!$B$4:$E$10,MATCH("設備利用率",別紙!$B$4:$E$4,0),0)/100*8760/10^3</f>
        <v>39125.930304000009</v>
      </c>
      <c r="BR32" s="34">
        <f>BH32*VLOOKUP(BR$12,別紙!$B$4:$E$10,MATCH("設備利用率",別紙!$B$4:$E$4,0),0)/100*8760/10^3</f>
        <v>1971</v>
      </c>
      <c r="BS32" s="34">
        <f>BI32*VLOOKUP(BS$12,別紙!$B$4:$E$10,MATCH("設備利用率",別紙!$B$4:$E$4,0),0)/100*8760/10^3</f>
        <v>0</v>
      </c>
      <c r="BT32" s="34">
        <f>BJ32*VLOOKUP(BT$12,別紙!$B$4:$E$10,MATCH("設備利用率",別紙!$B$4:$E$4,0),0)/100*8760/10^3</f>
        <v>0</v>
      </c>
      <c r="BU32" s="34">
        <f t="shared" si="6"/>
        <v>293444.07109631994</v>
      </c>
      <c r="BV32" s="36"/>
      <c r="BW32" s="33" t="str">
        <f t="shared" si="7"/>
        <v>46223</v>
      </c>
      <c r="BX32" s="33" t="str">
        <f t="shared" si="8"/>
        <v>南九州市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186823.53503468857</v>
      </c>
      <c r="BZ32" s="36"/>
      <c r="CA32" s="33" t="str">
        <f t="shared" si="9"/>
        <v>46223</v>
      </c>
      <c r="CB32" s="33" t="str">
        <f t="shared" si="10"/>
        <v>南九州市</v>
      </c>
      <c r="CC32" s="223">
        <f t="shared" si="11"/>
        <v>4.8293965495539638E-2</v>
      </c>
      <c r="CD32" s="223">
        <f t="shared" si="16"/>
        <v>1.3024306139610327</v>
      </c>
      <c r="CE32" s="223">
        <f t="shared" si="17"/>
        <v>0.20942720250280714</v>
      </c>
      <c r="CF32" s="223">
        <f t="shared" si="18"/>
        <v>1.0550062654761529E-2</v>
      </c>
      <c r="CG32" s="223">
        <f t="shared" si="19"/>
        <v>0</v>
      </c>
      <c r="CH32" s="223">
        <f t="shared" si="20"/>
        <v>0</v>
      </c>
      <c r="CI32" s="223">
        <f t="shared" si="12"/>
        <v>1.570701844614141</v>
      </c>
      <c r="CJ32" s="22"/>
      <c r="CK32" s="18" t="str">
        <f t="shared" si="13"/>
        <v>46223</v>
      </c>
      <c r="CL32" s="18" t="str">
        <f t="shared" si="14"/>
        <v>南九州市</v>
      </c>
      <c r="CM32" s="18">
        <f>VLOOKUP($CK32&amp;"_"&amp;$AZ$7,データシート1!$A:$BT,MATCH("ca_太陽光発電（10kW未満）",データシート1!$A$1:$BT$1,0),0)</f>
        <v>1478</v>
      </c>
      <c r="CN32" s="18">
        <f>VLOOKUP($CK32&amp;"_"&amp;$AZ$5,データシート1!$A:$BT,MATCH("ab_家庭",データシート1!$A$1:$BT$1,0),0)</f>
        <v>16351</v>
      </c>
      <c r="CO32" s="223">
        <f t="shared" si="15"/>
        <v>9.039202495260229E-2</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13303</v>
      </c>
      <c r="AY33" s="18" t="str">
        <f>IF(IFERROR(比較地域マスタ!$Z26,"")=0,"",IFERROR(比較地域マスタ!$Z26,""))</f>
        <v>瑞穂町</v>
      </c>
      <c r="BC33" s="844" t="str">
        <f t="shared" si="0"/>
        <v>13303</v>
      </c>
      <c r="BD33" s="1031" t="str">
        <f t="shared" si="2"/>
        <v>瑞穂町</v>
      </c>
      <c r="BE33" s="34">
        <f>VLOOKUP($BC33&amp;"_"&amp;$AZ$7,データシート1!$A:$BT,MATCH("cb_"&amp;BE$12,データシート1!$A$1:$BT$1,0),0)</f>
        <v>3638.3000000000052</v>
      </c>
      <c r="BF33" s="34">
        <f>VLOOKUP($BC33&amp;"_"&amp;$AZ$7,データシート1!$A:$BT,MATCH("cb_"&amp;BF$12,データシート1!$A$1:$BT$1,0),0)</f>
        <v>4053.7</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7692.0000000000055</v>
      </c>
      <c r="BL33" s="36"/>
      <c r="BM33" s="844" t="str">
        <f t="shared" si="4"/>
        <v>13303</v>
      </c>
      <c r="BN33" s="1031" t="str">
        <f t="shared" si="5"/>
        <v>瑞穂町</v>
      </c>
      <c r="BO33" s="34">
        <f>BE33*VLOOKUP(BO$12,別紙!$B$4:$E$10,MATCH("設備利用率",別紙!$B$4:$E$4,0),0)/100*8760/10^3</f>
        <v>4366.3965960000069</v>
      </c>
      <c r="BP33" s="34">
        <f>BF33*VLOOKUP(BP$12,別紙!$B$4:$E$10,MATCH("設備利用率",別紙!$B$4:$E$4,0),0)/100*8760/10^3</f>
        <v>5362.072212</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9728.4688080000069</v>
      </c>
      <c r="BV33" s="36"/>
      <c r="BW33" s="33" t="str">
        <f t="shared" si="7"/>
        <v>13303</v>
      </c>
      <c r="BX33" s="33" t="str">
        <f t="shared" si="8"/>
        <v>瑞穂町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553743.36258248298</v>
      </c>
      <c r="BZ33" s="36"/>
      <c r="CA33" s="33" t="str">
        <f t="shared" si="9"/>
        <v>13303</v>
      </c>
      <c r="CB33" s="33" t="str">
        <f t="shared" si="10"/>
        <v>瑞穂町</v>
      </c>
      <c r="CC33" s="223">
        <f t="shared" si="11"/>
        <v>7.8852350945328199E-3</v>
      </c>
      <c r="CD33" s="223">
        <f t="shared" si="16"/>
        <v>9.6833164500482686E-3</v>
      </c>
      <c r="CE33" s="223">
        <f t="shared" si="17"/>
        <v>0</v>
      </c>
      <c r="CF33" s="223">
        <f t="shared" si="18"/>
        <v>0</v>
      </c>
      <c r="CG33" s="223">
        <f t="shared" si="19"/>
        <v>0</v>
      </c>
      <c r="CH33" s="223">
        <f t="shared" si="20"/>
        <v>0</v>
      </c>
      <c r="CI33" s="223">
        <f t="shared" si="12"/>
        <v>1.7568551544581087E-2</v>
      </c>
      <c r="CK33" s="18" t="str">
        <f t="shared" si="13"/>
        <v>13303</v>
      </c>
      <c r="CL33" s="18" t="str">
        <f t="shared" si="14"/>
        <v>瑞穂町</v>
      </c>
      <c r="CM33" s="18">
        <f>VLOOKUP($CK33&amp;"_"&amp;$AZ$7,データシート1!$A:$BT,MATCH("ca_太陽光発電（10kW未満）",データシート1!$A$1:$BT$1,0),0)</f>
        <v>842</v>
      </c>
      <c r="CN33" s="18">
        <f>VLOOKUP($CK33&amp;"_"&amp;$AZ$5,データシート1!$A:$BT,MATCH("ab_家庭",データシート1!$A$1:$BT$1,0),0)</f>
        <v>15199</v>
      </c>
      <c r="CO33" s="223">
        <f t="shared" si="15"/>
        <v>5.5398381472465293E-2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08233</v>
      </c>
      <c r="AY34" s="18" t="str">
        <f>IF(IFERROR(比較地域マスタ!$Z27,"")=0,"",IFERROR(比較地域マスタ!$Z27,""))</f>
        <v>行方市</v>
      </c>
      <c r="BC34" s="844" t="str">
        <f t="shared" si="0"/>
        <v>08233</v>
      </c>
      <c r="BD34" s="1031" t="str">
        <f t="shared" si="2"/>
        <v>行方市</v>
      </c>
      <c r="BE34" s="34">
        <f>VLOOKUP($BC34&amp;"_"&amp;$AZ$7,データシート1!$A:$BT,MATCH("cb_"&amp;BE$12,データシート1!$A$1:$BT$1,0),0)</f>
        <v>5461.2000000000053</v>
      </c>
      <c r="BF34" s="34">
        <f>VLOOKUP($BC34&amp;"_"&amp;$AZ$7,データシート1!$A:$BT,MATCH("cb_"&amp;BF$12,データシート1!$A$1:$BT$1,0),0)</f>
        <v>166330.00000000032</v>
      </c>
      <c r="BG34" s="34">
        <f>VLOOKUP($BC34&amp;"_"&amp;$AZ$7,データシート1!$A:$BT,MATCH("cb_"&amp;BG$12,データシート1!$A$1:$BT$1,0),0)</f>
        <v>0</v>
      </c>
      <c r="BH34" s="34">
        <f>VLOOKUP($BC34&amp;"_"&amp;$AZ$7,データシート1!$A:$BT,MATCH("cb_"&amp;BH$12,データシート1!$A$1:$BT$1,0),0)</f>
        <v>0</v>
      </c>
      <c r="BI34" s="34">
        <f>VLOOKUP($BC34&amp;"_"&amp;$AZ$7,データシート1!$A:$BT,MATCH("cb_"&amp;BI$12,データシート1!$A$1:$BT$1,0),0)</f>
        <v>0</v>
      </c>
      <c r="BJ34" s="34">
        <f>VLOOKUP($BC34&amp;"_"&amp;$AZ$7,データシート1!$A:$BT,MATCH("cb_"&amp;BJ$12,データシート1!$A$1:$BT$1,0),0)</f>
        <v>0</v>
      </c>
      <c r="BK34" s="34">
        <f t="shared" si="3"/>
        <v>171791.20000000033</v>
      </c>
      <c r="BL34" s="36"/>
      <c r="BM34" s="844" t="str">
        <f t="shared" si="4"/>
        <v>08233</v>
      </c>
      <c r="BN34" s="1031" t="str">
        <f t="shared" si="5"/>
        <v>行方市</v>
      </c>
      <c r="BO34" s="34">
        <f>BE34*VLOOKUP(BO$12,別紙!$B$4:$E$10,MATCH("設備利用率",別紙!$B$4:$E$4,0),0)/100*8760/10^3</f>
        <v>6554.0953440000067</v>
      </c>
      <c r="BP34" s="34">
        <f>BF34*VLOOKUP(BP$12,別紙!$B$4:$E$10,MATCH("設備利用率",別紙!$B$4:$E$4,0),0)/100*8760/10^3</f>
        <v>220014.6708000004</v>
      </c>
      <c r="BQ34" s="34">
        <f>BG34*VLOOKUP(BQ$12,別紙!$B$4:$E$10,MATCH("設備利用率",別紙!$B$4:$E$4,0),0)/100*8760/10^3</f>
        <v>0</v>
      </c>
      <c r="BR34" s="34">
        <f>BH34*VLOOKUP(BR$12,別紙!$B$4:$E$10,MATCH("設備利用率",別紙!$B$4:$E$4,0),0)/100*8760/10^3</f>
        <v>0</v>
      </c>
      <c r="BS34" s="34">
        <f>BI34*VLOOKUP(BS$12,別紙!$B$4:$E$10,MATCH("設備利用率",別紙!$B$4:$E$4,0),0)/100*8760/10^3</f>
        <v>0</v>
      </c>
      <c r="BT34" s="34">
        <f>BJ34*VLOOKUP(BT$12,別紙!$B$4:$E$10,MATCH("設備利用率",別紙!$B$4:$E$4,0),0)/100*8760/10^3</f>
        <v>0</v>
      </c>
      <c r="BU34" s="34">
        <f t="shared" si="6"/>
        <v>226568.7661440004</v>
      </c>
      <c r="BV34" s="36"/>
      <c r="BW34" s="33" t="str">
        <f t="shared" si="7"/>
        <v>08233</v>
      </c>
      <c r="BX34" s="33" t="str">
        <f t="shared" si="8"/>
        <v>行方市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171444.69373812198</v>
      </c>
      <c r="BZ34" s="36"/>
      <c r="CA34" s="33" t="str">
        <f t="shared" si="9"/>
        <v>08233</v>
      </c>
      <c r="CB34" s="33" t="str">
        <f t="shared" si="10"/>
        <v>行方市</v>
      </c>
      <c r="CC34" s="223">
        <f t="shared" si="11"/>
        <v>3.8228627559691315E-2</v>
      </c>
      <c r="CD34" s="223">
        <f t="shared" si="16"/>
        <v>1.2832982229013632</v>
      </c>
      <c r="CE34" s="223">
        <f t="shared" si="17"/>
        <v>0</v>
      </c>
      <c r="CF34" s="223">
        <f t="shared" si="18"/>
        <v>0</v>
      </c>
      <c r="CG34" s="223">
        <f t="shared" si="19"/>
        <v>0</v>
      </c>
      <c r="CH34" s="223">
        <f t="shared" si="20"/>
        <v>0</v>
      </c>
      <c r="CI34" s="223">
        <f t="shared" si="12"/>
        <v>1.3215268504610544</v>
      </c>
      <c r="CK34" s="18" t="str">
        <f t="shared" si="13"/>
        <v>08233</v>
      </c>
      <c r="CL34" s="18" t="str">
        <f t="shared" si="14"/>
        <v>行方市</v>
      </c>
      <c r="CM34" s="18">
        <f>VLOOKUP($CK34&amp;"_"&amp;$AZ$7,データシート1!$A:$BT,MATCH("ca_太陽光発電（10kW未満）",データシート1!$A$1:$BT$1,0),0)</f>
        <v>1048</v>
      </c>
      <c r="CN34" s="18">
        <f>VLOOKUP($CK34&amp;"_"&amp;$AZ$5,データシート1!$A:$BT,MATCH("ab_家庭",データシート1!$A$1:$BT$1,0),0)</f>
        <v>13000</v>
      </c>
      <c r="CO34" s="223">
        <f t="shared" si="15"/>
        <v>8.0615384615384617E-2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14341</v>
      </c>
      <c r="AY35" s="18" t="str">
        <f>IF(IFERROR(比較地域マスタ!$Z28,"")=0,"",IFERROR(比較地域マスタ!$Z28,""))</f>
        <v>大磯町</v>
      </c>
      <c r="BC35" s="844" t="str">
        <f t="shared" si="0"/>
        <v>14341</v>
      </c>
      <c r="BD35" s="1031" t="str">
        <f t="shared" si="2"/>
        <v>大磯町</v>
      </c>
      <c r="BE35" s="34">
        <f>VLOOKUP($BC35&amp;"_"&amp;$AZ$7,データシート1!$A:$BT,MATCH("cb_"&amp;BE$12,データシート1!$A$1:$BT$1,0),0)</f>
        <v>2978.8000000000034</v>
      </c>
      <c r="BF35" s="34">
        <f>VLOOKUP($BC35&amp;"_"&amp;$AZ$7,データシート1!$A:$BT,MATCH("cb_"&amp;BF$12,データシート1!$A$1:$BT$1,0),0)</f>
        <v>1793.1999999999998</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4772.0000000000036</v>
      </c>
      <c r="BL35" s="36"/>
      <c r="BM35" s="844" t="str">
        <f t="shared" si="4"/>
        <v>14341</v>
      </c>
      <c r="BN35" s="1031" t="str">
        <f t="shared" si="5"/>
        <v>大磯町</v>
      </c>
      <c r="BO35" s="34">
        <f>BE35*VLOOKUP(BO$12,別紙!$B$4:$E$10,MATCH("設備利用率",別紙!$B$4:$E$4,0),0)/100*8760/10^3</f>
        <v>3574.9174560000033</v>
      </c>
      <c r="BP35" s="34">
        <f>BF35*VLOOKUP(BP$12,別紙!$B$4:$E$10,MATCH("設備利用率",別紙!$B$4:$E$4,0),0)/100*8760/10^3</f>
        <v>2371.9732319999998</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5946.8906880000031</v>
      </c>
      <c r="BV35" s="36"/>
      <c r="BW35" s="33" t="str">
        <f t="shared" si="7"/>
        <v>14341</v>
      </c>
      <c r="BX35" s="33" t="str">
        <f t="shared" si="8"/>
        <v>大磯町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112300.85792464197</v>
      </c>
      <c r="BZ35" s="36"/>
      <c r="CA35" s="33" t="str">
        <f t="shared" si="9"/>
        <v>14341</v>
      </c>
      <c r="CB35" s="33" t="str">
        <f t="shared" si="10"/>
        <v>大磯町</v>
      </c>
      <c r="CC35" s="223">
        <f t="shared" si="11"/>
        <v>3.1833393992403022E-2</v>
      </c>
      <c r="CD35" s="223">
        <f t="shared" si="16"/>
        <v>2.1121594935558565E-2</v>
      </c>
      <c r="CE35" s="223">
        <f t="shared" si="17"/>
        <v>0</v>
      </c>
      <c r="CF35" s="223">
        <f t="shared" si="18"/>
        <v>0</v>
      </c>
      <c r="CG35" s="223">
        <f t="shared" si="19"/>
        <v>0</v>
      </c>
      <c r="CH35" s="223">
        <f t="shared" si="20"/>
        <v>0</v>
      </c>
      <c r="CI35" s="223">
        <f t="shared" si="12"/>
        <v>5.2954988927961591E-2</v>
      </c>
      <c r="CK35" s="18" t="str">
        <f t="shared" si="13"/>
        <v>14341</v>
      </c>
      <c r="CL35" s="18" t="str">
        <f t="shared" si="14"/>
        <v>大磯町</v>
      </c>
      <c r="CM35" s="18">
        <f>VLOOKUP($CK35&amp;"_"&amp;$AZ$7,データシート1!$A:$BT,MATCH("ca_太陽光発電（10kW未満）",データシート1!$A$1:$BT$1,0),0)</f>
        <v>655</v>
      </c>
      <c r="CN35" s="18">
        <f>VLOOKUP($CK35&amp;"_"&amp;$AZ$5,データシート1!$A:$BT,MATCH("ab_家庭",データシート1!$A$1:$BT$1,0),0)</f>
        <v>14603</v>
      </c>
      <c r="CO35" s="223">
        <f t="shared" si="15"/>
        <v>4.4853797164966104E-2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11408</v>
      </c>
      <c r="AY36" s="18" t="str">
        <f>IF(IFERROR(比較地域マスタ!$Z29,"")=0,"",IFERROR(比較地域マスタ!$Z29,""))</f>
        <v>寄居町</v>
      </c>
      <c r="BC36" s="844" t="str">
        <f t="shared" si="0"/>
        <v>11408</v>
      </c>
      <c r="BD36" s="1031" t="str">
        <f t="shared" si="2"/>
        <v>寄居町</v>
      </c>
      <c r="BE36" s="34">
        <f>VLOOKUP($BC36&amp;"_"&amp;$AZ$7,データシート1!$A:$BT,MATCH("cb_"&amp;BE$12,データシート1!$A$1:$BT$1,0),0)</f>
        <v>4059.00000000001</v>
      </c>
      <c r="BF36" s="34">
        <f>VLOOKUP($BC36&amp;"_"&amp;$AZ$7,データシート1!$A:$BT,MATCH("cb_"&amp;BF$12,データシート1!$A$1:$BT$1,0),0)</f>
        <v>27938.900000000016</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1612</v>
      </c>
      <c r="BK36" s="34">
        <f t="shared" si="3"/>
        <v>33609.900000000023</v>
      </c>
      <c r="BL36" s="36"/>
      <c r="BM36" s="844" t="str">
        <f t="shared" si="4"/>
        <v>11408</v>
      </c>
      <c r="BN36" s="1031" t="str">
        <f t="shared" si="5"/>
        <v>寄居町</v>
      </c>
      <c r="BO36" s="34">
        <f>BE36*VLOOKUP(BO$12,別紙!$B$4:$E$10,MATCH("設備利用率",別紙!$B$4:$E$4,0),0)/100*8760/10^3</f>
        <v>4871.287080000011</v>
      </c>
      <c r="BP36" s="34">
        <f>BF36*VLOOKUP(BP$12,別紙!$B$4:$E$10,MATCH("設備利用率",別紙!$B$4:$E$4,0),0)/100*8760/10^3</f>
        <v>36956.459364000024</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11296.896000000001</v>
      </c>
      <c r="BU36" s="34">
        <f t="shared" si="6"/>
        <v>53124.642444000034</v>
      </c>
      <c r="BV36" s="36"/>
      <c r="BW36" s="33" t="str">
        <f t="shared" si="7"/>
        <v>11408</v>
      </c>
      <c r="BX36" s="33" t="str">
        <f t="shared" si="8"/>
        <v>寄居町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353955.80429660057</v>
      </c>
      <c r="BZ36" s="36"/>
      <c r="CA36" s="33" t="str">
        <f t="shared" si="9"/>
        <v>11408</v>
      </c>
      <c r="CB36" s="33" t="str">
        <f t="shared" si="10"/>
        <v>寄居町</v>
      </c>
      <c r="CC36" s="223">
        <f t="shared" si="11"/>
        <v>1.3762416157238859E-2</v>
      </c>
      <c r="CD36" s="223">
        <f t="shared" si="16"/>
        <v>0.10440981307664053</v>
      </c>
      <c r="CE36" s="223">
        <f t="shared" si="17"/>
        <v>0</v>
      </c>
      <c r="CF36" s="223">
        <f t="shared" si="18"/>
        <v>0</v>
      </c>
      <c r="CG36" s="223">
        <f t="shared" si="19"/>
        <v>0</v>
      </c>
      <c r="CH36" s="223">
        <f t="shared" si="20"/>
        <v>3.1916120212945175E-2</v>
      </c>
      <c r="CI36" s="223">
        <f t="shared" si="12"/>
        <v>0.15008834944682456</v>
      </c>
      <c r="CK36" s="18" t="str">
        <f t="shared" si="13"/>
        <v>11408</v>
      </c>
      <c r="CL36" s="18" t="str">
        <f t="shared" si="14"/>
        <v>寄居町</v>
      </c>
      <c r="CM36" s="18">
        <f>VLOOKUP($CK36&amp;"_"&amp;$AZ$7,データシート1!$A:$BT,MATCH("ca_太陽光発電（10kW未満）",データシート1!$A$1:$BT$1,0),0)</f>
        <v>799</v>
      </c>
      <c r="CN36" s="18">
        <f>VLOOKUP($CK36&amp;"_"&amp;$AZ$5,データシート1!$A:$BT,MATCH("ab_家庭",データシート1!$A$1:$BT$1,0),0)</f>
        <v>14886</v>
      </c>
      <c r="CO36" s="223">
        <f t="shared" si="15"/>
        <v>5.3674593577858393E-2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34210</v>
      </c>
      <c r="AY37" s="18" t="str">
        <f>IF(IFERROR(比較地域マスタ!$Z30,"")=0,"",IFERROR(比較地域マスタ!$Z30,""))</f>
        <v>庄原市</v>
      </c>
      <c r="BC37" s="844" t="str">
        <f t="shared" si="0"/>
        <v>34210</v>
      </c>
      <c r="BD37" s="1031" t="str">
        <f t="shared" si="2"/>
        <v>庄原市</v>
      </c>
      <c r="BE37" s="34">
        <f>VLOOKUP($BC37&amp;"_"&amp;$AZ$7,データシート1!$A:$BT,MATCH("cb_"&amp;BE$12,データシート1!$A$1:$BT$1,0),0)</f>
        <v>7211.9490000000051</v>
      </c>
      <c r="BF37" s="34">
        <f>VLOOKUP($BC37&amp;"_"&amp;$AZ$7,データシート1!$A:$BT,MATCH("cb_"&amp;BF$12,データシート1!$A$1:$BT$1,0),0)</f>
        <v>98876.309000000008</v>
      </c>
      <c r="BG37" s="34">
        <f>VLOOKUP($BC37&amp;"_"&amp;$AZ$7,データシート1!$A:$BT,MATCH("cb_"&amp;BG$12,データシート1!$A$1:$BT$1,0),0)</f>
        <v>0</v>
      </c>
      <c r="BH37" s="34">
        <f>VLOOKUP($BC37&amp;"_"&amp;$AZ$7,データシート1!$A:$BT,MATCH("cb_"&amp;BH$12,データシート1!$A$1:$BT$1,0),0)</f>
        <v>1232</v>
      </c>
      <c r="BI37" s="34">
        <f>VLOOKUP($BC37&amp;"_"&amp;$AZ$7,データシート1!$A:$BT,MATCH("cb_"&amp;BI$12,データシート1!$A$1:$BT$1,0),0)</f>
        <v>0</v>
      </c>
      <c r="BJ37" s="34">
        <f>VLOOKUP($BC37&amp;"_"&amp;$AZ$7,データシート1!$A:$BT,MATCH("cb_"&amp;BJ$12,データシート1!$A$1:$BT$1,0),0)</f>
        <v>0</v>
      </c>
      <c r="BK37" s="34">
        <f t="shared" si="3"/>
        <v>107320.25800000002</v>
      </c>
      <c r="BL37" s="36"/>
      <c r="BM37" s="844" t="str">
        <f t="shared" si="4"/>
        <v>34210</v>
      </c>
      <c r="BN37" s="1031" t="str">
        <f t="shared" si="5"/>
        <v>庄原市</v>
      </c>
      <c r="BO37" s="34">
        <f>BE37*VLOOKUP(BO$12,別紙!$B$4:$E$10,MATCH("設備利用率",別紙!$B$4:$E$4,0),0)/100*8760/10^3</f>
        <v>8655.2042338800056</v>
      </c>
      <c r="BP37" s="34">
        <f>BF37*VLOOKUP(BP$12,別紙!$B$4:$E$10,MATCH("設備利用率",別紙!$B$4:$E$4,0),0)/100*8760/10^3</f>
        <v>130789.62649283999</v>
      </c>
      <c r="BQ37" s="34">
        <f>BG37*VLOOKUP(BQ$12,別紙!$B$4:$E$10,MATCH("設備利用率",別紙!$B$4:$E$4,0),0)/100*8760/10^3</f>
        <v>0</v>
      </c>
      <c r="BR37" s="34">
        <f>BH37*VLOOKUP(BR$12,別紙!$B$4:$E$10,MATCH("設備利用率",別紙!$B$4:$E$4,0),0)/100*8760/10^3</f>
        <v>6475.3919999999998</v>
      </c>
      <c r="BS37" s="34">
        <f>BI37*VLOOKUP(BS$12,別紙!$B$4:$E$10,MATCH("設備利用率",別紙!$B$4:$E$4,0),0)/100*8760/10^3</f>
        <v>0</v>
      </c>
      <c r="BT37" s="34">
        <f>BJ37*VLOOKUP(BT$12,別紙!$B$4:$E$10,MATCH("設備利用率",別紙!$B$4:$E$4,0),0)/100*8760/10^3</f>
        <v>0</v>
      </c>
      <c r="BU37" s="34">
        <f t="shared" si="6"/>
        <v>145920.22272671998</v>
      </c>
      <c r="BV37" s="36"/>
      <c r="BW37" s="33" t="str">
        <f t="shared" si="7"/>
        <v>34210</v>
      </c>
      <c r="BX37" s="33" t="str">
        <f t="shared" si="8"/>
        <v>庄原市</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207695.10149587152</v>
      </c>
      <c r="BZ37" s="36"/>
      <c r="CA37" s="33" t="str">
        <f t="shared" si="9"/>
        <v>34210</v>
      </c>
      <c r="CB37" s="33" t="str">
        <f t="shared" si="10"/>
        <v>庄原市</v>
      </c>
      <c r="CC37" s="223">
        <f t="shared" si="11"/>
        <v>4.1672645004831997E-2</v>
      </c>
      <c r="CD37" s="223">
        <f t="shared" si="16"/>
        <v>0.62971936049940869</v>
      </c>
      <c r="CE37" s="223">
        <f t="shared" si="17"/>
        <v>0</v>
      </c>
      <c r="CF37" s="223">
        <f t="shared" si="18"/>
        <v>3.1177393946042173E-2</v>
      </c>
      <c r="CG37" s="223">
        <f t="shared" si="19"/>
        <v>0</v>
      </c>
      <c r="CH37" s="223">
        <f t="shared" si="20"/>
        <v>0</v>
      </c>
      <c r="CI37" s="223">
        <f t="shared" si="12"/>
        <v>0.70256939945028274</v>
      </c>
      <c r="CK37" s="18" t="str">
        <f t="shared" si="13"/>
        <v>34210</v>
      </c>
      <c r="CL37" s="18" t="str">
        <f t="shared" si="14"/>
        <v>庄原市</v>
      </c>
      <c r="CM37" s="18">
        <f>VLOOKUP($CK37&amp;"_"&amp;$AZ$7,データシート1!$A:$BT,MATCH("ca_太陽光発電（10kW未満）",データシート1!$A$1:$BT$1,0),0)</f>
        <v>1560</v>
      </c>
      <c r="CN37" s="18">
        <f>VLOOKUP($CK37&amp;"_"&amp;$AZ$5,データシート1!$A:$BT,MATCH("ab_家庭",データシート1!$A$1:$BT$1,0),0)</f>
        <v>15043</v>
      </c>
      <c r="CO37" s="223">
        <f t="shared" si="15"/>
        <v>0.10370271887256531</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03207</v>
      </c>
      <c r="AY38" s="18" t="str">
        <f>IF(IFERROR(比較地域マスタ!$Z31,"")=0,"",IFERROR(比較地域マスタ!$Z31,""))</f>
        <v>久慈市</v>
      </c>
      <c r="BC38" s="844" t="str">
        <f t="shared" si="0"/>
        <v>03207</v>
      </c>
      <c r="BD38" s="1031" t="str">
        <f t="shared" si="2"/>
        <v>久慈市</v>
      </c>
      <c r="BE38" s="34">
        <f>VLOOKUP($BC38&amp;"_"&amp;$AZ$7,データシート1!$A:$BT,MATCH("cb_"&amp;BE$12,データシート1!$A$1:$BT$1,0),0)</f>
        <v>3826.4000000000065</v>
      </c>
      <c r="BF38" s="34">
        <f>VLOOKUP($BC38&amp;"_"&amp;$AZ$7,データシート1!$A:$BT,MATCH("cb_"&amp;BF$12,データシート1!$A$1:$BT$1,0),0)</f>
        <v>25781.600000000002</v>
      </c>
      <c r="BG38" s="34">
        <f>VLOOKUP($BC38&amp;"_"&amp;$AZ$7,データシート1!$A:$BT,MATCH("cb_"&amp;BG$12,データシート1!$A$1:$BT$1,0),0)</f>
        <v>0</v>
      </c>
      <c r="BH38" s="34">
        <f>VLOOKUP($BC38&amp;"_"&amp;$AZ$7,データシート1!$A:$BT,MATCH("cb_"&amp;BH$12,データシート1!$A$1:$BT$1,0),0)</f>
        <v>59.2</v>
      </c>
      <c r="BI38" s="34">
        <f>VLOOKUP($BC38&amp;"_"&amp;$AZ$7,データシート1!$A:$BT,MATCH("cb_"&amp;BI$12,データシート1!$A$1:$BT$1,0),0)</f>
        <v>0</v>
      </c>
      <c r="BJ38" s="34">
        <f>VLOOKUP($BC38&amp;"_"&amp;$AZ$7,データシート1!$A:$BT,MATCH("cb_"&amp;BJ$12,データシート1!$A$1:$BT$1,0),0)</f>
        <v>0</v>
      </c>
      <c r="BK38" s="34">
        <f t="shared" si="3"/>
        <v>29667.200000000008</v>
      </c>
      <c r="BL38" s="36"/>
      <c r="BM38" s="844" t="str">
        <f t="shared" si="4"/>
        <v>03207</v>
      </c>
      <c r="BN38" s="1031" t="str">
        <f t="shared" si="5"/>
        <v>久慈市</v>
      </c>
      <c r="BO38" s="34">
        <f>BE38*VLOOKUP(BO$12,別紙!$B$4:$E$10,MATCH("設備利用率",別紙!$B$4:$E$4,0),0)/100*8760/10^3</f>
        <v>4592.139168000007</v>
      </c>
      <c r="BP38" s="34">
        <f>BF38*VLOOKUP(BP$12,別紙!$B$4:$E$10,MATCH("設備利用率",別紙!$B$4:$E$4,0),0)/100*8760/10^3</f>
        <v>34102.869216000006</v>
      </c>
      <c r="BQ38" s="34">
        <f>BG38*VLOOKUP(BQ$12,別紙!$B$4:$E$10,MATCH("設備利用率",別紙!$B$4:$E$4,0),0)/100*8760/10^3</f>
        <v>0</v>
      </c>
      <c r="BR38" s="34">
        <f>BH38*VLOOKUP(BR$12,別紙!$B$4:$E$10,MATCH("設備利用率",別紙!$B$4:$E$4,0),0)/100*8760/10^3</f>
        <v>311.15520000000004</v>
      </c>
      <c r="BS38" s="34">
        <f>BI38*VLOOKUP(BS$12,別紙!$B$4:$E$10,MATCH("設備利用率",別紙!$B$4:$E$4,0),0)/100*8760/10^3</f>
        <v>0</v>
      </c>
      <c r="BT38" s="34">
        <f>BJ38*VLOOKUP(BT$12,別紙!$B$4:$E$10,MATCH("設備利用率",別紙!$B$4:$E$4,0),0)/100*8760/10^3</f>
        <v>0</v>
      </c>
      <c r="BU38" s="34">
        <f t="shared" si="6"/>
        <v>39006.163584000016</v>
      </c>
      <c r="BV38" s="36"/>
      <c r="BW38" s="33" t="str">
        <f t="shared" si="7"/>
        <v>03207</v>
      </c>
      <c r="BX38" s="33" t="str">
        <f t="shared" si="8"/>
        <v>久慈市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196074.03943478057</v>
      </c>
      <c r="BZ38" s="36"/>
      <c r="CA38" s="33" t="str">
        <f t="shared" si="9"/>
        <v>03207</v>
      </c>
      <c r="CB38" s="33" t="str">
        <f t="shared" si="10"/>
        <v>久慈市</v>
      </c>
      <c r="CC38" s="223">
        <f t="shared" si="11"/>
        <v>2.3420434348359893E-2</v>
      </c>
      <c r="CD38" s="223">
        <f t="shared" si="16"/>
        <v>0.17392852880630089</v>
      </c>
      <c r="CE38" s="223">
        <f t="shared" si="17"/>
        <v>0</v>
      </c>
      <c r="CF38" s="223">
        <f t="shared" si="18"/>
        <v>1.5869270653930631E-3</v>
      </c>
      <c r="CG38" s="223">
        <f t="shared" si="19"/>
        <v>0</v>
      </c>
      <c r="CH38" s="223">
        <f t="shared" si="20"/>
        <v>0</v>
      </c>
      <c r="CI38" s="223">
        <f t="shared" si="12"/>
        <v>0.19893589022005384</v>
      </c>
      <c r="CK38" s="18" t="str">
        <f t="shared" si="13"/>
        <v>03207</v>
      </c>
      <c r="CL38" s="18" t="str">
        <f t="shared" si="14"/>
        <v>久慈市</v>
      </c>
      <c r="CM38" s="18">
        <f>VLOOKUP($CK38&amp;"_"&amp;$AZ$7,データシート1!$A:$BT,MATCH("ca_太陽光発電（10kW未満）",データシート1!$A$1:$BT$1,0),0)</f>
        <v>758</v>
      </c>
      <c r="CN38" s="18">
        <f>VLOOKUP($CK38&amp;"_"&amp;$AZ$5,データシート1!$A:$BT,MATCH("ab_家庭",データシート1!$A$1:$BT$1,0),0)</f>
        <v>15488</v>
      </c>
      <c r="CO38" s="223">
        <f t="shared" si="15"/>
        <v>4.8941115702479339E-2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39210</v>
      </c>
      <c r="AY39" s="18" t="str">
        <f>IF(IFERROR(比較地域マスタ!$Z32,"")=0,"",IFERROR(比較地域マスタ!$Z32,""))</f>
        <v>四万十市</v>
      </c>
      <c r="BC39" s="844" t="str">
        <f t="shared" si="0"/>
        <v>39210</v>
      </c>
      <c r="BD39" s="1031" t="str">
        <f t="shared" si="2"/>
        <v>四万十市</v>
      </c>
      <c r="BE39" s="34">
        <f>VLOOKUP($BC39&amp;"_"&amp;$AZ$7,データシート1!$A:$BT,MATCH("cb_"&amp;BE$12,データシート1!$A$1:$BT$1,0),0)</f>
        <v>4748.7800000000061</v>
      </c>
      <c r="BF39" s="34">
        <f>VLOOKUP($BC39&amp;"_"&amp;$AZ$7,データシート1!$A:$BT,MATCH("cb_"&amp;BF$12,データシート1!$A$1:$BT$1,0),0)</f>
        <v>48458.54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763.25800000000004</v>
      </c>
      <c r="BK39" s="34">
        <f t="shared" si="3"/>
        <v>53970.578000000009</v>
      </c>
      <c r="BL39" s="36"/>
      <c r="BM39" s="844" t="str">
        <f t="shared" si="4"/>
        <v>39210</v>
      </c>
      <c r="BN39" s="1031" t="str">
        <f t="shared" si="5"/>
        <v>四万十市</v>
      </c>
      <c r="BO39" s="34">
        <f>BE39*VLOOKUP(BO$12,別紙!$B$4:$E$10,MATCH("設備利用率",別紙!$B$4:$E$4,0),0)/100*8760/10^3</f>
        <v>5699.1058536000064</v>
      </c>
      <c r="BP39" s="34">
        <f>BF39*VLOOKUP(BP$12,別紙!$B$4:$E$10,MATCH("設備利用率",別紙!$B$4:$E$4,0),0)/100*8760/10^3</f>
        <v>64099.018370400001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5348.9120640000001</v>
      </c>
      <c r="BU39" s="34">
        <f t="shared" si="6"/>
        <v>75147.036288000018</v>
      </c>
      <c r="BV39" s="36"/>
      <c r="BW39" s="33" t="str">
        <f t="shared" si="7"/>
        <v>39210</v>
      </c>
      <c r="BX39" s="33" t="str">
        <f t="shared" si="8"/>
        <v>四万十市</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179372.10433252447</v>
      </c>
      <c r="BZ39" s="36"/>
      <c r="CA39" s="33" t="str">
        <f t="shared" si="9"/>
        <v>39210</v>
      </c>
      <c r="CB39" s="33" t="str">
        <f t="shared" si="10"/>
        <v>四万十市</v>
      </c>
      <c r="CC39" s="223">
        <f t="shared" si="11"/>
        <v>3.1772531602990296E-2</v>
      </c>
      <c r="CD39" s="223">
        <f t="shared" si="16"/>
        <v>0.35735221264713296</v>
      </c>
      <c r="CE39" s="223">
        <f t="shared" si="17"/>
        <v>0</v>
      </c>
      <c r="CF39" s="223">
        <f t="shared" si="18"/>
        <v>0</v>
      </c>
      <c r="CG39" s="223">
        <f t="shared" si="19"/>
        <v>0</v>
      </c>
      <c r="CH39" s="223">
        <f t="shared" si="20"/>
        <v>2.982020021398675E-2</v>
      </c>
      <c r="CI39" s="223">
        <f t="shared" si="12"/>
        <v>0.41894494446411007</v>
      </c>
      <c r="CK39" s="18" t="str">
        <f t="shared" si="13"/>
        <v>39210</v>
      </c>
      <c r="CL39" s="18" t="str">
        <f t="shared" si="14"/>
        <v>四万十市</v>
      </c>
      <c r="CM39" s="18">
        <f>VLOOKUP($CK39&amp;"_"&amp;$AZ$7,データシート1!$A:$BT,MATCH("ca_太陽光発電（10kW未満）",データシート1!$A$1:$BT$1,0),0)</f>
        <v>983</v>
      </c>
      <c r="CN39" s="18">
        <f>VLOOKUP($CK39&amp;"_"&amp;$AZ$5,データシート1!$A:$BT,MATCH("ab_家庭",データシート1!$A$1:$BT$1,0),0)</f>
        <v>16583</v>
      </c>
      <c r="CO39" s="223">
        <f t="shared" si="15"/>
        <v>5.9277573418561179E-2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22341</v>
      </c>
      <c r="AY40" s="18" t="str">
        <f>IF(IFERROR(比較地域マスタ!$Z33,"")=0,"",IFERROR(比較地域マスタ!$Z33,""))</f>
        <v>清水町</v>
      </c>
      <c r="BC40" s="844" t="str">
        <f t="shared" si="0"/>
        <v>22341</v>
      </c>
      <c r="BD40" s="1031" t="str">
        <f t="shared" si="2"/>
        <v>清水町</v>
      </c>
      <c r="BE40" s="34">
        <f>VLOOKUP($BC40&amp;"_"&amp;$AZ$7,データシート1!$A:$BT,MATCH("cb_"&amp;BE$12,データシート1!$A$1:$BT$1,0),0)</f>
        <v>4979.2000000000053</v>
      </c>
      <c r="BF40" s="34">
        <f>VLOOKUP($BC40&amp;"_"&amp;$AZ$7,データシート1!$A:$BT,MATCH("cb_"&amp;BF$12,データシート1!$A$1:$BT$1,0),0)</f>
        <v>2287.0000000000009</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7266.2000000000062</v>
      </c>
      <c r="BL40" s="36"/>
      <c r="BM40" s="844" t="str">
        <f t="shared" si="4"/>
        <v>22341</v>
      </c>
      <c r="BN40" s="1031" t="str">
        <f t="shared" si="5"/>
        <v>清水町</v>
      </c>
      <c r="BO40" s="34">
        <f>BE40*VLOOKUP(BO$12,別紙!$B$4:$E$10,MATCH("設備利用率",別紙!$B$4:$E$4,0),0)/100*8760/10^3</f>
        <v>5975.6375040000066</v>
      </c>
      <c r="BP40" s="34">
        <f>BF40*VLOOKUP(BP$12,別紙!$B$4:$E$10,MATCH("設備利用率",別紙!$B$4:$E$4,0),0)/100*8760/10^3</f>
        <v>3025.1521200000011</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9000.7896240000082</v>
      </c>
      <c r="BV40" s="36"/>
      <c r="BW40" s="33" t="str">
        <f t="shared" si="7"/>
        <v>22341</v>
      </c>
      <c r="BX40" s="33" t="str">
        <f t="shared" si="8"/>
        <v>清水町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204815.48800718386</v>
      </c>
      <c r="BZ40" s="36"/>
      <c r="CA40" s="33" t="str">
        <f t="shared" si="9"/>
        <v>22341</v>
      </c>
      <c r="CB40" s="33" t="str">
        <f t="shared" si="10"/>
        <v>清水町</v>
      </c>
      <c r="CC40" s="223">
        <f t="shared" si="11"/>
        <v>2.917571108582576E-2</v>
      </c>
      <c r="CD40" s="223">
        <f t="shared" si="16"/>
        <v>1.4770133594066356E-2</v>
      </c>
      <c r="CE40" s="223">
        <f t="shared" si="17"/>
        <v>0</v>
      </c>
      <c r="CF40" s="223">
        <f t="shared" si="18"/>
        <v>0</v>
      </c>
      <c r="CG40" s="223">
        <f t="shared" si="19"/>
        <v>0</v>
      </c>
      <c r="CH40" s="223">
        <f t="shared" si="20"/>
        <v>0</v>
      </c>
      <c r="CI40" s="223">
        <f t="shared" si="12"/>
        <v>4.394584467989212E-2</v>
      </c>
      <c r="CK40" s="18" t="str">
        <f t="shared" si="13"/>
        <v>22341</v>
      </c>
      <c r="CL40" s="18" t="str">
        <f t="shared" si="14"/>
        <v>清水町</v>
      </c>
      <c r="CM40" s="18">
        <f>VLOOKUP($CK40&amp;"_"&amp;$AZ$7,データシート1!$A:$BT,MATCH("ca_太陽光発電（10kW未満）",データシート1!$A$1:$BT$1,0),0)</f>
        <v>998</v>
      </c>
      <c r="CN40" s="18">
        <f>VLOOKUP($CK40&amp;"_"&amp;$AZ$5,データシート1!$A:$BT,MATCH("ab_家庭",データシート1!$A$1:$BT$1,0),0)</f>
        <v>14339</v>
      </c>
      <c r="CO40" s="223">
        <f t="shared" si="15"/>
        <v>6.9600390543273591E-2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01233</v>
      </c>
      <c r="AY41" s="18" t="str">
        <f>IF(IFERROR(比較地域マスタ!$Z34,"")=0,"",IFERROR(比較地域マスタ!$Z34,""))</f>
        <v>伊達市</v>
      </c>
      <c r="BC41" s="844" t="str">
        <f t="shared" si="0"/>
        <v>01233</v>
      </c>
      <c r="BD41" s="1031" t="str">
        <f t="shared" si="2"/>
        <v>伊達市</v>
      </c>
      <c r="BE41" s="34">
        <f>VLOOKUP($BC41&amp;"_"&amp;$AZ$7,データシート1!$A:$BT,MATCH("cb_"&amp;BE$12,データシート1!$A$1:$BT$1,0),0)</f>
        <v>2490.1580000000022</v>
      </c>
      <c r="BF41" s="34">
        <f>VLOOKUP($BC41&amp;"_"&amp;$AZ$7,データシート1!$A:$BT,MATCH("cb_"&amp;BF$12,データシート1!$A$1:$BT$1,0),0)</f>
        <v>16450.838</v>
      </c>
      <c r="BG41" s="34">
        <f>VLOOKUP($BC41&amp;"_"&amp;$AZ$7,データシート1!$A:$BT,MATCH("cb_"&amp;BG$12,データシート1!$A$1:$BT$1,0),0)</f>
        <v>56919.199999999997</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75860.195999999996</v>
      </c>
      <c r="BL41" s="36"/>
      <c r="BM41" s="844" t="str">
        <f t="shared" si="4"/>
        <v>01233</v>
      </c>
      <c r="BN41" s="1031" t="str">
        <f t="shared" si="5"/>
        <v>伊達市</v>
      </c>
      <c r="BO41" s="34">
        <f>BE41*VLOOKUP(BO$12,別紙!$B$4:$E$10,MATCH("設備利用率",別紙!$B$4:$E$4,0),0)/100*8760/10^3</f>
        <v>2988.488418960002</v>
      </c>
      <c r="BP41" s="34">
        <f>BF41*VLOOKUP(BP$12,別紙!$B$4:$E$10,MATCH("設備利用率",別紙!$B$4:$E$4,0),0)/100*8760/10^3</f>
        <v>21760.51047288</v>
      </c>
      <c r="BQ41" s="34">
        <f>BG41*VLOOKUP(BQ$12,別紙!$B$4:$E$10,MATCH("設備利用率",別紙!$B$4:$E$4,0),0)/100*8760/10^3</f>
        <v>123655.82361599998</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148404.82250783997</v>
      </c>
      <c r="BV41" s="36"/>
      <c r="BW41" s="33" t="str">
        <f t="shared" si="7"/>
        <v>01233</v>
      </c>
      <c r="BX41" s="33" t="str">
        <f t="shared" si="8"/>
        <v>伊達市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161527.62490861217</v>
      </c>
      <c r="BZ41" s="36"/>
      <c r="CA41" s="33" t="str">
        <f t="shared" si="9"/>
        <v>01233</v>
      </c>
      <c r="CB41" s="33" t="str">
        <f t="shared" si="10"/>
        <v>伊達市</v>
      </c>
      <c r="CC41" s="223">
        <f t="shared" si="11"/>
        <v>1.8501407549642395E-2</v>
      </c>
      <c r="CD41" s="223">
        <f t="shared" si="16"/>
        <v>0.13471695931387273</v>
      </c>
      <c r="CE41" s="223">
        <f t="shared" si="17"/>
        <v>0.76553978730239491</v>
      </c>
      <c r="CF41" s="223">
        <f t="shared" si="18"/>
        <v>0</v>
      </c>
      <c r="CG41" s="223">
        <f t="shared" si="19"/>
        <v>0</v>
      </c>
      <c r="CH41" s="223">
        <f t="shared" si="20"/>
        <v>0</v>
      </c>
      <c r="CI41" s="223">
        <f t="shared" si="12"/>
        <v>0.91875815416590989</v>
      </c>
      <c r="CK41" s="18" t="str">
        <f t="shared" si="13"/>
        <v>01233</v>
      </c>
      <c r="CL41" s="18" t="str">
        <f t="shared" si="14"/>
        <v>伊達市</v>
      </c>
      <c r="CM41" s="18">
        <f>VLOOKUP($CK41&amp;"_"&amp;$AZ$7,データシート1!$A:$BT,MATCH("ca_太陽光発電（10kW未満）",データシート1!$A$1:$BT$1,0),0)</f>
        <v>507</v>
      </c>
      <c r="CN41" s="18">
        <f>VLOOKUP($CK41&amp;"_"&amp;$AZ$5,データシート1!$A:$BT,MATCH("ab_家庭",データシート1!$A$1:$BT$1,0),0)</f>
        <v>17632</v>
      </c>
      <c r="CO41" s="223">
        <f t="shared" si="15"/>
        <v>2.8754537205081671E-2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22205</v>
      </c>
      <c r="AY72" s="18" t="str">
        <f>IF(IFERROR(比較地域マスタ!$AE7,"")=0,"",IFERROR(比較地域マスタ!$AE7,""))</f>
        <v>熱海市</v>
      </c>
      <c r="AZ72" s="16"/>
      <c r="BA72" s="22">
        <v>1</v>
      </c>
      <c r="BB72" s="22">
        <v>1</v>
      </c>
      <c r="BC72" s="18" t="str">
        <f>AX72</f>
        <v>22205</v>
      </c>
      <c r="BD72" s="18" t="str">
        <f>AY72</f>
        <v>熱海市</v>
      </c>
      <c r="BE72" s="33">
        <f>VLOOKUP(BC72&amp;"_"&amp;$AZ$9,データシート3!A:AB,MATCH("ea_"&amp;"太陽光（建物系）"&amp;"_年間発電",データシート3!$A$1:$AB$1,0),0)/10^3+VLOOKUP(BC72&amp;"_"&amp;$AZ$9,データシート3!A:AB,MATCH("ea_"&amp;"太陽光（土地系）"&amp;"_年間発電",データシート3!$A$1:$AB$1,0),0)/10^3</f>
        <v>229186.84699999998</v>
      </c>
      <c r="BF72" s="33">
        <f>VLOOKUP(BC72&amp;"_"&amp;$AZ$9,データシート3!A:AB,MATCH("ea_"&amp;"風力（陸上）"&amp;"_年間発電",データシート3!$A$1:$AB$1,0),0)/10^3</f>
        <v>138596.40299999996</v>
      </c>
      <c r="BG72" s="33">
        <f>VLOOKUP(BC72&amp;"_"&amp;$AZ$9,データシート3!A:AB,MATCH("ea_"&amp;"中小水（河川）"&amp;"_年間発電",データシート3!$A$1:$AB$1,0),0)/10^3+VLOOKUP(BC72&amp;"_"&amp;$AZ$9,データシート3!A:AB,MATCH("ea_"&amp;"中小水（農業用水路）"&amp;"_年間発電",データシート3!$A$1:$AB$1,0),0)/10^3</f>
        <v>16683.906999999999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456.71100000000007</v>
      </c>
      <c r="BI72" s="33">
        <f>SUM(BE72:BH72)</f>
        <v>384923.86799999996</v>
      </c>
      <c r="BJ72" s="33">
        <f>(VLOOKUP($BC72&amp;"_"&amp;$AZ$8,データシート3!$A:$AN,MATCH("da_合計",データシート3!$A$1:$AN$1,0),0))/10^3</f>
        <v>222074.56961105793</v>
      </c>
      <c r="BK72" s="33">
        <f t="shared" ref="BK72:BK103" si="21">BI72-BJ72</f>
        <v>162849.29838894203</v>
      </c>
      <c r="BL72" s="33">
        <f t="shared" ref="BL72:BL103" si="22">IF(BK72&gt;0,0,BK72)</f>
        <v>0</v>
      </c>
      <c r="BM72" s="33">
        <f t="shared" ref="BM72:BM103" si="23">IF(BK72&gt;0,BK72,0)</f>
        <v>162849.29838894203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22222</v>
      </c>
      <c r="AY73" s="18" t="str">
        <f>IF(IFERROR(比較地域マスタ!$AE8,"")=0,"",IFERROR(比較地域マスタ!$AE8,""))</f>
        <v>伊豆市</v>
      </c>
      <c r="AZ73" s="16"/>
      <c r="BA73" s="22">
        <v>2</v>
      </c>
      <c r="BB73" s="22">
        <v>1</v>
      </c>
      <c r="BC73" s="18" t="str">
        <f t="shared" ref="BC73:BC136" si="24">AX73</f>
        <v>22222</v>
      </c>
      <c r="BD73" s="18" t="str">
        <f t="shared" ref="BD73:BD136" si="25">AY73</f>
        <v>伊豆市</v>
      </c>
      <c r="BE73" s="33">
        <f>VLOOKUP(BC73&amp;"_"&amp;$AZ$9,データシート3!A:AB,MATCH("ea_"&amp;"太陽光（建物系）"&amp;"_年間発電",データシート3!$A$1:$AB$1,0),0)/10^3+VLOOKUP(BC73&amp;"_"&amp;$AZ$9,データシート3!A:AB,MATCH("ea_"&amp;"太陽光（土地系）"&amp;"_年間発電",データシート3!$A$1:$AB$1,0),0)/10^3</f>
        <v>496740.86399999994</v>
      </c>
      <c r="BF73" s="33">
        <f>VLOOKUP(BC73&amp;"_"&amp;$AZ$9,データシート3!A:AB,MATCH("ea_"&amp;"風力（陸上）"&amp;"_年間発電",データシート3!$A$1:$AB$1,0),0)/10^3</f>
        <v>2319579.3220000002</v>
      </c>
      <c r="BG73" s="33">
        <f>VLOOKUP(BC73&amp;"_"&amp;$AZ$9,データシート3!A:AB,MATCH("ea_"&amp;"中小水（河川）"&amp;"_年間発電",データシート3!$A$1:$AB$1,0),0)/10^3+VLOOKUP(BC73&amp;"_"&amp;$AZ$9,データシート3!A:AB,MATCH("ea_"&amp;"中小水（農業用水路）"&amp;"_年間発電",データシート3!$A$1:$AB$1,0),0)/10^3</f>
        <v>273755.23200000008</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216206.56800000006</v>
      </c>
      <c r="BI73" s="33">
        <f t="shared" ref="BI73:BI136" si="26">SUM(BE73:BH73)</f>
        <v>3306281.9860000005</v>
      </c>
      <c r="BJ73" s="33">
        <f>(VLOOKUP($BC73&amp;"_"&amp;$AZ$8,データシート3!$A:$AN,MATCH("da_合計",データシート3!$A$1:$AN$1,0),0))/10^3</f>
        <v>147381.3526140805</v>
      </c>
      <c r="BK73" s="33">
        <f t="shared" si="21"/>
        <v>3158900.63338592</v>
      </c>
      <c r="BL73" s="33">
        <f t="shared" si="22"/>
        <v>0</v>
      </c>
      <c r="BM73" s="33">
        <f t="shared" si="23"/>
        <v>3158900.63338592</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22225</v>
      </c>
      <c r="AY74" s="18" t="str">
        <f>IF(IFERROR(比較地域マスタ!$AE9,"")=0,"",IFERROR(比較地域マスタ!$AE9,""))</f>
        <v>伊豆の国市</v>
      </c>
      <c r="AZ74" s="16"/>
      <c r="BA74" s="22">
        <v>3</v>
      </c>
      <c r="BB74" s="22">
        <v>1</v>
      </c>
      <c r="BC74" s="18" t="str">
        <f t="shared" si="24"/>
        <v>22225</v>
      </c>
      <c r="BD74" s="18" t="str">
        <f t="shared" si="25"/>
        <v>伊豆の国市</v>
      </c>
      <c r="BE74" s="33">
        <f>VLOOKUP(BC74&amp;"_"&amp;$AZ$9,データシート3!A:AB,MATCH("ea_"&amp;"太陽光（建物系）"&amp;"_年間発電",データシート3!$A$1:$AB$1,0),0)/10^3+VLOOKUP(BC74&amp;"_"&amp;$AZ$9,データシート3!A:AB,MATCH("ea_"&amp;"太陽光（土地系）"&amp;"_年間発電",データシート3!$A$1:$AB$1,0),0)/10^3</f>
        <v>414539.67300000001</v>
      </c>
      <c r="BF74" s="33">
        <f>VLOOKUP(BC74&amp;"_"&amp;$AZ$9,データシート3!A:AB,MATCH("ea_"&amp;"風力（陸上）"&amp;"_年間発電",データシート3!$A$1:$AB$1,0),0)/10^3</f>
        <v>162331.00899999999</v>
      </c>
      <c r="BG74" s="33">
        <f>VLOOKUP(BC74&amp;"_"&amp;$AZ$9,データシート3!A:AB,MATCH("ea_"&amp;"中小水（河川）"&amp;"_年間発電",データシート3!$A$1:$AB$1,0),0)/10^3+VLOOKUP(BC74&amp;"_"&amp;$AZ$9,データシート3!A:AB,MATCH("ea_"&amp;"中小水（農業用水路）"&amp;"_年間発電",データシート3!$A$1:$AB$1,0),0)/10^3</f>
        <v>28648.600999999995</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3182.5079999999998</v>
      </c>
      <c r="BI74" s="33">
        <f t="shared" si="26"/>
        <v>608701.79100000008</v>
      </c>
      <c r="BJ74" s="33">
        <f>(VLOOKUP($BC74&amp;"_"&amp;$AZ$8,データシート3!$A:$AN,MATCH("da_合計",データシート3!$A$1:$AN$1,0),0))/10^3</f>
        <v>291488.73433570092</v>
      </c>
      <c r="BK74" s="33">
        <f t="shared" si="21"/>
        <v>317213.05666429916</v>
      </c>
      <c r="BL74" s="33">
        <f t="shared" si="22"/>
        <v>0</v>
      </c>
      <c r="BM74" s="33">
        <f t="shared" si="23"/>
        <v>317213.05666429916</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22208</v>
      </c>
      <c r="AY75" s="18" t="str">
        <f>IF(IFERROR(比較地域マスタ!$AE10,"")=0,"",IFERROR(比較地域マスタ!$AE10,""))</f>
        <v>伊東市</v>
      </c>
      <c r="AZ75" s="16"/>
      <c r="BA75" s="22">
        <v>4</v>
      </c>
      <c r="BB75" s="22">
        <v>1</v>
      </c>
      <c r="BC75" s="18" t="str">
        <f t="shared" si="24"/>
        <v>22208</v>
      </c>
      <c r="BD75" s="18" t="str">
        <f t="shared" si="25"/>
        <v>伊東市</v>
      </c>
      <c r="BE75" s="33">
        <f>VLOOKUP(BC75&amp;"_"&amp;$AZ$9,データシート3!A:AB,MATCH("ea_"&amp;"太陽光（建物系）"&amp;"_年間発電",データシート3!$A$1:$AB$1,0),0)/10^3+VLOOKUP(BC75&amp;"_"&amp;$AZ$9,データシート3!A:AB,MATCH("ea_"&amp;"太陽光（土地系）"&amp;"_年間発電",データシート3!$A$1:$AB$1,0),0)/10^3</f>
        <v>521774.11499999999</v>
      </c>
      <c r="BF75" s="33">
        <f>VLOOKUP(BC75&amp;"_"&amp;$AZ$9,データシート3!A:AB,MATCH("ea_"&amp;"風力（陸上）"&amp;"_年間発電",データシート3!$A$1:$AB$1,0),0)/10^3</f>
        <v>316849.913</v>
      </c>
      <c r="BG75" s="33">
        <f>VLOOKUP(BC75&amp;"_"&amp;$AZ$9,データシート3!A:AB,MATCH("ea_"&amp;"中小水（河川）"&amp;"_年間発電",データシート3!$A$1:$AB$1,0),0)/10^3+VLOOKUP(BC75&amp;"_"&amp;$AZ$9,データシート3!A:AB,MATCH("ea_"&amp;"中小水（農業用水路）"&amp;"_年間発電",データシート3!$A$1:$AB$1,0),0)/10^3</f>
        <v>8758.848</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752903.07999999984</v>
      </c>
      <c r="BI75" s="33">
        <f t="shared" si="26"/>
        <v>1600285.9559999998</v>
      </c>
      <c r="BJ75" s="33">
        <f>(VLOOKUP($BC75&amp;"_"&amp;$AZ$8,データシート3!$A:$AN,MATCH("da_合計",データシート3!$A$1:$AN$1,0),0))/10^3</f>
        <v>355894.91887607105</v>
      </c>
      <c r="BK75" s="33">
        <f t="shared" si="21"/>
        <v>1244391.0371239288</v>
      </c>
      <c r="BL75" s="33">
        <f t="shared" si="22"/>
        <v>0</v>
      </c>
      <c r="BM75" s="33">
        <f t="shared" si="23"/>
        <v>1244391.0371239288</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22211</v>
      </c>
      <c r="AY76" s="18" t="str">
        <f>IF(IFERROR(比較地域マスタ!$AE11,"")=0,"",IFERROR(比較地域マスタ!$AE11,""))</f>
        <v>磐田市</v>
      </c>
      <c r="AZ76" s="16"/>
      <c r="BA76" s="22">
        <v>5</v>
      </c>
      <c r="BB76" s="22">
        <v>1</v>
      </c>
      <c r="BC76" s="18" t="str">
        <f t="shared" si="24"/>
        <v>22211</v>
      </c>
      <c r="BD76" s="18" t="str">
        <f t="shared" si="25"/>
        <v>磐田市</v>
      </c>
      <c r="BE76" s="33">
        <f>VLOOKUP(BC76&amp;"_"&amp;$AZ$9,データシート3!A:AB,MATCH("ea_"&amp;"太陽光（建物系）"&amp;"_年間発電",データシート3!$A$1:$AB$1,0),0)/10^3+VLOOKUP(BC76&amp;"_"&amp;$AZ$9,データシート3!A:AB,MATCH("ea_"&amp;"太陽光（土地系）"&amp;"_年間発電",データシート3!$A$1:$AB$1,0),0)/10^3</f>
        <v>1739766.0100000002</v>
      </c>
      <c r="BF76" s="33">
        <f>VLOOKUP(BC76&amp;"_"&amp;$AZ$9,データシート3!A:AB,MATCH("ea_"&amp;"風力（陸上）"&amp;"_年間発電",データシート3!$A$1:$AB$1,0),0)/10^3</f>
        <v>39278.534</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48.564999999999998</v>
      </c>
      <c r="BI76" s="33">
        <f t="shared" si="26"/>
        <v>1779093.1090000002</v>
      </c>
      <c r="BJ76" s="33">
        <f>(VLOOKUP($BC76&amp;"_"&amp;$AZ$8,データシート3!$A:$AN,MATCH("da_合計",データシート3!$A$1:$AN$1,0),0))/10^3</f>
        <v>1601671.0679608348</v>
      </c>
      <c r="BK76" s="33">
        <f t="shared" si="21"/>
        <v>177422.04103916534</v>
      </c>
      <c r="BL76" s="33">
        <f t="shared" si="22"/>
        <v>0</v>
      </c>
      <c r="BM76" s="33">
        <f t="shared" si="23"/>
        <v>177422.04103916534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22223</v>
      </c>
      <c r="AY77" s="18" t="str">
        <f>IF(IFERROR(比較地域マスタ!$AE12,"")=0,"",IFERROR(比較地域マスタ!$AE12,""))</f>
        <v>御前崎市</v>
      </c>
      <c r="AZ77" s="16"/>
      <c r="BA77" s="22">
        <v>6</v>
      </c>
      <c r="BB77" s="22">
        <v>1</v>
      </c>
      <c r="BC77" s="18" t="str">
        <f t="shared" si="24"/>
        <v>22223</v>
      </c>
      <c r="BD77" s="18" t="str">
        <f t="shared" si="25"/>
        <v>御前崎市</v>
      </c>
      <c r="BE77" s="33">
        <f>VLOOKUP(BC77&amp;"_"&amp;$AZ$9,データシート3!A:AB,MATCH("ea_"&amp;"太陽光（建物系）"&amp;"_年間発電",データシート3!$A$1:$AB$1,0),0)/10^3+VLOOKUP(BC77&amp;"_"&amp;$AZ$9,データシート3!A:AB,MATCH("ea_"&amp;"太陽光（土地系）"&amp;"_年間発電",データシート3!$A$1:$AB$1,0),0)/10^3</f>
        <v>733038.61200000008</v>
      </c>
      <c r="BF77" s="33">
        <f>VLOOKUP(BC77&amp;"_"&amp;$AZ$9,データシート3!A:AB,MATCH("ea_"&amp;"風力（陸上）"&amp;"_年間発電",データシート3!$A$1:$AB$1,0),0)/10^3</f>
        <v>6350.4660000000003</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6956.701</v>
      </c>
      <c r="BI77" s="33">
        <f t="shared" si="26"/>
        <v>746345.7790000001</v>
      </c>
      <c r="BJ77" s="33">
        <f>(VLOOKUP($BC77&amp;"_"&amp;$AZ$8,データシート3!$A:$AN,MATCH("da_合計",データシート3!$A$1:$AN$1,0),0))/10^3</f>
        <v>213516.4233648621</v>
      </c>
      <c r="BK77" s="33">
        <f t="shared" si="21"/>
        <v>532829.355635138</v>
      </c>
      <c r="BL77" s="33">
        <f t="shared" si="22"/>
        <v>0</v>
      </c>
      <c r="BM77" s="33">
        <f t="shared" si="23"/>
        <v>532829.355635138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22344</v>
      </c>
      <c r="AY78" s="18" t="str">
        <f>IF(IFERROR(比較地域マスタ!$AE13,"")=0,"",IFERROR(比較地域マスタ!$AE13,""))</f>
        <v>小山町</v>
      </c>
      <c r="AZ78" s="16"/>
      <c r="BA78" s="22">
        <v>7</v>
      </c>
      <c r="BB78" s="22">
        <v>1</v>
      </c>
      <c r="BC78" s="18" t="str">
        <f t="shared" si="24"/>
        <v>22344</v>
      </c>
      <c r="BD78" s="18" t="str">
        <f t="shared" si="25"/>
        <v>小山町</v>
      </c>
      <c r="BE78" s="33">
        <f>VLOOKUP(BC78&amp;"_"&amp;$AZ$9,データシート3!A:AB,MATCH("ea_"&amp;"太陽光（建物系）"&amp;"_年間発電",データシート3!$A$1:$AB$1,0),0)/10^3+VLOOKUP(BC78&amp;"_"&amp;$AZ$9,データシート3!A:AB,MATCH("ea_"&amp;"太陽光（土地系）"&amp;"_年間発電",データシート3!$A$1:$AB$1,0),0)/10^3</f>
        <v>296733.41399999999</v>
      </c>
      <c r="BF78" s="33">
        <f>VLOOKUP(BC78&amp;"_"&amp;$AZ$9,データシート3!A:AB,MATCH("ea_"&amp;"風力（陸上）"&amp;"_年間発電",データシート3!$A$1:$AB$1,0),0)/10^3</f>
        <v>166425.92800000004</v>
      </c>
      <c r="BG78" s="33">
        <f>VLOOKUP(BC78&amp;"_"&amp;$AZ$9,データシート3!A:AB,MATCH("ea_"&amp;"中小水（河川）"&amp;"_年間発電",データシート3!$A$1:$AB$1,0),0)/10^3+VLOOKUP(BC78&amp;"_"&amp;$AZ$9,データシート3!A:AB,MATCH("ea_"&amp;"中小水（農業用水路）"&amp;"_年間発電",データシート3!$A$1:$AB$1,0),0)/10^3</f>
        <v>43533.455999999998</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9831.6979999999985</v>
      </c>
      <c r="BI78" s="33">
        <f t="shared" si="26"/>
        <v>516524.49600000004</v>
      </c>
      <c r="BJ78" s="33">
        <f>(VLOOKUP($BC78&amp;"_"&amp;$AZ$8,データシート3!$A:$AN,MATCH("da_合計",データシート3!$A$1:$AN$1,0),0))/10^3</f>
        <v>174862.91273416235</v>
      </c>
      <c r="BK78" s="33">
        <f t="shared" si="21"/>
        <v>341661.58326583769</v>
      </c>
      <c r="BL78" s="33">
        <f t="shared" si="22"/>
        <v>0</v>
      </c>
      <c r="BM78" s="33">
        <f t="shared" si="23"/>
        <v>341661.58326583769</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22213</v>
      </c>
      <c r="AY79" s="18" t="str">
        <f>IF(IFERROR(比較地域マスタ!$AE14,"")=0,"",IFERROR(比較地域マスタ!$AE14,""))</f>
        <v>掛川市</v>
      </c>
      <c r="AZ79" s="16"/>
      <c r="BA79" s="22">
        <v>8</v>
      </c>
      <c r="BB79" s="22">
        <v>1</v>
      </c>
      <c r="BC79" s="18" t="str">
        <f t="shared" si="24"/>
        <v>22213</v>
      </c>
      <c r="BD79" s="18" t="str">
        <f t="shared" si="25"/>
        <v>掛川市</v>
      </c>
      <c r="BE79" s="33">
        <f>VLOOKUP(BC79&amp;"_"&amp;$AZ$9,データシート3!A:AB,MATCH("ea_"&amp;"太陽光（建物系）"&amp;"_年間発電",データシート3!$A$1:$AB$1,0),0)/10^3+VLOOKUP(BC79&amp;"_"&amp;$AZ$9,データシート3!A:AB,MATCH("ea_"&amp;"太陽光（土地系）"&amp;"_年間発電",データシート3!$A$1:$AB$1,0),0)/10^3</f>
        <v>2147193.61</v>
      </c>
      <c r="BF79" s="33">
        <f>VLOOKUP(BC79&amp;"_"&amp;$AZ$9,データシート3!A:AB,MATCH("ea_"&amp;"風力（陸上）"&amp;"_年間発電",データシート3!$A$1:$AB$1,0),0)/10^3</f>
        <v>249575.598</v>
      </c>
      <c r="BG79" s="33">
        <f>VLOOKUP(BC79&amp;"_"&amp;$AZ$9,データシート3!A:AB,MATCH("ea_"&amp;"中小水（河川）"&amp;"_年間発電",データシート3!$A$1:$AB$1,0),0)/10^3+VLOOKUP(BC79&amp;"_"&amp;$AZ$9,データシート3!A:AB,MATCH("ea_"&amp;"中小水（農業用水路）"&amp;"_年間発電",データシート3!$A$1:$AB$1,0),0)/10^3</f>
        <v>945.96400000000006</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512.14499999999998</v>
      </c>
      <c r="BI79" s="33">
        <f t="shared" si="26"/>
        <v>2398227.3169999998</v>
      </c>
      <c r="BJ79" s="33">
        <f>(VLOOKUP($BC79&amp;"_"&amp;$AZ$8,データシート3!$A:$AN,MATCH("da_合計",データシート3!$A$1:$AN$1,0),0))/10^3</f>
        <v>1204588.6022321715</v>
      </c>
      <c r="BK79" s="33">
        <f t="shared" si="21"/>
        <v>1193638.7147678284</v>
      </c>
      <c r="BL79" s="33">
        <f>IF(BK79&gt;0,0,BK79)</f>
        <v>0</v>
      </c>
      <c r="BM79" s="33">
        <f>IF(BK79&gt;0,BK79,0)</f>
        <v>1193638.7147678284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22302</v>
      </c>
      <c r="AY80" s="18" t="str">
        <f>IF(IFERROR(比較地域マスタ!$AE15,"")=0,"",IFERROR(比較地域マスタ!$AE15,""))</f>
        <v>河津町</v>
      </c>
      <c r="AZ80" s="16"/>
      <c r="BA80" s="22">
        <v>9</v>
      </c>
      <c r="BB80" s="22">
        <v>1</v>
      </c>
      <c r="BC80" s="18" t="str">
        <f t="shared" si="24"/>
        <v>22302</v>
      </c>
      <c r="BD80" s="18" t="str">
        <f t="shared" si="25"/>
        <v>河津町</v>
      </c>
      <c r="BE80" s="33">
        <f>VLOOKUP(BC80&amp;"_"&amp;$AZ$9,データシート3!A:AB,MATCH("ea_"&amp;"太陽光（建物系）"&amp;"_年間発電",データシート3!$A$1:$AB$1,0),0)/10^3+VLOOKUP(BC80&amp;"_"&amp;$AZ$9,データシート3!A:AB,MATCH("ea_"&amp;"太陽光（土地系）"&amp;"_年間発電",データシート3!$A$1:$AB$1,0),0)/10^3</f>
        <v>126404.62</v>
      </c>
      <c r="BF80" s="33">
        <f>VLOOKUP(BC80&amp;"_"&amp;$AZ$9,データシート3!A:AB,MATCH("ea_"&amp;"風力（陸上）"&amp;"_年間発電",データシート3!$A$1:$AB$1,0),0)/10^3</f>
        <v>360897.2</v>
      </c>
      <c r="BG80" s="33">
        <f>VLOOKUP(BC80&amp;"_"&amp;$AZ$9,データシート3!A:AB,MATCH("ea_"&amp;"中小水（河川）"&amp;"_年間発電",データシート3!$A$1:$AB$1,0),0)/10^3+VLOOKUP(BC80&amp;"_"&amp;$AZ$9,データシート3!A:AB,MATCH("ea_"&amp;"中小水（農業用水路）"&amp;"_年間発電",データシート3!$A$1:$AB$1,0),0)/10^3</f>
        <v>12828.378000000001</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12661.353000000003</v>
      </c>
      <c r="BI80" s="33">
        <f t="shared" si="26"/>
        <v>512791.55100000004</v>
      </c>
      <c r="BJ80" s="33">
        <f>(VLOOKUP($BC80&amp;"_"&amp;$AZ$8,データシート3!$A:$AN,MATCH("da_合計",データシート3!$A$1:$AN$1,0),0))/10^3</f>
        <v>34242.68665314019</v>
      </c>
      <c r="BK80" s="33">
        <f t="shared" si="21"/>
        <v>478548.86434685986</v>
      </c>
      <c r="BL80" s="33">
        <f t="shared" si="22"/>
        <v>0</v>
      </c>
      <c r="BM80" s="33">
        <f t="shared" si="23"/>
        <v>478548.86434685986</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22429</v>
      </c>
      <c r="AY81" s="18" t="str">
        <f>IF(IFERROR(比較地域マスタ!$AE16,"")=0,"",IFERROR(比較地域マスタ!$AE16,""))</f>
        <v>川根本町</v>
      </c>
      <c r="AZ81" s="16"/>
      <c r="BA81" s="22">
        <v>10</v>
      </c>
      <c r="BB81" s="22">
        <v>1</v>
      </c>
      <c r="BC81" s="18" t="str">
        <f t="shared" si="24"/>
        <v>22429</v>
      </c>
      <c r="BD81" s="18" t="str">
        <f t="shared" si="25"/>
        <v>川根本町</v>
      </c>
      <c r="BE81" s="33">
        <f>VLOOKUP(BC81&amp;"_"&amp;$AZ$9,データシート3!A:AB,MATCH("ea_"&amp;"太陽光（建物系）"&amp;"_年間発電",データシート3!$A$1:$AB$1,0),0)/10^3+VLOOKUP(BC81&amp;"_"&amp;$AZ$9,データシート3!A:AB,MATCH("ea_"&amp;"太陽光（土地系）"&amp;"_年間発電",データシート3!$A$1:$AB$1,0),0)/10^3</f>
        <v>203230.06900000002</v>
      </c>
      <c r="BF81" s="33">
        <f>VLOOKUP(BC81&amp;"_"&amp;$AZ$9,データシート3!A:AB,MATCH("ea_"&amp;"風力（陸上）"&amp;"_年間発電",データシート3!$A$1:$AB$1,0),0)/10^3</f>
        <v>144880.85200000001</v>
      </c>
      <c r="BG81" s="33">
        <f>VLOOKUP(BC81&amp;"_"&amp;$AZ$9,データシート3!A:AB,MATCH("ea_"&amp;"中小水（河川）"&amp;"_年間発電",データシート3!$A$1:$AB$1,0),0)/10^3+VLOOKUP(BC81&amp;"_"&amp;$AZ$9,データシート3!A:AB,MATCH("ea_"&amp;"中小水（農業用水路）"&amp;"_年間発電",データシート3!$A$1:$AB$1,0),0)/10^3</f>
        <v>40095.152999999991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388206.07400000002</v>
      </c>
      <c r="BJ81" s="33">
        <f>(VLOOKUP($BC81&amp;"_"&amp;$AZ$8,データシート3!$A:$AN,MATCH("da_合計",データシート3!$A$1:$AN$1,0),0))/10^3</f>
        <v>32856.206238743784</v>
      </c>
      <c r="BK81" s="33">
        <f t="shared" si="21"/>
        <v>355349.86776125623</v>
      </c>
      <c r="BL81" s="33">
        <f t="shared" si="22"/>
        <v>0</v>
      </c>
      <c r="BM81" s="33">
        <f t="shared" si="23"/>
        <v>355349.86776125623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22325</v>
      </c>
      <c r="AY82" s="18" t="str">
        <f>IF(IFERROR(比較地域マスタ!$AE17,"")=0,"",IFERROR(比較地域マスタ!$AE17,""))</f>
        <v>函南町</v>
      </c>
      <c r="AZ82" s="16"/>
      <c r="BA82" s="22">
        <v>11</v>
      </c>
      <c r="BB82" s="22">
        <v>1</v>
      </c>
      <c r="BC82" s="18" t="str">
        <f t="shared" si="24"/>
        <v>22325</v>
      </c>
      <c r="BD82" s="18" t="str">
        <f t="shared" si="25"/>
        <v>函南町</v>
      </c>
      <c r="BE82" s="33">
        <f>VLOOKUP(BC82&amp;"_"&amp;$AZ$9,データシート3!A:AB,MATCH("ea_"&amp;"太陽光（建物系）"&amp;"_年間発電",データシート3!$A$1:$AB$1,0),0)/10^3+VLOOKUP(BC82&amp;"_"&amp;$AZ$9,データシート3!A:AB,MATCH("ea_"&amp;"太陽光（土地系）"&amp;"_年間発電",データシート3!$A$1:$AB$1,0),0)/10^3</f>
        <v>331319.63199999998</v>
      </c>
      <c r="BF82" s="33">
        <f>VLOOKUP(BC82&amp;"_"&amp;$AZ$9,データシート3!A:AB,MATCH("ea_"&amp;"風力（陸上）"&amp;"_年間発電",データシート3!$A$1:$AB$1,0),0)/10^3</f>
        <v>141368.033</v>
      </c>
      <c r="BG82" s="33">
        <f>VLOOKUP(BC82&amp;"_"&amp;$AZ$9,データシート3!A:AB,MATCH("ea_"&amp;"中小水（河川）"&amp;"_年間発電",データシート3!$A$1:$AB$1,0),0)/10^3+VLOOKUP(BC82&amp;"_"&amp;$AZ$9,データシート3!A:AB,MATCH("ea_"&amp;"中小水（農業用水路）"&amp;"_年間発電",データシート3!$A$1:$AB$1,0),0)/10^3</f>
        <v>48168.107000000011</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299.48700000000002</v>
      </c>
      <c r="BI82" s="33">
        <f t="shared" si="26"/>
        <v>521155.25900000002</v>
      </c>
      <c r="BJ82" s="33">
        <f>(VLOOKUP($BC82&amp;"_"&amp;$AZ$8,データシート3!$A:$AN,MATCH("da_合計",データシート3!$A$1:$AN$1,0),0))/10^3</f>
        <v>160863.3382230445</v>
      </c>
      <c r="BK82" s="33">
        <f t="shared" si="21"/>
        <v>360291.92077695555</v>
      </c>
      <c r="BL82" s="33">
        <f t="shared" si="22"/>
        <v>0</v>
      </c>
      <c r="BM82" s="33">
        <f t="shared" si="23"/>
        <v>360291.92077695555</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22224</v>
      </c>
      <c r="AY83" s="18" t="str">
        <f>IF(IFERROR(比較地域マスタ!$AE18,"")=0,"",IFERROR(比較地域マスタ!$AE18,""))</f>
        <v>菊川市</v>
      </c>
      <c r="AZ83" s="16"/>
      <c r="BA83" s="22">
        <v>12</v>
      </c>
      <c r="BB83" s="22">
        <v>1</v>
      </c>
      <c r="BC83" s="18" t="str">
        <f t="shared" si="24"/>
        <v>22224</v>
      </c>
      <c r="BD83" s="18" t="str">
        <f t="shared" si="25"/>
        <v>菊川市</v>
      </c>
      <c r="BE83" s="33">
        <f>VLOOKUP(BC83&amp;"_"&amp;$AZ$9,データシート3!A:AB,MATCH("ea_"&amp;"太陽光（建物系）"&amp;"_年間発電",データシート3!$A$1:$AB$1,0),0)/10^3+VLOOKUP(BC83&amp;"_"&amp;$AZ$9,データシート3!A:AB,MATCH("ea_"&amp;"太陽光（土地系）"&amp;"_年間発電",データシート3!$A$1:$AB$1,0),0)/10^3</f>
        <v>1115639.0009999999</v>
      </c>
      <c r="BF83" s="33">
        <f>VLOOKUP(BC83&amp;"_"&amp;$AZ$9,データシート3!A:AB,MATCH("ea_"&amp;"風力（陸上）"&amp;"_年間発電",データシート3!$A$1:$AB$1,0),0)/10^3</f>
        <v>485.387</v>
      </c>
      <c r="BG83" s="33">
        <f>VLOOKUP(BC83&amp;"_"&amp;$AZ$9,データシート3!A:AB,MATCH("ea_"&amp;"中小水（河川）"&amp;"_年間発電",データシート3!$A$1:$AB$1,0),0)/10^3+VLOOKUP(BC83&amp;"_"&amp;$AZ$9,データシート3!A:AB,MATCH("ea_"&amp;"中小水（農業用水路）"&amp;"_年間発電",データシート3!$A$1:$AB$1,0),0)/10^3</f>
        <v>0</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335.78800000000007</v>
      </c>
      <c r="BI83" s="33">
        <f t="shared" si="26"/>
        <v>1116460.176</v>
      </c>
      <c r="BJ83" s="33">
        <f>(VLOOKUP($BC83&amp;"_"&amp;$AZ$8,データシート3!$A:$AN,MATCH("da_合計",データシート3!$A$1:$AN$1,0),0))/10^3</f>
        <v>341716.00354691769</v>
      </c>
      <c r="BK83" s="33">
        <f t="shared" si="21"/>
        <v>774744.17245308228</v>
      </c>
      <c r="BL83" s="33">
        <f t="shared" si="22"/>
        <v>0</v>
      </c>
      <c r="BM83" s="33">
        <f t="shared" si="23"/>
        <v>774744.17245308228</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22221</v>
      </c>
      <c r="AY84" s="18" t="str">
        <f>IF(IFERROR(比較地域マスタ!$AE19,"")=0,"",IFERROR(比較地域マスタ!$AE19,""))</f>
        <v>湖西市</v>
      </c>
      <c r="AZ84" s="16"/>
      <c r="BA84" s="22">
        <v>13</v>
      </c>
      <c r="BB84" s="22">
        <v>1</v>
      </c>
      <c r="BC84" s="18" t="str">
        <f t="shared" si="24"/>
        <v>22221</v>
      </c>
      <c r="BD84" s="18" t="str">
        <f t="shared" si="25"/>
        <v>湖西市</v>
      </c>
      <c r="BE84" s="33">
        <f>VLOOKUP(BC84&amp;"_"&amp;$AZ$9,データシート3!A:AB,MATCH("ea_"&amp;"太陽光（建物系）"&amp;"_年間発電",データシート3!$A$1:$AB$1,0),0)/10^3+VLOOKUP(BC84&amp;"_"&amp;$AZ$9,データシート3!A:AB,MATCH("ea_"&amp;"太陽光（土地系）"&amp;"_年間発電",データシート3!$A$1:$AB$1,0),0)/10^3</f>
        <v>832158.7</v>
      </c>
      <c r="BF84" s="33">
        <f>VLOOKUP(BC84&amp;"_"&amp;$AZ$9,データシート3!A:AB,MATCH("ea_"&amp;"風力（陸上）"&amp;"_年間発電",データシート3!$A$1:$AB$1,0),0)/10^3</f>
        <v>55192.315000000002</v>
      </c>
      <c r="BG84" s="33">
        <f>VLOOKUP(BC84&amp;"_"&amp;$AZ$9,データシート3!A:AB,MATCH("ea_"&amp;"中小水（河川）"&amp;"_年間発電",データシート3!$A$1:$AB$1,0),0)/10^3+VLOOKUP(BC84&amp;"_"&amp;$AZ$9,データシート3!A:AB,MATCH("ea_"&amp;"中小水（農業用水路）"&amp;"_年間発電",データシート3!$A$1:$AB$1,0),0)/10^3</f>
        <v>0</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0</v>
      </c>
      <c r="BI84" s="33">
        <f t="shared" si="26"/>
        <v>887351.0149999999</v>
      </c>
      <c r="BJ84" s="33">
        <f>(VLOOKUP($BC84&amp;"_"&amp;$AZ$8,データシート3!$A:$AN,MATCH("da_合計",データシート3!$A$1:$AN$1,0),0))/10^3</f>
        <v>1033219.3991040222</v>
      </c>
      <c r="BK84" s="33">
        <f t="shared" si="21"/>
        <v>-145868.38410402229</v>
      </c>
      <c r="BL84" s="33">
        <f t="shared" si="22"/>
        <v>-145868.38410402229</v>
      </c>
      <c r="BM84" s="33">
        <f t="shared" si="23"/>
        <v>0</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22215</v>
      </c>
      <c r="AY85" s="18" t="str">
        <f>IF(IFERROR(比較地域マスタ!$AE20,"")=0,"",IFERROR(比較地域マスタ!$AE20,""))</f>
        <v>御殿場市</v>
      </c>
      <c r="AZ85" s="16"/>
      <c r="BA85" s="22">
        <v>14</v>
      </c>
      <c r="BB85" s="22">
        <v>1</v>
      </c>
      <c r="BC85" s="18" t="str">
        <f t="shared" si="24"/>
        <v>22215</v>
      </c>
      <c r="BD85" s="18" t="str">
        <f t="shared" si="25"/>
        <v>御殿場市</v>
      </c>
      <c r="BE85" s="33">
        <f>VLOOKUP(BC85&amp;"_"&amp;$AZ$9,データシート3!A:AB,MATCH("ea_"&amp;"太陽光（建物系）"&amp;"_年間発電",データシート3!$A$1:$AB$1,0),0)/10^3+VLOOKUP(BC85&amp;"_"&amp;$AZ$9,データシート3!A:AB,MATCH("ea_"&amp;"太陽光（土地系）"&amp;"_年間発電",データシート3!$A$1:$AB$1,0),0)/10^3</f>
        <v>961637.92800000007</v>
      </c>
      <c r="BF85" s="33">
        <f>VLOOKUP(BC85&amp;"_"&amp;$AZ$9,データシート3!A:AB,MATCH("ea_"&amp;"風力（陸上）"&amp;"_年間発電",データシート3!$A$1:$AB$1,0),0)/10^3</f>
        <v>107022.397</v>
      </c>
      <c r="BG85" s="33">
        <f>VLOOKUP(BC85&amp;"_"&amp;$AZ$9,データシート3!A:AB,MATCH("ea_"&amp;"中小水（河川）"&amp;"_年間発電",データシート3!$A$1:$AB$1,0),0)/10^3+VLOOKUP(BC85&amp;"_"&amp;$AZ$9,データシート3!A:AB,MATCH("ea_"&amp;"中小水（農業用水路）"&amp;"_年間発電",データシート3!$A$1:$AB$1,0),0)/10^3</f>
        <v>85780.26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5034.3719999999994</v>
      </c>
      <c r="BI85" s="33">
        <f t="shared" si="26"/>
        <v>1159474.9570000002</v>
      </c>
      <c r="BJ85" s="33">
        <f>(VLOOKUP($BC85&amp;"_"&amp;$AZ$8,データシート3!$A:$AN,MATCH("da_合計",データシート3!$A$1:$AN$1,0),0))/10^3</f>
        <v>676145.13519576681</v>
      </c>
      <c r="BK85" s="33">
        <f t="shared" si="21"/>
        <v>483329.82180423336</v>
      </c>
      <c r="BL85" s="33">
        <f t="shared" si="22"/>
        <v>0</v>
      </c>
      <c r="BM85" s="33">
        <f t="shared" si="23"/>
        <v>483329.82180423336</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22100</v>
      </c>
      <c r="AY86" s="18" t="str">
        <f>IF(IFERROR(比較地域マスタ!$AE21,"")=0,"",IFERROR(比較地域マスタ!$AE21,""))</f>
        <v>静岡市</v>
      </c>
      <c r="AZ86" s="16"/>
      <c r="BA86" s="22">
        <v>15</v>
      </c>
      <c r="BB86" s="22">
        <v>1</v>
      </c>
      <c r="BC86" s="18" t="str">
        <f t="shared" si="24"/>
        <v>22100</v>
      </c>
      <c r="BD86" s="18" t="str">
        <f t="shared" si="25"/>
        <v>静岡市</v>
      </c>
      <c r="BE86" s="33">
        <f>VLOOKUP(BC86&amp;"_"&amp;$AZ$9,データシート3!A:AB,MATCH("ea_"&amp;"太陽光（建物系）"&amp;"_年間発電",データシート3!$A$1:$AB$1,0),0)/10^3+VLOOKUP(BC86&amp;"_"&amp;$AZ$9,データシート3!A:AB,MATCH("ea_"&amp;"太陽光（土地系）"&amp;"_年間発電",データシート3!$A$1:$AB$1,0),0)/10^3</f>
        <v>3944251.1049999995</v>
      </c>
      <c r="BF86" s="33">
        <f>VLOOKUP(BC86&amp;"_"&amp;$AZ$9,データシート3!A:AB,MATCH("ea_"&amp;"風力（陸上）"&amp;"_年間発電",データシート3!$A$1:$AB$1,0),0)/10^3</f>
        <v>292214.34299999999</v>
      </c>
      <c r="BG86" s="33">
        <f>VLOOKUP(BC86&amp;"_"&amp;$AZ$9,データシート3!A:AB,MATCH("ea_"&amp;"中小水（河川）"&amp;"_年間発電",データシート3!$A$1:$AB$1,0),0)/10^3+VLOOKUP(BC86&amp;"_"&amp;$AZ$9,データシート3!A:AB,MATCH("ea_"&amp;"中小水（農業用水路）"&amp;"_年間発電",データシート3!$A$1:$AB$1,0),0)/10^3</f>
        <v>279212.01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1374.3040000000003</v>
      </c>
      <c r="BI86" s="33">
        <f t="shared" si="26"/>
        <v>4517051.7619999992</v>
      </c>
      <c r="BJ86" s="33">
        <f>(VLOOKUP($BC86&amp;"_"&amp;$AZ$8,データシート3!$A:$AN,MATCH("da_合計",データシート3!$A$1:$AN$1,0),0))/10^3</f>
        <v>4856736.4178995155</v>
      </c>
      <c r="BK86" s="33">
        <f t="shared" si="21"/>
        <v>-339684.65589951631</v>
      </c>
      <c r="BL86" s="33">
        <f t="shared" si="22"/>
        <v>-339684.65589951631</v>
      </c>
      <c r="BM86" s="33">
        <f t="shared" si="23"/>
        <v>0</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22209</v>
      </c>
      <c r="AY87" s="18" t="str">
        <f>IF(IFERROR(比較地域マスタ!$AE22,"")=0,"",IFERROR(比較地域マスタ!$AE22,""))</f>
        <v>島田市</v>
      </c>
      <c r="AZ87" s="16"/>
      <c r="BA87" s="22">
        <v>16</v>
      </c>
      <c r="BB87" s="22">
        <v>1</v>
      </c>
      <c r="BC87" s="18" t="str">
        <f t="shared" si="24"/>
        <v>22209</v>
      </c>
      <c r="BD87" s="18" t="str">
        <f t="shared" si="25"/>
        <v>島田市</v>
      </c>
      <c r="BE87" s="33">
        <f>VLOOKUP(BC87&amp;"_"&amp;$AZ$9,データシート3!A:AB,MATCH("ea_"&amp;"太陽光（建物系）"&amp;"_年間発電",データシート3!$A$1:$AB$1,0),0)/10^3+VLOOKUP(BC87&amp;"_"&amp;$AZ$9,データシート3!A:AB,MATCH("ea_"&amp;"太陽光（土地系）"&amp;"_年間発電",データシート3!$A$1:$AB$1,0),0)/10^3</f>
        <v>1300202.5419999999</v>
      </c>
      <c r="BF87" s="33">
        <f>VLOOKUP(BC87&amp;"_"&amp;$AZ$9,データシート3!A:AB,MATCH("ea_"&amp;"風力（陸上）"&amp;"_年間発電",データシート3!$A$1:$AB$1,0),0)/10^3</f>
        <v>388350.66100000002</v>
      </c>
      <c r="BG87" s="33">
        <f>VLOOKUP(BC87&amp;"_"&amp;$AZ$9,データシート3!A:AB,MATCH("ea_"&amp;"中小水（河川）"&amp;"_年間発電",データシート3!$A$1:$AB$1,0),0)/10^3+VLOOKUP(BC87&amp;"_"&amp;$AZ$9,データシート3!A:AB,MATCH("ea_"&amp;"中小水（農業用水路）"&amp;"_年間発電",データシート3!$A$1:$AB$1,0),0)/10^3</f>
        <v>32689.228999999999</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0</v>
      </c>
      <c r="BI87" s="33">
        <f t="shared" si="26"/>
        <v>1721242.432</v>
      </c>
      <c r="BJ87" s="33">
        <f>(VLOOKUP($BC87&amp;"_"&amp;$AZ$8,データシート3!$A:$AN,MATCH("da_合計",データシート3!$A$1:$AN$1,0),0))/10^3</f>
        <v>573708.0865604101</v>
      </c>
      <c r="BK87" s="33">
        <f t="shared" si="21"/>
        <v>1147534.34543959</v>
      </c>
      <c r="BL87" s="33">
        <f t="shared" si="22"/>
        <v>0</v>
      </c>
      <c r="BM87" s="33">
        <f t="shared" si="23"/>
        <v>1147534.34543959</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22341</v>
      </c>
      <c r="AY88" s="18" t="str">
        <f>IF(IFERROR(比較地域マスタ!$AE23,"")=0,"",IFERROR(比較地域マスタ!$AE23,""))</f>
        <v>清水町</v>
      </c>
      <c r="AZ88" s="16"/>
      <c r="BA88" s="22">
        <v>17</v>
      </c>
      <c r="BB88" s="22">
        <v>1</v>
      </c>
      <c r="BC88" s="18" t="str">
        <f t="shared" si="24"/>
        <v>22341</v>
      </c>
      <c r="BD88" s="18" t="str">
        <f t="shared" si="25"/>
        <v>清水町</v>
      </c>
      <c r="BE88" s="33">
        <f>VLOOKUP(BC88&amp;"_"&amp;$AZ$9,データシート3!A:AB,MATCH("ea_"&amp;"太陽光（建物系）"&amp;"_年間発電",データシート3!$A$1:$AB$1,0),0)/10^3+VLOOKUP(BC88&amp;"_"&amp;$AZ$9,データシート3!A:AB,MATCH("ea_"&amp;"太陽光（土地系）"&amp;"_年間発電",データシート3!$A$1:$AB$1,0),0)/10^3</f>
        <v>135474.54</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135474.54</v>
      </c>
      <c r="BJ88" s="33">
        <f>(VLOOKUP($BC88&amp;"_"&amp;$AZ$8,データシート3!$A:$AN,MATCH("da_合計",データシート3!$A$1:$AN$1,0),0))/10^3</f>
        <v>204815.48800718386</v>
      </c>
      <c r="BK88" s="33">
        <f t="shared" si="21"/>
        <v>-69340.948007183848</v>
      </c>
      <c r="BL88" s="33">
        <f t="shared" si="22"/>
        <v>-69340.948007183848</v>
      </c>
      <c r="BM88" s="33">
        <f t="shared" si="23"/>
        <v>0</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22219</v>
      </c>
      <c r="AY89" s="18" t="str">
        <f>IF(IFERROR(比較地域マスタ!$AE24,"")=0,"",IFERROR(比較地域マスタ!$AE24,""))</f>
        <v>下田市</v>
      </c>
      <c r="AZ89" s="16"/>
      <c r="BA89" s="22">
        <v>18</v>
      </c>
      <c r="BB89" s="22">
        <v>1</v>
      </c>
      <c r="BC89" s="18" t="str">
        <f t="shared" si="24"/>
        <v>22219</v>
      </c>
      <c r="BD89" s="18" t="str">
        <f t="shared" si="25"/>
        <v>下田市</v>
      </c>
      <c r="BE89" s="33">
        <f>VLOOKUP(BC89&amp;"_"&amp;$AZ$9,データシート3!A:AB,MATCH("ea_"&amp;"太陽光（建物系）"&amp;"_年間発電",データシート3!$A$1:$AB$1,0),0)/10^3+VLOOKUP(BC89&amp;"_"&amp;$AZ$9,データシート3!A:AB,MATCH("ea_"&amp;"太陽光（土地系）"&amp;"_年間発電",データシート3!$A$1:$AB$1,0),0)/10^3</f>
        <v>213826.40700000001</v>
      </c>
      <c r="BF89" s="33">
        <f>VLOOKUP(BC89&amp;"_"&amp;$AZ$9,データシート3!A:AB,MATCH("ea_"&amp;"風力（陸上）"&amp;"_年間発電",データシート3!$A$1:$AB$1,0),0)/10^3</f>
        <v>189502.34299999999</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4190.6090000000004</v>
      </c>
      <c r="BI89" s="33">
        <f t="shared" si="26"/>
        <v>407519.359</v>
      </c>
      <c r="BJ89" s="33">
        <f>(VLOOKUP($BC89&amp;"_"&amp;$AZ$8,データシート3!$A:$AN,MATCH("da_合計",データシート3!$A$1:$AN$1,0),0))/10^3</f>
        <v>119426.85189360143</v>
      </c>
      <c r="BK89" s="33">
        <f t="shared" si="21"/>
        <v>288092.50710639858</v>
      </c>
      <c r="BL89" s="33">
        <f t="shared" si="22"/>
        <v>0</v>
      </c>
      <c r="BM89" s="33">
        <f t="shared" si="23"/>
        <v>288092.50710639858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22220</v>
      </c>
      <c r="AY90" s="18" t="str">
        <f>IF(IFERROR(比較地域マスタ!$AE25,"")=0,"",IFERROR(比較地域マスタ!$AE25,""))</f>
        <v>裾野市</v>
      </c>
      <c r="AZ90" s="16"/>
      <c r="BA90" s="22">
        <v>19</v>
      </c>
      <c r="BB90" s="22">
        <v>1</v>
      </c>
      <c r="BC90" s="18" t="str">
        <f t="shared" si="24"/>
        <v>22220</v>
      </c>
      <c r="BD90" s="18" t="str">
        <f t="shared" si="25"/>
        <v>裾野市</v>
      </c>
      <c r="BE90" s="33">
        <f>VLOOKUP(BC90&amp;"_"&amp;$AZ$9,データシート3!A:AB,MATCH("ea_"&amp;"太陽光（建物系）"&amp;"_年間発電",データシート3!$A$1:$AB$1,0),0)/10^3+VLOOKUP(BC90&amp;"_"&amp;$AZ$9,データシート3!A:AB,MATCH("ea_"&amp;"太陽光（土地系）"&amp;"_年間発電",データシート3!$A$1:$AB$1,0),0)/10^3</f>
        <v>487037.67900000006</v>
      </c>
      <c r="BF90" s="33">
        <f>VLOOKUP(BC90&amp;"_"&amp;$AZ$9,データシート3!A:AB,MATCH("ea_"&amp;"風力（陸上）"&amp;"_年間発電",データシート3!$A$1:$AB$1,0),0)/10^3</f>
        <v>210701.33100000001</v>
      </c>
      <c r="BG90" s="33">
        <f>VLOOKUP(BC90&amp;"_"&amp;$AZ$9,データシート3!A:AB,MATCH("ea_"&amp;"中小水（河川）"&amp;"_年間発電",データシート3!$A$1:$AB$1,0),0)/10^3+VLOOKUP(BC90&amp;"_"&amp;$AZ$9,データシート3!A:AB,MATCH("ea_"&amp;"中小水（農業用水路）"&amp;"_年間発電",データシート3!$A$1:$AB$1,0),0)/10^3</f>
        <v>299014.89299999998</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8694.1950000000015</v>
      </c>
      <c r="BI90" s="33">
        <f t="shared" si="26"/>
        <v>1005448.0979999999</v>
      </c>
      <c r="BJ90" s="33">
        <f>(VLOOKUP($BC90&amp;"_"&amp;$AZ$8,データシート3!$A:$AN,MATCH("da_合計",データシート3!$A$1:$AN$1,0),0))/10^3</f>
        <v>378107.35377920937</v>
      </c>
      <c r="BK90" s="33">
        <f t="shared" si="21"/>
        <v>627340.74422079045</v>
      </c>
      <c r="BL90" s="33">
        <f t="shared" si="22"/>
        <v>0</v>
      </c>
      <c r="BM90" s="33">
        <f t="shared" si="23"/>
        <v>627340.74422079045</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22342</v>
      </c>
      <c r="AY91" s="18" t="str">
        <f>IF(IFERROR(比較地域マスタ!$AE26,"")=0,"",IFERROR(比較地域マスタ!$AE26,""))</f>
        <v>長泉町</v>
      </c>
      <c r="BA91" s="22">
        <v>20</v>
      </c>
      <c r="BB91" s="22">
        <v>1</v>
      </c>
      <c r="BC91" s="18" t="str">
        <f t="shared" si="24"/>
        <v>22342</v>
      </c>
      <c r="BD91" s="18" t="str">
        <f t="shared" si="25"/>
        <v>長泉町</v>
      </c>
      <c r="BE91" s="33">
        <f>VLOOKUP(BC91&amp;"_"&amp;$AZ$9,データシート3!A:AB,MATCH("ea_"&amp;"太陽光（建物系）"&amp;"_年間発電",データシート3!$A$1:$AB$1,0),0)/10^3+VLOOKUP(BC91&amp;"_"&amp;$AZ$9,データシート3!A:AB,MATCH("ea_"&amp;"太陽光（土地系）"&amp;"_年間発電",データシート3!$A$1:$AB$1,0),0)/10^3</f>
        <v>233937.38300000003</v>
      </c>
      <c r="BF91" s="33">
        <f>VLOOKUP(BC91&amp;"_"&amp;$AZ$9,データシート3!A:AB,MATCH("ea_"&amp;"風力（陸上）"&amp;"_年間発電",データシート3!$A$1:$AB$1,0),0)/10^3</f>
        <v>33456.616999999998</v>
      </c>
      <c r="BG91" s="33">
        <f>VLOOKUP(BC91&amp;"_"&amp;$AZ$9,データシート3!A:AB,MATCH("ea_"&amp;"中小水（河川）"&amp;"_年間発電",データシート3!$A$1:$AB$1,0),0)/10^3+VLOOKUP(BC91&amp;"_"&amp;$AZ$9,データシート3!A:AB,MATCH("ea_"&amp;"中小水（農業用水路）"&amp;"_年間発電",データシート3!$A$1:$AB$1,0),0)/10^3</f>
        <v>122751.28200000001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363.99599999999998</v>
      </c>
      <c r="BI91" s="33">
        <f t="shared" si="26"/>
        <v>390509.27799999999</v>
      </c>
      <c r="BJ91" s="33">
        <f>(VLOOKUP($BC91&amp;"_"&amp;$AZ$8,データシート3!$A:$AN,MATCH("da_合計",データシート3!$A$1:$AN$1,0),0))/10^3</f>
        <v>450782.56034301681</v>
      </c>
      <c r="BK91" s="33">
        <f t="shared" si="21"/>
        <v>-60273.282343016821</v>
      </c>
      <c r="BL91" s="33">
        <f t="shared" si="22"/>
        <v>-60273.282343016821</v>
      </c>
      <c r="BM91" s="33">
        <f t="shared" si="23"/>
        <v>0</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22306</v>
      </c>
      <c r="AY92" s="18" t="str">
        <f>IF(IFERROR(比較地域マスタ!$AE27,"")=0,"",IFERROR(比較地域マスタ!$AE27,""))</f>
        <v>西伊豆町</v>
      </c>
      <c r="AZ92" s="16"/>
      <c r="BA92" s="22">
        <v>21</v>
      </c>
      <c r="BB92" s="22">
        <v>1</v>
      </c>
      <c r="BC92" s="18" t="str">
        <f t="shared" si="24"/>
        <v>22306</v>
      </c>
      <c r="BD92" s="18" t="str">
        <f t="shared" si="25"/>
        <v>西伊豆町</v>
      </c>
      <c r="BE92" s="33">
        <f>VLOOKUP(BC92&amp;"_"&amp;$AZ$9,データシート3!A:AB,MATCH("ea_"&amp;"太陽光（建物系）"&amp;"_年間発電",データシート3!$A$1:$AB$1,0),0)/10^3+VLOOKUP(BC92&amp;"_"&amp;$AZ$9,データシート3!A:AB,MATCH("ea_"&amp;"太陽光（土地系）"&amp;"_年間発電",データシート3!$A$1:$AB$1,0),0)/10^3</f>
        <v>91759.679999999993</v>
      </c>
      <c r="BF92" s="33">
        <f>VLOOKUP(BC92&amp;"_"&amp;$AZ$9,データシート3!A:AB,MATCH("ea_"&amp;"風力（陸上）"&amp;"_年間発電",データシート3!$A$1:$AB$1,0),0)/10^3</f>
        <v>249650.46400000001</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1654.414</v>
      </c>
      <c r="BI92" s="33">
        <f t="shared" si="26"/>
        <v>343064.55799999996</v>
      </c>
      <c r="BJ92" s="33">
        <f>(VLOOKUP($BC92&amp;"_"&amp;$AZ$8,データシート3!$A:$AN,MATCH("da_合計",データシート3!$A$1:$AN$1,0),0))/10^3</f>
        <v>37938.301300008534</v>
      </c>
      <c r="BK92" s="33">
        <f>BI92-BJ92</f>
        <v>305126.25669999141</v>
      </c>
      <c r="BL92" s="33">
        <f t="shared" si="22"/>
        <v>0</v>
      </c>
      <c r="BM92" s="33">
        <f t="shared" si="23"/>
        <v>305126.25669999141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22203</v>
      </c>
      <c r="AY93" s="18" t="str">
        <f>IF(IFERROR(比較地域マスタ!$AE28,"")=0,"",IFERROR(比較地域マスタ!$AE28,""))</f>
        <v>沼津市</v>
      </c>
      <c r="AZ93" s="16"/>
      <c r="BA93" s="22">
        <v>22</v>
      </c>
      <c r="BB93" s="22">
        <v>1</v>
      </c>
      <c r="BC93" s="18" t="str">
        <f t="shared" si="24"/>
        <v>22203</v>
      </c>
      <c r="BD93" s="18" t="str">
        <f t="shared" si="25"/>
        <v>沼津市</v>
      </c>
      <c r="BE93" s="33">
        <f>VLOOKUP(BC93&amp;"_"&amp;$AZ$9,データシート3!A:AB,MATCH("ea_"&amp;"太陽光（建物系）"&amp;"_年間発電",データシート3!$A$1:$AB$1,0),0)/10^3+VLOOKUP(BC93&amp;"_"&amp;$AZ$9,データシート3!A:AB,MATCH("ea_"&amp;"太陽光（土地系）"&amp;"_年間発電",データシート3!$A$1:$AB$1,0),0)/10^3</f>
        <v>1247824.031</v>
      </c>
      <c r="BF93" s="33">
        <f>VLOOKUP(BC93&amp;"_"&amp;$AZ$9,データシート3!A:AB,MATCH("ea_"&amp;"風力（陸上）"&amp;"_年間発電",データシート3!$A$1:$AB$1,0),0)/10^3</f>
        <v>609779.87</v>
      </c>
      <c r="BG93" s="33">
        <f>VLOOKUP(BC93&amp;"_"&amp;$AZ$9,データシート3!A:AB,MATCH("ea_"&amp;"中小水（河川）"&amp;"_年間発電",データシート3!$A$1:$AB$1,0),0)/10^3+VLOOKUP(BC93&amp;"_"&amp;$AZ$9,データシート3!A:AB,MATCH("ea_"&amp;"中小水（農業用水路）"&amp;"_年間発電",データシート3!$A$1:$AB$1,0),0)/10^3</f>
        <v>23812.462</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3621.3139999999994</v>
      </c>
      <c r="BI93" s="33">
        <f t="shared" si="26"/>
        <v>1885037.6770000001</v>
      </c>
      <c r="BJ93" s="33">
        <f>(VLOOKUP($BC93&amp;"_"&amp;$AZ$8,データシート3!$A:$AN,MATCH("da_合計",データシート3!$A$1:$AN$1,0),0))/10^3</f>
        <v>1395994.5475903375</v>
      </c>
      <c r="BK93" s="33">
        <f t="shared" si="21"/>
        <v>489043.12940966268</v>
      </c>
      <c r="BL93" s="33">
        <f t="shared" si="22"/>
        <v>0</v>
      </c>
      <c r="BM93" s="33">
        <f t="shared" si="23"/>
        <v>489043.12940966268</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22130</v>
      </c>
      <c r="AY94" s="18" t="str">
        <f>IF(IFERROR(比較地域マスタ!$AE29,"")=0,"",IFERROR(比較地域マスタ!$AE29,""))</f>
        <v>浜松市</v>
      </c>
      <c r="AZ94" s="16"/>
      <c r="BA94" s="22">
        <v>23</v>
      </c>
      <c r="BB94" s="22">
        <v>1</v>
      </c>
      <c r="BC94" s="18" t="str">
        <f t="shared" si="24"/>
        <v>22130</v>
      </c>
      <c r="BD94" s="18" t="str">
        <f t="shared" si="25"/>
        <v>浜松市</v>
      </c>
      <c r="BE94" s="33">
        <f>VLOOKUP(BC94&amp;"_"&amp;$AZ$9,データシート3!A:AB,MATCH("ea_"&amp;"太陽光（建物系）"&amp;"_年間発電",データシート3!$A$1:$AB$1,0),0)/10^3+VLOOKUP(BC94&amp;"_"&amp;$AZ$9,データシート3!A:AB,MATCH("ea_"&amp;"太陽光（土地系）"&amp;"_年間発電",データシート3!$A$1:$AB$1,0),0)/10^3</f>
        <v>6996818.5689999992</v>
      </c>
      <c r="BF94" s="33">
        <f>VLOOKUP(BC94&amp;"_"&amp;$AZ$9,データシート3!A:AB,MATCH("ea_"&amp;"風力（陸上）"&amp;"_年間発電",データシート3!$A$1:$AB$1,0),0)/10^3</f>
        <v>1358772.3500000003</v>
      </c>
      <c r="BG94" s="33">
        <f>VLOOKUP(BC94&amp;"_"&amp;$AZ$9,データシート3!A:AB,MATCH("ea_"&amp;"中小水（河川）"&amp;"_年間発電",データシート3!$A$1:$AB$1,0),0)/10^3+VLOOKUP(BC94&amp;"_"&amp;$AZ$9,データシート3!A:AB,MATCH("ea_"&amp;"中小水（農業用水路）"&amp;"_年間発電",データシート3!$A$1:$AB$1,0),0)/10^3</f>
        <v>338831.96100000007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8694422.879999999</v>
      </c>
      <c r="BJ94" s="33">
        <f>(VLOOKUP($BC94&amp;"_"&amp;$AZ$8,データシート3!$A:$AN,MATCH("da_合計",データシート3!$A$1:$AN$1,0),0))/10^3</f>
        <v>4878217.0295162182</v>
      </c>
      <c r="BK94" s="33">
        <f t="shared" si="21"/>
        <v>3816205.8504837807</v>
      </c>
      <c r="BL94" s="33">
        <f t="shared" si="22"/>
        <v>0</v>
      </c>
      <c r="BM94" s="33">
        <f t="shared" si="23"/>
        <v>3816205.8504837807</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22301</v>
      </c>
      <c r="AY95" s="18" t="str">
        <f>IF(IFERROR(比較地域マスタ!$AE30,"")=0,"",IFERROR(比較地域マスタ!$AE30,""))</f>
        <v>東伊豆町</v>
      </c>
      <c r="AZ95" s="16"/>
      <c r="BA95" s="22">
        <v>24</v>
      </c>
      <c r="BB95" s="22">
        <v>1</v>
      </c>
      <c r="BC95" s="18" t="str">
        <f t="shared" si="24"/>
        <v>22301</v>
      </c>
      <c r="BD95" s="18" t="str">
        <f t="shared" si="25"/>
        <v>東伊豆町</v>
      </c>
      <c r="BE95" s="33">
        <f>VLOOKUP(BC95&amp;"_"&amp;$AZ$9,データシート3!A:AB,MATCH("ea_"&amp;"太陽光（建物系）"&amp;"_年間発電",データシート3!$A$1:$AB$1,0),0)/10^3+VLOOKUP(BC95&amp;"_"&amp;$AZ$9,データシート3!A:AB,MATCH("ea_"&amp;"太陽光（土地系）"&amp;"_年間発電",データシート3!$A$1:$AB$1,0),0)/10^3</f>
        <v>154146.84399999998</v>
      </c>
      <c r="BF95" s="33">
        <f>VLOOKUP(BC95&amp;"_"&amp;$AZ$9,データシート3!A:AB,MATCH("ea_"&amp;"風力（陸上）"&amp;"_年間発電",データシート3!$A$1:$AB$1,0),0)/10^3</f>
        <v>291293.84299999999</v>
      </c>
      <c r="BG95" s="33">
        <f>VLOOKUP(BC95&amp;"_"&amp;$AZ$9,データシート3!A:AB,MATCH("ea_"&amp;"中小水（河川）"&amp;"_年間発電",データシート3!$A$1:$AB$1,0),0)/10^3+VLOOKUP(BC95&amp;"_"&amp;$AZ$9,データシート3!A:AB,MATCH("ea_"&amp;"中小水（農業用水路）"&amp;"_年間発電",データシート3!$A$1:$AB$1,0),0)/10^3</f>
        <v>42471.273999999998</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128616.902</v>
      </c>
      <c r="BI95" s="33">
        <f t="shared" si="26"/>
        <v>616528.8629999999</v>
      </c>
      <c r="BJ95" s="33">
        <f>(VLOOKUP($BC95&amp;"_"&amp;$AZ$8,データシート3!$A:$AN,MATCH("da_合計",データシート3!$A$1:$AN$1,0),0))/10^3</f>
        <v>64379.646465238773</v>
      </c>
      <c r="BK95" s="33">
        <f t="shared" si="21"/>
        <v>552149.21653476113</v>
      </c>
      <c r="BL95" s="33">
        <f t="shared" si="22"/>
        <v>0</v>
      </c>
      <c r="BM95" s="33">
        <f t="shared" si="23"/>
        <v>552149.21653476113</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22216</v>
      </c>
      <c r="AY96" s="18" t="str">
        <f>IF(IFERROR(比較地域マスタ!$AE31,"")=0,"",IFERROR(比較地域マスタ!$AE31,""))</f>
        <v>袋井市</v>
      </c>
      <c r="AZ96" s="16"/>
      <c r="BA96" s="22">
        <v>25</v>
      </c>
      <c r="BB96" s="22">
        <v>1</v>
      </c>
      <c r="BC96" s="18" t="str">
        <f t="shared" si="24"/>
        <v>22216</v>
      </c>
      <c r="BD96" s="18" t="str">
        <f t="shared" si="25"/>
        <v>袋井市</v>
      </c>
      <c r="BE96" s="33">
        <f>VLOOKUP(BC96&amp;"_"&amp;$AZ$9,データシート3!A:AB,MATCH("ea_"&amp;"太陽光（建物系）"&amp;"_年間発電",データシート3!$A$1:$AB$1,0),0)/10^3+VLOOKUP(BC96&amp;"_"&amp;$AZ$9,データシート3!A:AB,MATCH("ea_"&amp;"太陽光（土地系）"&amp;"_年間発電",データシート3!$A$1:$AB$1,0),0)/10^3</f>
        <v>1154077.162</v>
      </c>
      <c r="BF96" s="33">
        <f>VLOOKUP(BC96&amp;"_"&amp;$AZ$9,データシート3!A:AB,MATCH("ea_"&amp;"風力（陸上）"&amp;"_年間発電",データシート3!$A$1:$AB$1,0),0)/10^3</f>
        <v>27434.504000000001</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186.41300000000004</v>
      </c>
      <c r="BI96" s="33">
        <f t="shared" si="26"/>
        <v>1181698.0789999999</v>
      </c>
      <c r="BJ96" s="33">
        <f>(VLOOKUP($BC96&amp;"_"&amp;$AZ$8,データシート3!$A:$AN,MATCH("da_合計",データシート3!$A$1:$AN$1,0),0))/10^3</f>
        <v>751901.75491213694</v>
      </c>
      <c r="BK96" s="33">
        <f t="shared" si="21"/>
        <v>429796.32408786297</v>
      </c>
      <c r="BL96" s="33">
        <f t="shared" si="22"/>
        <v>0</v>
      </c>
      <c r="BM96" s="33">
        <f t="shared" si="23"/>
        <v>429796.32408786297</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22214</v>
      </c>
      <c r="AY97" s="18" t="str">
        <f>IF(IFERROR(比較地域マスタ!$AE32,"")=0,"",IFERROR(比較地域マスタ!$AE32,""))</f>
        <v>藤枝市</v>
      </c>
      <c r="AZ97" s="16"/>
      <c r="BA97" s="22">
        <v>26</v>
      </c>
      <c r="BB97" s="22">
        <v>1</v>
      </c>
      <c r="BC97" s="18" t="str">
        <f t="shared" si="24"/>
        <v>22214</v>
      </c>
      <c r="BD97" s="18" t="str">
        <f t="shared" si="25"/>
        <v>藤枝市</v>
      </c>
      <c r="BE97" s="33">
        <f>VLOOKUP(BC97&amp;"_"&amp;$AZ$9,データシート3!A:AB,MATCH("ea_"&amp;"太陽光（建物系）"&amp;"_年間発電",データシート3!$A$1:$AB$1,0),0)/10^3+VLOOKUP(BC97&amp;"_"&amp;$AZ$9,データシート3!A:AB,MATCH("ea_"&amp;"太陽光（土地系）"&amp;"_年間発電",データシート3!$A$1:$AB$1,0),0)/10^3</f>
        <v>1196843.7620000001</v>
      </c>
      <c r="BF97" s="33">
        <f>VLOOKUP(BC97&amp;"_"&amp;$AZ$9,データシート3!A:AB,MATCH("ea_"&amp;"風力（陸上）"&amp;"_年間発電",データシート3!$A$1:$AB$1,0),0)/10^3</f>
        <v>197322.47700000004</v>
      </c>
      <c r="BG97" s="33">
        <f>VLOOKUP(BC97&amp;"_"&amp;$AZ$9,データシート3!A:AB,MATCH("ea_"&amp;"中小水（河川）"&amp;"_年間発電",データシート3!$A$1:$AB$1,0),0)/10^3+VLOOKUP(BC97&amp;"_"&amp;$AZ$9,データシート3!A:AB,MATCH("ea_"&amp;"中小水（農業用水路）"&amp;"_年間発電",データシート3!$A$1:$AB$1,0),0)/10^3</f>
        <v>4798.0749999999998</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0</v>
      </c>
      <c r="BI97" s="33">
        <f t="shared" si="26"/>
        <v>1398964.314</v>
      </c>
      <c r="BJ97" s="33">
        <f>(VLOOKUP($BC97&amp;"_"&amp;$AZ$8,データシート3!$A:$AN,MATCH("da_合計",データシート3!$A$1:$AN$1,0),0))/10^3</f>
        <v>876419.82987454068</v>
      </c>
      <c r="BK97" s="33">
        <f t="shared" si="21"/>
        <v>522544.48412545933</v>
      </c>
      <c r="BL97" s="33">
        <f t="shared" si="22"/>
        <v>0</v>
      </c>
      <c r="BM97" s="33">
        <f t="shared" si="23"/>
        <v>522544.48412545933</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22210</v>
      </c>
      <c r="AY98" s="18" t="str">
        <f>IF(IFERROR(比較地域マスタ!$AE33,"")=0,"",IFERROR(比較地域マスタ!$AE33,""))</f>
        <v>富士市</v>
      </c>
      <c r="AZ98" s="16"/>
      <c r="BA98" s="22">
        <v>27</v>
      </c>
      <c r="BB98" s="22">
        <v>1</v>
      </c>
      <c r="BC98" s="18" t="str">
        <f t="shared" si="24"/>
        <v>22210</v>
      </c>
      <c r="BD98" s="18" t="str">
        <f t="shared" si="25"/>
        <v>富士市</v>
      </c>
      <c r="BE98" s="33">
        <f>VLOOKUP(BC98&amp;"_"&amp;$AZ$9,データシート3!A:AB,MATCH("ea_"&amp;"太陽光（建物系）"&amp;"_年間発電",データシート3!$A$1:$AB$1,0),0)/10^3+VLOOKUP(BC98&amp;"_"&amp;$AZ$9,データシート3!A:AB,MATCH("ea_"&amp;"太陽光（土地系）"&amp;"_年間発電",データシート3!$A$1:$AB$1,0),0)/10^3</f>
        <v>1980296.5619999999</v>
      </c>
      <c r="BF98" s="33">
        <f>VLOOKUP(BC98&amp;"_"&amp;$AZ$9,データシート3!A:AB,MATCH("ea_"&amp;"風力（陸上）"&amp;"_年間発電",データシート3!$A$1:$AB$1,0),0)/10^3</f>
        <v>0</v>
      </c>
      <c r="BG98" s="33">
        <f>VLOOKUP(BC98&amp;"_"&amp;$AZ$9,データシート3!A:AB,MATCH("ea_"&amp;"中小水（河川）"&amp;"_年間発電",データシート3!$A$1:$AB$1,0),0)/10^3+VLOOKUP(BC98&amp;"_"&amp;$AZ$9,データシート3!A:AB,MATCH("ea_"&amp;"中小水（農業用水路）"&amp;"_年間発電",データシート3!$A$1:$AB$1,0),0)/10^3</f>
        <v>68378.191999999995</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814.08399999999983</v>
      </c>
      <c r="BI98" s="33">
        <f t="shared" si="26"/>
        <v>2049488.838</v>
      </c>
      <c r="BJ98" s="33">
        <f>(VLOOKUP($BC98&amp;"_"&amp;$AZ$8,データシート3!$A:$AN,MATCH("da_合計",データシート3!$A$1:$AN$1,0),0))/10^3</f>
        <v>1892050.592063674</v>
      </c>
      <c r="BK98" s="33">
        <f t="shared" si="21"/>
        <v>157438.24593632598</v>
      </c>
      <c r="BL98" s="33">
        <f t="shared" si="22"/>
        <v>0</v>
      </c>
      <c r="BM98" s="33">
        <f t="shared" si="23"/>
        <v>157438.24593632598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22207</v>
      </c>
      <c r="AY99" s="18" t="str">
        <f>IF(IFERROR(比較地域マスタ!$AE34,"")=0,"",IFERROR(比較地域マスタ!$AE34,""))</f>
        <v>富士宮市</v>
      </c>
      <c r="AZ99" s="16"/>
      <c r="BA99" s="22">
        <v>28</v>
      </c>
      <c r="BB99" s="22">
        <v>1</v>
      </c>
      <c r="BC99" s="18" t="str">
        <f t="shared" si="24"/>
        <v>22207</v>
      </c>
      <c r="BD99" s="18" t="str">
        <f t="shared" si="25"/>
        <v>富士宮市</v>
      </c>
      <c r="BE99" s="33">
        <f>VLOOKUP(BC99&amp;"_"&amp;$AZ$9,データシート3!A:AB,MATCH("ea_"&amp;"太陽光（建物系）"&amp;"_年間発電",データシート3!$A$1:$AB$1,0),0)/10^3+VLOOKUP(BC99&amp;"_"&amp;$AZ$9,データシート3!A:AB,MATCH("ea_"&amp;"太陽光（土地系）"&amp;"_年間発電",データシート3!$A$1:$AB$1,0),0)/10^3</f>
        <v>1926482.8169999998</v>
      </c>
      <c r="BF99" s="33">
        <f>VLOOKUP(BC99&amp;"_"&amp;$AZ$9,データシート3!A:AB,MATCH("ea_"&amp;"風力（陸上）"&amp;"_年間発電",データシート3!$A$1:$AB$1,0),0)/10^3</f>
        <v>4353.3900000000003</v>
      </c>
      <c r="BG99" s="33">
        <f>VLOOKUP(BC99&amp;"_"&amp;$AZ$9,データシート3!A:AB,MATCH("ea_"&amp;"中小水（河川）"&amp;"_年間発電",データシート3!$A$1:$AB$1,0),0)/10^3+VLOOKUP(BC99&amp;"_"&amp;$AZ$9,データシート3!A:AB,MATCH("ea_"&amp;"中小水（農業用水路）"&amp;"_年間発電",データシート3!$A$1:$AB$1,0),0)/10^3</f>
        <v>74873.514999999985</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1147.665</v>
      </c>
      <c r="BI99" s="33">
        <f t="shared" si="26"/>
        <v>2006857.3869999996</v>
      </c>
      <c r="BJ99" s="33">
        <f>(VLOOKUP($BC99&amp;"_"&amp;$AZ$8,データシート3!$A:$AN,MATCH("da_合計",データシート3!$A$1:$AN$1,0),0))/10^3</f>
        <v>946001.02405558608</v>
      </c>
      <c r="BK99" s="33">
        <f t="shared" si="21"/>
        <v>1060856.3629444134</v>
      </c>
      <c r="BL99" s="33">
        <f t="shared" si="22"/>
        <v>0</v>
      </c>
      <c r="BM99" s="33">
        <f t="shared" si="23"/>
        <v>1060856.3629444134</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22226</v>
      </c>
      <c r="AY100" s="18" t="str">
        <f>IF(IFERROR(比較地域マスタ!$AE35,"")=0,"",IFERROR(比較地域マスタ!$AE35,""))</f>
        <v>牧之原市</v>
      </c>
      <c r="AZ100" s="16"/>
      <c r="BA100" s="22">
        <v>29</v>
      </c>
      <c r="BB100" s="22">
        <v>1</v>
      </c>
      <c r="BC100" s="18" t="str">
        <f t="shared" si="24"/>
        <v>22226</v>
      </c>
      <c r="BD100" s="18" t="str">
        <f t="shared" si="25"/>
        <v>牧之原市</v>
      </c>
      <c r="BE100" s="33">
        <f>VLOOKUP(BC100&amp;"_"&amp;$AZ$9,データシート3!A:AB,MATCH("ea_"&amp;"太陽光（建物系）"&amp;"_年間発電",データシート3!$A$1:$AB$1,0),0)/10^3+VLOOKUP(BC100&amp;"_"&amp;$AZ$9,データシート3!A:AB,MATCH("ea_"&amp;"太陽光（土地系）"&amp;"_年間発電",データシート3!$A$1:$AB$1,0),0)/10^3</f>
        <v>1377061.4609999997</v>
      </c>
      <c r="BF100" s="33">
        <f>VLOOKUP(BC100&amp;"_"&amp;$AZ$9,データシート3!A:AB,MATCH("ea_"&amp;"風力（陸上）"&amp;"_年間発電",データシート3!$A$1:$AB$1,0),0)/10^3</f>
        <v>2662.5329999999999</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1336.2850000000003</v>
      </c>
      <c r="BI100" s="33">
        <f t="shared" si="26"/>
        <v>1381060.2789999996</v>
      </c>
      <c r="BJ100" s="33">
        <f>(VLOOKUP($BC100&amp;"_"&amp;$AZ$8,データシート3!$A:$AN,MATCH("da_合計",データシート3!$A$1:$AN$1,0),0))/10^3</f>
        <v>799665.96162554284</v>
      </c>
      <c r="BK100" s="33">
        <f t="shared" si="21"/>
        <v>581394.31737445679</v>
      </c>
      <c r="BL100" s="33">
        <f t="shared" si="22"/>
        <v>0</v>
      </c>
      <c r="BM100" s="33">
        <f t="shared" si="23"/>
        <v>581394.31737445679</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22305</v>
      </c>
      <c r="AY101" s="18" t="str">
        <f>IF(IFERROR(比較地域マスタ!$AE36,"")=0,"",IFERROR(比較地域マスタ!$AE36,""))</f>
        <v>松崎町</v>
      </c>
      <c r="AZ101" s="16"/>
      <c r="BA101" s="22">
        <v>30</v>
      </c>
      <c r="BB101" s="22">
        <v>1</v>
      </c>
      <c r="BC101" s="18" t="str">
        <f t="shared" si="24"/>
        <v>22305</v>
      </c>
      <c r="BD101" s="18" t="str">
        <f t="shared" si="25"/>
        <v>松崎町</v>
      </c>
      <c r="BE101" s="33">
        <f>VLOOKUP(BC101&amp;"_"&amp;$AZ$9,データシート3!A:AB,MATCH("ea_"&amp;"太陽光（建物系）"&amp;"_年間発電",データシート3!$A$1:$AB$1,0),0)/10^3+VLOOKUP(BC101&amp;"_"&amp;$AZ$9,データシート3!A:AB,MATCH("ea_"&amp;"太陽光（土地系）"&amp;"_年間発電",データシート3!$A$1:$AB$1,0),0)/10^3</f>
        <v>97228.019</v>
      </c>
      <c r="BF101" s="33">
        <f>VLOOKUP(BC101&amp;"_"&amp;$AZ$9,データシート3!A:AB,MATCH("ea_"&amp;"風力（陸上）"&amp;"_年間発電",データシート3!$A$1:$AB$1,0),0)/10^3</f>
        <v>405100.96999999991</v>
      </c>
      <c r="BG101" s="33">
        <f>VLOOKUP(BC101&amp;"_"&amp;$AZ$9,データシート3!A:AB,MATCH("ea_"&amp;"中小水（河川）"&amp;"_年間発電",データシート3!$A$1:$AB$1,0),0)/10^3+VLOOKUP(BC101&amp;"_"&amp;$AZ$9,データシート3!A:AB,MATCH("ea_"&amp;"中小水（農業用水路）"&amp;"_年間発電",データシート3!$A$1:$AB$1,0),0)/10^3</f>
        <v>0</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2923.002</v>
      </c>
      <c r="BI101" s="33">
        <f t="shared" si="26"/>
        <v>505251.99099999992</v>
      </c>
      <c r="BJ101" s="33">
        <f>(VLOOKUP($BC101&amp;"_"&amp;$AZ$8,データシート3!$A:$AN,MATCH("da_合計",データシート3!$A$1:$AN$1,0),0))/10^3</f>
        <v>28533.433803081633</v>
      </c>
      <c r="BK101" s="33">
        <f t="shared" si="21"/>
        <v>476718.55719691829</v>
      </c>
      <c r="BL101" s="33">
        <f t="shared" si="22"/>
        <v>0</v>
      </c>
      <c r="BM101" s="33">
        <f t="shared" si="23"/>
        <v>476718.55719691829</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22206</v>
      </c>
      <c r="AY102" s="18" t="str">
        <f>IF(IFERROR(比較地域マスタ!$AE37,"")=0,"",IFERROR(比較地域マスタ!$AE37,""))</f>
        <v>三島市</v>
      </c>
      <c r="AZ102" s="16"/>
      <c r="BA102" s="22">
        <v>31</v>
      </c>
      <c r="BB102" s="22">
        <v>1</v>
      </c>
      <c r="BC102" s="18" t="str">
        <f t="shared" si="24"/>
        <v>22206</v>
      </c>
      <c r="BD102" s="18" t="str">
        <f t="shared" si="25"/>
        <v>三島市</v>
      </c>
      <c r="BE102" s="33">
        <f>VLOOKUP(BC102&amp;"_"&amp;$AZ$9,データシート3!A:AB,MATCH("ea_"&amp;"太陽光（建物系）"&amp;"_年間発電",データシート3!$A$1:$AB$1,0),0)/10^3+VLOOKUP(BC102&amp;"_"&amp;$AZ$9,データシート3!A:AB,MATCH("ea_"&amp;"太陽光（土地系）"&amp;"_年間発電",データシート3!$A$1:$AB$1,0),0)/10^3</f>
        <v>612862.73399999994</v>
      </c>
      <c r="BF102" s="33">
        <f>VLOOKUP(BC102&amp;"_"&amp;$AZ$9,データシート3!A:AB,MATCH("ea_"&amp;"風力（陸上）"&amp;"_年間発電",データシート3!$A$1:$AB$1,0),0)/10^3</f>
        <v>1099.902</v>
      </c>
      <c r="BG102" s="33">
        <f>VLOOKUP(BC102&amp;"_"&amp;$AZ$9,データシート3!A:AB,MATCH("ea_"&amp;"中小水（河川）"&amp;"_年間発電",データシート3!$A$1:$AB$1,0),0)/10^3+VLOOKUP(BC102&amp;"_"&amp;$AZ$9,データシート3!A:AB,MATCH("ea_"&amp;"中小水（農業用水路）"&amp;"_年間発電",データシート3!$A$1:$AB$1,0),0)/10^3</f>
        <v>37135.148000000001</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3796.6889999999994</v>
      </c>
      <c r="BI102" s="33">
        <f t="shared" si="26"/>
        <v>654894.473</v>
      </c>
      <c r="BJ102" s="33">
        <f>(VLOOKUP($BC102&amp;"_"&amp;$AZ$8,データシート3!$A:$AN,MATCH("da_合計",データシート3!$A$1:$AN$1,0),0))/10^3</f>
        <v>635685.92831928586</v>
      </c>
      <c r="BK102" s="33">
        <f t="shared" si="21"/>
        <v>19208.544680714142</v>
      </c>
      <c r="BL102" s="33">
        <f t="shared" si="22"/>
        <v>0</v>
      </c>
      <c r="BM102" s="33">
        <f t="shared" si="23"/>
        <v>19208.544680714142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22304</v>
      </c>
      <c r="AY103" s="18" t="str">
        <f>IF(IFERROR(比較地域マスタ!$AE38,"")=0,"",IFERROR(比較地域マスタ!$AE38,""))</f>
        <v>南伊豆町</v>
      </c>
      <c r="AZ103" s="16"/>
      <c r="BA103" s="22">
        <v>32</v>
      </c>
      <c r="BB103" s="22">
        <v>1</v>
      </c>
      <c r="BC103" s="18" t="str">
        <f t="shared" si="24"/>
        <v>22304</v>
      </c>
      <c r="BD103" s="18" t="str">
        <f t="shared" si="25"/>
        <v>南伊豆町</v>
      </c>
      <c r="BE103" s="33">
        <f>VLOOKUP(BC103&amp;"_"&amp;$AZ$9,データシート3!A:AB,MATCH("ea_"&amp;"太陽光（建物系）"&amp;"_年間発電",データシート3!$A$1:$AB$1,0),0)/10^3+VLOOKUP(BC103&amp;"_"&amp;$AZ$9,データシート3!A:AB,MATCH("ea_"&amp;"太陽光（土地系）"&amp;"_年間発電",データシート3!$A$1:$AB$1,0),0)/10^3</f>
        <v>145315.17500000002</v>
      </c>
      <c r="BF103" s="33">
        <f>VLOOKUP(BC103&amp;"_"&amp;$AZ$9,データシート3!A:AB,MATCH("ea_"&amp;"風力（陸上）"&amp;"_年間発電",データシート3!$A$1:$AB$1,0),0)/10^3</f>
        <v>269506.90500000003</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13430.062</v>
      </c>
      <c r="BI103" s="33">
        <f t="shared" si="26"/>
        <v>428252.14200000005</v>
      </c>
      <c r="BJ103" s="33">
        <f>(VLOOKUP($BC103&amp;"_"&amp;$AZ$8,データシート3!$A:$AN,MATCH("da_合計",データシート3!$A$1:$AN$1,0),0))/10^3</f>
        <v>39895.019832343758</v>
      </c>
      <c r="BK103" s="33">
        <f t="shared" si="21"/>
        <v>388357.12216765631</v>
      </c>
      <c r="BL103" s="33">
        <f t="shared" si="22"/>
        <v>0</v>
      </c>
      <c r="BM103" s="33">
        <f t="shared" si="23"/>
        <v>388357.12216765631</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22461</v>
      </c>
      <c r="AY104" s="18" t="str">
        <f>IF(IFERROR(比較地域マスタ!$AE39,"")=0,"",IFERROR(比較地域マスタ!$AE39,""))</f>
        <v>森町</v>
      </c>
      <c r="AZ104" s="16"/>
      <c r="BA104" s="22">
        <v>33</v>
      </c>
      <c r="BB104" s="22">
        <v>1</v>
      </c>
      <c r="BC104" s="18" t="str">
        <f t="shared" si="24"/>
        <v>22461</v>
      </c>
      <c r="BD104" s="18" t="str">
        <f t="shared" si="25"/>
        <v>森町</v>
      </c>
      <c r="BE104" s="33">
        <f>VLOOKUP(BC104&amp;"_"&amp;$AZ$9,データシート3!A:AB,MATCH("ea_"&amp;"太陽光（建物系）"&amp;"_年間発電",データシート3!$A$1:$AB$1,0),0)/10^3+VLOOKUP(BC104&amp;"_"&amp;$AZ$9,データシート3!A:AB,MATCH("ea_"&amp;"太陽光（土地系）"&amp;"_年間発電",データシート3!$A$1:$AB$1,0),0)/10^3</f>
        <v>304831.18299999996</v>
      </c>
      <c r="BF104" s="33">
        <f>VLOOKUP(BC104&amp;"_"&amp;$AZ$9,データシート3!A:AB,MATCH("ea_"&amp;"風力（陸上）"&amp;"_年間発電",データシート3!$A$1:$AB$1,0),0)/10^3</f>
        <v>113539.171</v>
      </c>
      <c r="BG104" s="33">
        <f>VLOOKUP(BC104&amp;"_"&amp;$AZ$9,データシート3!A:AB,MATCH("ea_"&amp;"中小水（河川）"&amp;"_年間発電",データシート3!$A$1:$AB$1,0),0)/10^3+VLOOKUP(BC104&amp;"_"&amp;$AZ$9,データシート3!A:AB,MATCH("ea_"&amp;"中小水（農業用水路）"&amp;"_年間発電",データシート3!$A$1:$AB$1,0),0)/10^3</f>
        <v>8520.1139999999996</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426890.46799999994</v>
      </c>
      <c r="BJ104" s="33">
        <f>(VLOOKUP($BC104&amp;"_"&amp;$AZ$8,データシート3!$A:$AN,MATCH("da_合計",データシート3!$A$1:$AN$1,0),0))/10^3</f>
        <v>138979.01482328912</v>
      </c>
      <c r="BK104" s="33">
        <f t="shared" ref="BK104:BK135" si="27">BI104-BJ104</f>
        <v>287911.45317671081</v>
      </c>
      <c r="BL104" s="33">
        <f t="shared" ref="BL104:BL135" si="28">IF(BK104&gt;0,0,BK104)</f>
        <v>0</v>
      </c>
      <c r="BM104" s="33">
        <f t="shared" ref="BM104:BM135" si="29">IF(BK104&gt;0,BK104,0)</f>
        <v>287911.45317671081</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22212</v>
      </c>
      <c r="AY105" s="18" t="str">
        <f>IF(IFERROR(比較地域マスタ!$AE40,"")=0,"",IFERROR(比較地域マスタ!$AE40,""))</f>
        <v>焼津市</v>
      </c>
      <c r="AZ105" s="16"/>
      <c r="BA105" s="22">
        <v>34</v>
      </c>
      <c r="BB105" s="22">
        <v>1</v>
      </c>
      <c r="BC105" s="18" t="str">
        <f t="shared" si="24"/>
        <v>22212</v>
      </c>
      <c r="BD105" s="18" t="str">
        <f t="shared" si="25"/>
        <v>焼津市</v>
      </c>
      <c r="BE105" s="33">
        <f>VLOOKUP(BC105&amp;"_"&amp;$AZ$9,データシート3!A:AB,MATCH("ea_"&amp;"太陽光（建物系）"&amp;"_年間発電",データシート3!$A$1:$AB$1,0),0)/10^3+VLOOKUP(BC105&amp;"_"&amp;$AZ$9,データシート3!A:AB,MATCH("ea_"&amp;"太陽光（土地系）"&amp;"_年間発電",データシート3!$A$1:$AB$1,0),0)/10^3</f>
        <v>990303.46</v>
      </c>
      <c r="BF105" s="33">
        <f>VLOOKUP(BC105&amp;"_"&amp;$AZ$9,データシート3!A:AB,MATCH("ea_"&amp;"風力（陸上）"&amp;"_年間発電",データシート3!$A$1:$AB$1,0),0)/10^3</f>
        <v>4884.3760000000011</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32.868000000000002</v>
      </c>
      <c r="BI105" s="33">
        <f t="shared" si="26"/>
        <v>995220.70400000003</v>
      </c>
      <c r="BJ105" s="33">
        <f>(VLOOKUP($BC105&amp;"_"&amp;$AZ$8,データシート3!$A:$AN,MATCH("da_合計",データシート3!$A$1:$AN$1,0),0))/10^3</f>
        <v>934208.60825646948</v>
      </c>
      <c r="BK105" s="33">
        <f t="shared" si="27"/>
        <v>61012.095743530546</v>
      </c>
      <c r="BL105" s="33">
        <f t="shared" si="28"/>
        <v>0</v>
      </c>
      <c r="BM105" s="33">
        <f t="shared" si="29"/>
        <v>61012.095743530546</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22424</v>
      </c>
      <c r="AY106" s="18" t="str">
        <f>IF(IFERROR(比較地域マスタ!$AE41,"")=0,"",IFERROR(比較地域マスタ!$AE41,""))</f>
        <v>吉田町</v>
      </c>
      <c r="AZ106" s="16"/>
      <c r="BA106" s="22">
        <v>35</v>
      </c>
      <c r="BB106" s="22">
        <v>1</v>
      </c>
      <c r="BC106" s="18" t="str">
        <f t="shared" si="24"/>
        <v>22424</v>
      </c>
      <c r="BD106" s="18" t="str">
        <f t="shared" si="25"/>
        <v>吉田町</v>
      </c>
      <c r="BE106" s="33">
        <f>VLOOKUP(BC106&amp;"_"&amp;$AZ$9,データシート3!A:AB,MATCH("ea_"&amp;"太陽光（建物系）"&amp;"_年間発電",データシート3!$A$1:$AB$1,0),0)/10^3+VLOOKUP(BC106&amp;"_"&amp;$AZ$9,データシート3!A:AB,MATCH("ea_"&amp;"太陽光（土地系）"&amp;"_年間発電",データシート3!$A$1:$AB$1,0),0)/10^3</f>
        <v>296652.88300000003</v>
      </c>
      <c r="BF106" s="33">
        <f>VLOOKUP(BC106&amp;"_"&amp;$AZ$9,データシート3!A:AB,MATCH("ea_"&amp;"風力（陸上）"&amp;"_年間発電",データシート3!$A$1:$AB$1,0),0)/10^3</f>
        <v>2476.5720000000001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299129.45500000002</v>
      </c>
      <c r="BJ106" s="33">
        <f>(VLOOKUP($BC106&amp;"_"&amp;$AZ$8,データシート3!$A:$AN,MATCH("da_合計",データシート3!$A$1:$AN$1,0),0))/10^3</f>
        <v>283495.74596176384</v>
      </c>
      <c r="BK106" s="33">
        <f t="shared" si="27"/>
        <v>15633.709038236178</v>
      </c>
      <c r="BL106" s="33">
        <f t="shared" si="28"/>
        <v>0</v>
      </c>
      <c r="BM106" s="33">
        <f t="shared" si="29"/>
        <v>15633.709038236178</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清水町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22341</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9</v>
      </c>
      <c r="H7" s="701">
        <f t="shared" si="0"/>
        <v>10</v>
      </c>
      <c r="I7" s="701">
        <f t="shared" si="0"/>
        <v>10</v>
      </c>
      <c r="J7" s="701">
        <f t="shared" si="0"/>
        <v>10</v>
      </c>
      <c r="K7" s="702">
        <f t="shared" si="0"/>
        <v>10</v>
      </c>
      <c r="L7" s="702">
        <f t="shared" si="0"/>
        <v>10</v>
      </c>
      <c r="M7" s="702">
        <f t="shared" si="0"/>
        <v>10</v>
      </c>
      <c r="N7" s="702">
        <f t="shared" si="0"/>
        <v>10</v>
      </c>
      <c r="O7" s="702">
        <f>SUM(O8:O13)</f>
        <v>10</v>
      </c>
      <c r="P7" s="702">
        <f t="shared" si="0"/>
        <v>10</v>
      </c>
      <c r="Q7" s="703">
        <f>SUM(Q8:Q13)</f>
        <v>10</v>
      </c>
      <c r="R7" s="909">
        <f t="shared" si="0"/>
        <v>40.962999999999994</v>
      </c>
      <c r="S7" s="910">
        <f t="shared" si="0"/>
        <v>49.262</v>
      </c>
      <c r="T7" s="910">
        <f t="shared" si="0"/>
        <v>55.962000000000003</v>
      </c>
      <c r="U7" s="910">
        <f t="shared" si="0"/>
        <v>59.355000000000004</v>
      </c>
      <c r="V7" s="910">
        <f t="shared" si="0"/>
        <v>57.555</v>
      </c>
      <c r="W7" s="910">
        <f t="shared" si="0"/>
        <v>57.057999999999993</v>
      </c>
      <c r="X7" s="910">
        <f t="shared" si="0"/>
        <v>58.885999999999996</v>
      </c>
      <c r="Y7" s="910">
        <f t="shared" si="0"/>
        <v>56.870000000000005</v>
      </c>
      <c r="Z7" s="910">
        <f>SUM(Z8:Z13)</f>
        <v>54.566000000000003</v>
      </c>
      <c r="AA7" s="910">
        <f>SUM(AA8:AA13)</f>
        <v>47.021000000000001</v>
      </c>
      <c r="AB7" s="911">
        <f t="shared" si="0"/>
        <v>48.853999999999999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7</v>
      </c>
      <c r="H10" s="714">
        <f>VLOOKUP($D$3&amp;"_"&amp;H$3,データシート1!$A:$BU,MATCH($G$2&amp;"_"&amp;$C10,データシート1!$A$1:$BU$1,0),0)</f>
        <v>8</v>
      </c>
      <c r="I10" s="714">
        <f>VLOOKUP($D$3&amp;"_"&amp;I$3,データシート1!$A:$BU,MATCH($G$2&amp;"_"&amp;$C10,データシート1!$A$1:$BU$1,0),0)</f>
        <v>8</v>
      </c>
      <c r="J10" s="714">
        <f>VLOOKUP($D$3&amp;"_"&amp;J$3,データシート1!$A:$BU,MATCH($G$2&amp;"_"&amp;$C10,データシート1!$A$1:$BU$1,0),0)</f>
        <v>8</v>
      </c>
      <c r="K10" s="715">
        <f>VLOOKUP($D$3&amp;"_"&amp;K$3,データシート1!$A:$BU,MATCH($G$2&amp;"_"&amp;$C10,データシート1!$A$1:$BU$1,0),0)</f>
        <v>8</v>
      </c>
      <c r="L10" s="715">
        <f>VLOOKUP($D$3&amp;"_"&amp;L$3,データシート1!$A:$BU,MATCH($G$2&amp;"_"&amp;$C10,データシート1!$A$1:$BU$1,0),0)</f>
        <v>8</v>
      </c>
      <c r="M10" s="715">
        <f>VLOOKUP($D$3&amp;"_"&amp;M$3,データシート1!$A:$BU,MATCH($G$2&amp;"_"&amp;$C10,データシート1!$A$1:$BU$1,0),0)</f>
        <v>8</v>
      </c>
      <c r="N10" s="715">
        <f>VLOOKUP($D$3&amp;"_"&amp;N$3,データシート1!$A:$BU,MATCH($G$2&amp;"_"&amp;$C10,データシート1!$A$1:$BU$1,0),0)</f>
        <v>8</v>
      </c>
      <c r="O10" s="715">
        <f>VLOOKUP($D$3&amp;"_"&amp;O$3,データシート1!$A:$BU,MATCH($G$2&amp;"_"&amp;$C10,データシート1!$A$1:$BU$1,0),0)</f>
        <v>8</v>
      </c>
      <c r="P10" s="715">
        <f>VLOOKUP($D$3&amp;"_"&amp;P$3,データシート1!$A:$BU,MATCH($G$2&amp;"_"&amp;$C10,データシート1!$A$1:$BU$1,0),0)</f>
        <v>8</v>
      </c>
      <c r="Q10" s="716">
        <f>VLOOKUP($D$3&amp;"_"&amp;Q$3,データシート1!$A:$BU,MATCH($G$2&amp;"_"&amp;$C10,データシート1!$A$1:$BU$1,0),0)</f>
        <v>8</v>
      </c>
      <c r="R10" s="915">
        <f>VLOOKUP($D$3&amp;"_"&amp;R$3,データシート1!$A:$BU,MATCH($R$2&amp;"_"&amp;$C10,データシート1!$A$1:$BU$1,0),0)</f>
        <v>34.741999999999997</v>
      </c>
      <c r="S10" s="916">
        <f>VLOOKUP($D$3&amp;"_"&amp;S$3,データシート1!$A:$BU,MATCH($R$2&amp;"_"&amp;$C10,データシート1!$A$1:$BU$1,0),0)</f>
        <v>41.914000000000001</v>
      </c>
      <c r="T10" s="916">
        <f>VLOOKUP($D$3&amp;"_"&amp;T$3,データシート1!$A:$BU,MATCH($R$2&amp;"_"&amp;$C10,データシート1!$A$1:$BU$1,0),0)</f>
        <v>47.652000000000001</v>
      </c>
      <c r="U10" s="916">
        <f>VLOOKUP($D$3&amp;"_"&amp;U$3,データシート1!$A:$BU,MATCH($R$2&amp;"_"&amp;$C10,データシート1!$A$1:$BU$1,0),0)</f>
        <v>50.85</v>
      </c>
      <c r="V10" s="916">
        <f>VLOOKUP($D$3&amp;"_"&amp;V$3,データシート1!$A:$BU,MATCH($R$2&amp;"_"&amp;$C10,データシート1!$A$1:$BU$1,0),0)</f>
        <v>49.622</v>
      </c>
      <c r="W10" s="916">
        <f>VLOOKUP($D$3&amp;"_"&amp;W$3,データシート1!$A:$BU,MATCH($R$2&amp;"_"&amp;$C10,データシート1!$A$1:$BU$1,0),0)</f>
        <v>48.906999999999996</v>
      </c>
      <c r="X10" s="916">
        <f>VLOOKUP($D$3&amp;"_"&amp;X$3,データシート1!$A:$BU,MATCH($R$2&amp;"_"&amp;$C10,データシート1!$A$1:$BU$1,0),0)</f>
        <v>50.695</v>
      </c>
      <c r="Y10" s="916">
        <f>VLOOKUP($D$3&amp;"_"&amp;Y$3,データシート1!$A:$BU,MATCH($R$2&amp;"_"&amp;$C10,データシート1!$A$1:$BU$1,0),0)</f>
        <v>49.206000000000003</v>
      </c>
      <c r="Z10" s="916">
        <f>VLOOKUP($D$3&amp;"_"&amp;Z$3,データシート1!$A:$BU,MATCH($R$2&amp;"_"&amp;$C10,データシート1!$A$1:$BU$1,0),0)</f>
        <v>46.234000000000002</v>
      </c>
      <c r="AA10" s="916">
        <f>VLOOKUP($D$3&amp;"_"&amp;AA$3,データシート1!$A:$BU,MATCH($R$2&amp;"_"&amp;$C10,データシート1!$A$1:$BU$1,0),0)</f>
        <v>39.384999999999998</v>
      </c>
      <c r="AB10" s="917">
        <f>VLOOKUP($D$3&amp;"_"&amp;AB$3,データシート1!$A:$BU,MATCH($R$2&amp;"_"&amp;$C10,データシート1!$A$1:$BU$1,0),0)</f>
        <v>41.18</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2</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2</v>
      </c>
      <c r="N11" s="715">
        <f>VLOOKUP($D$3&amp;"_"&amp;N$3,データシート1!$A:$BU,MATCH($G$2&amp;"_"&amp;$C11,データシート1!$A$1:$BU$1,0),0)</f>
        <v>2</v>
      </c>
      <c r="O11" s="715">
        <f>VLOOKUP($D$3&amp;"_"&amp;O$3,データシート1!$A:$BU,MATCH($G$2&amp;"_"&amp;$C11,データシート1!$A$1:$BU$1,0),0)</f>
        <v>2</v>
      </c>
      <c r="P11" s="715">
        <f>VLOOKUP($D$3&amp;"_"&amp;P$3,データシート1!$A:$BU,MATCH($G$2&amp;"_"&amp;$C11,データシート1!$A$1:$BU$1,0),0)</f>
        <v>2</v>
      </c>
      <c r="Q11" s="716">
        <f>VLOOKUP($D$3&amp;"_"&amp;Q$3,データシート1!$A:$BU,MATCH($G$2&amp;"_"&amp;$C11,データシート1!$A$1:$BU$1,0),0)</f>
        <v>2</v>
      </c>
      <c r="R11" s="915">
        <f>VLOOKUP($D$3&amp;"_"&amp;R$3,データシート1!$A:$BU,MATCH($R$2&amp;"_"&amp;$C11,データシート1!$A$1:$BU$1,0),0)</f>
        <v>6.2210000000000001</v>
      </c>
      <c r="S11" s="916">
        <f>VLOOKUP($D$3&amp;"_"&amp;S$3,データシート1!$A:$BU,MATCH($R$2&amp;"_"&amp;$C11,データシート1!$A$1:$BU$1,0),0)</f>
        <v>7.3479999999999999</v>
      </c>
      <c r="T11" s="916">
        <f>VLOOKUP($D$3&amp;"_"&amp;T$3,データシート1!$A:$BU,MATCH($R$2&amp;"_"&amp;$C11,データシート1!$A$1:$BU$1,0),0)</f>
        <v>8.31</v>
      </c>
      <c r="U11" s="916">
        <f>VLOOKUP($D$3&amp;"_"&amp;U$3,データシート1!$A:$BU,MATCH($R$2&amp;"_"&amp;$C11,データシート1!$A$1:$BU$1,0),0)</f>
        <v>8.5050000000000008</v>
      </c>
      <c r="V11" s="916">
        <f>VLOOKUP($D$3&amp;"_"&amp;V$3,データシート1!$A:$BU,MATCH($R$2&amp;"_"&amp;$C11,データシート1!$A$1:$BU$1,0),0)</f>
        <v>7.9329999999999998</v>
      </c>
      <c r="W11" s="916">
        <f>VLOOKUP($D$3&amp;"_"&amp;W$3,データシート1!$A:$BU,MATCH($R$2&amp;"_"&amp;$C11,データシート1!$A$1:$BU$1,0),0)</f>
        <v>8.1509999999999998</v>
      </c>
      <c r="X11" s="916">
        <f>VLOOKUP($D$3&amp;"_"&amp;X$3,データシート1!$A:$BU,MATCH($R$2&amp;"_"&amp;$C11,データシート1!$A$1:$BU$1,0),0)</f>
        <v>8.1909999999999989</v>
      </c>
      <c r="Y11" s="916">
        <f>VLOOKUP($D$3&amp;"_"&amp;Y$3,データシート1!$A:$BU,MATCH($R$2&amp;"_"&amp;$C11,データシート1!$A$1:$BU$1,0),0)</f>
        <v>7.6639999999999997</v>
      </c>
      <c r="Z11" s="916">
        <f>VLOOKUP($D$3&amp;"_"&amp;Z$3,データシート1!$A:$BU,MATCH($R$2&amp;"_"&amp;$C11,データシート1!$A$1:$BU$1,0),0)</f>
        <v>8.3320000000000007</v>
      </c>
      <c r="AA11" s="916">
        <f>VLOOKUP($D$3&amp;"_"&amp;AA$3,データシート1!$A:$BU,MATCH($R$2&amp;"_"&amp;$C11,データシート1!$A$1:$BU$1,0),0)</f>
        <v>7.6359999999999992</v>
      </c>
      <c r="AB11" s="917">
        <f>VLOOKUP($D$3&amp;"_"&amp;AB$3,データシート1!$A:$BU,MATCH($R$2&amp;"_"&amp;$C11,データシート1!$A$1:$BU$1,0),0)</f>
        <v>7.6739999999999995</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7</v>
      </c>
      <c r="H26" s="734">
        <f>VLOOKUP($D$3&amp;"_"&amp;H$3,データシート2!$A:$SI,MATCH($G$2&amp;"_"&amp;$B26,データシート2!$A$1:$SI$1,0),0)</f>
        <v>8</v>
      </c>
      <c r="I26" s="734">
        <f>VLOOKUP($D$3&amp;"_"&amp;I$3,データシート2!$A:$SI,MATCH($G$2&amp;"_"&amp;$B26,データシート2!$A$1:$SI$1,0),0)</f>
        <v>8</v>
      </c>
      <c r="J26" s="734">
        <f>VLOOKUP($D$3&amp;"_"&amp;J$3,データシート2!$A:$SI,MATCH($G$2&amp;"_"&amp;$B26,データシート2!$A$1:$SI$1,0),0)</f>
        <v>8</v>
      </c>
      <c r="K26" s="735">
        <f>VLOOKUP($D$3&amp;"_"&amp;K$3,データシート2!$A:$SI,MATCH($G$2&amp;"_"&amp;$B26,データシート2!$A$1:$SI$1,0),0)</f>
        <v>8</v>
      </c>
      <c r="L26" s="735">
        <f>VLOOKUP($D$3&amp;"_"&amp;L$3,データシート2!$A:$SI,MATCH($G$2&amp;"_"&amp;$B26,データシート2!$A$1:$SI$1,0),0)</f>
        <v>8</v>
      </c>
      <c r="M26" s="735">
        <f>VLOOKUP($D$3&amp;"_"&amp;M$3,データシート2!$A:$SI,MATCH($G$2&amp;"_"&amp;$B26,データシート2!$A$1:$SI$1,0),0)</f>
        <v>8</v>
      </c>
      <c r="N26" s="735">
        <f>VLOOKUP($D$3&amp;"_"&amp;N$3,データシート2!$A:$SI,MATCH($G$2&amp;"_"&amp;$B26,データシート2!$A$1:$SI$1,0),0)</f>
        <v>8</v>
      </c>
      <c r="O26" s="735">
        <f>VLOOKUP($D$3&amp;"_"&amp;O$3,データシート2!$A:$SI,MATCH($G$2&amp;"_"&amp;$B26,データシート2!$A$1:$SI$1,0),0)</f>
        <v>8</v>
      </c>
      <c r="P26" s="735">
        <f>VLOOKUP($D$3&amp;"_"&amp;P$3,データシート2!$A:$SI,MATCH($G$2&amp;"_"&amp;$B26,データシート2!$A$1:$SI$1,0),0)</f>
        <v>8</v>
      </c>
      <c r="Q26" s="736">
        <f>VLOOKUP($D$3&amp;"_"&amp;Q$3,データシート2!$A:$SI,MATCH($G$2&amp;"_"&amp;$B26,データシート2!$A$1:$SI$1,0),0)</f>
        <v>8</v>
      </c>
      <c r="R26" s="924">
        <f>VLOOKUP($D$3&amp;"_"&amp;R$3,データシート2!$A:$SI,MATCH($R$2&amp;"_"&amp;$B26,データシート2!$A$1:$SI$1,0),0)</f>
        <v>34.741999999999997</v>
      </c>
      <c r="S26" s="925">
        <f>VLOOKUP($D$3&amp;"_"&amp;S$3,データシート2!$A:$SI,MATCH($R$2&amp;"_"&amp;$B26,データシート2!$A$1:$SI$1,0),0)</f>
        <v>41.914000000000001</v>
      </c>
      <c r="T26" s="925">
        <f>VLOOKUP($D$3&amp;"_"&amp;T$3,データシート2!$A:$SI,MATCH($R$2&amp;"_"&amp;$B26,データシート2!$A$1:$SI$1,0),0)</f>
        <v>47.652000000000001</v>
      </c>
      <c r="U26" s="925">
        <f>VLOOKUP($D$3&amp;"_"&amp;U$3,データシート2!$A:$SI,MATCH($R$2&amp;"_"&amp;$B26,データシート2!$A$1:$SI$1,0),0)</f>
        <v>50.85</v>
      </c>
      <c r="V26" s="925">
        <f>VLOOKUP($D$3&amp;"_"&amp;V$3,データシート2!$A:$SI,MATCH($R$2&amp;"_"&amp;$B26,データシート2!$A$1:$SI$1,0),0)</f>
        <v>49.622</v>
      </c>
      <c r="W26" s="925">
        <f>VLOOKUP($D$3&amp;"_"&amp;W$3,データシート2!$A:$SI,MATCH($R$2&amp;"_"&amp;$B26,データシート2!$A$1:$SI$1,0),0)</f>
        <v>48.906999999999996</v>
      </c>
      <c r="X26" s="925">
        <f>VLOOKUP($D$3&amp;"_"&amp;X$3,データシート2!$A:$SI,MATCH($R$2&amp;"_"&amp;$B26,データシート2!$A$1:$SI$1,0),0)</f>
        <v>50.695</v>
      </c>
      <c r="Y26" s="925">
        <f>VLOOKUP($D$3&amp;"_"&amp;Y$3,データシート2!$A:$SI,MATCH($R$2&amp;"_"&amp;$B26,データシート2!$A$1:$SI$1,0),0)</f>
        <v>49.206000000000003</v>
      </c>
      <c r="Z26" s="925">
        <f>VLOOKUP($D$3&amp;"_"&amp;Z$3,データシート2!$A:$SI,MATCH($R$2&amp;"_"&amp;$B26,データシート2!$A$1:$SI$1,0),0)</f>
        <v>46.234000000000002</v>
      </c>
      <c r="AA26" s="925">
        <f>VLOOKUP($D$3&amp;"_"&amp;AA$3,データシート2!$A:$SI,MATCH($R$2&amp;"_"&amp;$B26,データシート2!$A$1:$SI$1,0),0)</f>
        <v>39.384999999999998</v>
      </c>
      <c r="AB26" s="926">
        <f>VLOOKUP($D$3&amp;"_"&amp;AB$3,データシート2!$A:$SI,MATCH($R$2&amp;"_"&amp;$B26,データシート2!$A$1:$SI$1,0),0)</f>
        <v>41.18</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1</v>
      </c>
      <c r="H38" s="766">
        <f>VLOOKUP($D$3&amp;"_"&amp;H$3,データシート2!$A:$SI,MATCH($G$2&amp;"_"&amp;$C38,データシート2!$A$1:$SI$1,0),0)</f>
        <v>1</v>
      </c>
      <c r="I38" s="766">
        <f>VLOOKUP($D$3&amp;"_"&amp;I$3,データシート2!$A:$SI,MATCH($G$2&amp;"_"&amp;$C38,データシート2!$A$1:$SI$1,0),0)</f>
        <v>1</v>
      </c>
      <c r="J38" s="766">
        <f>VLOOKUP($D$3&amp;"_"&amp;J$3,データシート2!$A:$SI,MATCH($G$2&amp;"_"&amp;$C38,データシート2!$A$1:$SI$1,0),0)</f>
        <v>1</v>
      </c>
      <c r="K38" s="767">
        <f>VLOOKUP($D$3&amp;"_"&amp;K$3,データシート2!$A:$SI,MATCH($G$2&amp;"_"&amp;$C38,データシート2!$A$1:$SI$1,0),0)</f>
        <v>1</v>
      </c>
      <c r="L38" s="767">
        <f>VLOOKUP($D$3&amp;"_"&amp;L$3,データシート2!$A:$SI,MATCH($G$2&amp;"_"&amp;$C38,データシート2!$A$1:$SI$1,0),0)</f>
        <v>1</v>
      </c>
      <c r="M38" s="767">
        <f>VLOOKUP($D$3&amp;"_"&amp;M$3,データシート2!$A:$SI,MATCH($G$2&amp;"_"&amp;$C38,データシート2!$A$1:$SI$1,0),0)</f>
        <v>1</v>
      </c>
      <c r="N38" s="767">
        <f>VLOOKUP($D$3&amp;"_"&amp;N$3,データシート2!$A:$SI,MATCH($G$2&amp;"_"&amp;$C38,データシート2!$A$1:$SI$1,0),0)</f>
        <v>1</v>
      </c>
      <c r="O38" s="767">
        <f>VLOOKUP($D$3&amp;"_"&amp;O$3,データシート2!$A:$SI,MATCH($G$2&amp;"_"&amp;$C38,データシート2!$A$1:$SI$1,0),0)</f>
        <v>1</v>
      </c>
      <c r="P38" s="767">
        <f>VLOOKUP($D$3&amp;"_"&amp;P$3,データシート2!$A:$SI,MATCH($G$2&amp;"_"&amp;$C38,データシート2!$A$1:$SI$1,0),0)</f>
        <v>1</v>
      </c>
      <c r="Q38" s="768">
        <f>VLOOKUP($D$3&amp;"_"&amp;Q$3,データシート2!$A:$SI,MATCH($G$2&amp;"_"&amp;$C38,データシート2!$A$1:$SI$1,0),0)</f>
        <v>1</v>
      </c>
      <c r="R38" s="937">
        <f>VLOOKUP($D$3&amp;"_"&amp;R$3,データシート2!$A:$SI,MATCH($R$2&amp;"_"&amp;$C38,データシート2!$A$1:$SI$1,0),0)</f>
        <v>4.7460000000000004</v>
      </c>
      <c r="S38" s="938">
        <f>VLOOKUP($D$3&amp;"_"&amp;S$3,データシート2!$A:$SI,MATCH($R$2&amp;"_"&amp;$C38,データシート2!$A$1:$SI$1,0),0)</f>
        <v>5.46</v>
      </c>
      <c r="T38" s="938">
        <f>VLOOKUP($D$3&amp;"_"&amp;T$3,データシート2!$A:$SI,MATCH($R$2&amp;"_"&amp;$C38,データシート2!$A$1:$SI$1,0),0)</f>
        <v>6.4</v>
      </c>
      <c r="U38" s="938">
        <f>VLOOKUP($D$3&amp;"_"&amp;U$3,データシート2!$A:$SI,MATCH($R$2&amp;"_"&amp;$C38,データシート2!$A$1:$SI$1,0),0)</f>
        <v>6.5010000000000003</v>
      </c>
      <c r="V38" s="938">
        <f>VLOOKUP($D$3&amp;"_"&amp;V$3,データシート2!$A:$SI,MATCH($R$2&amp;"_"&amp;$C38,データシート2!$A$1:$SI$1,0),0)</f>
        <v>6.4560000000000004</v>
      </c>
      <c r="W38" s="938">
        <f>VLOOKUP($D$3&amp;"_"&amp;W$3,データシート2!$A:$SI,MATCH($R$2&amp;"_"&amp;$C38,データシート2!$A$1:$SI$1,0),0)</f>
        <v>6.7140000000000004</v>
      </c>
      <c r="X38" s="938">
        <f>VLOOKUP($D$3&amp;"_"&amp;X$3,データシート2!$A:$SI,MATCH($R$2&amp;"_"&amp;$C38,データシート2!$A$1:$SI$1,0),0)</f>
        <v>6.4279999999999999</v>
      </c>
      <c r="Y38" s="938">
        <f>VLOOKUP($D$3&amp;"_"&amp;Y$3,データシート2!$A:$SI,MATCH($R$2&amp;"_"&amp;$C38,データシート2!$A$1:$SI$1,0),0)</f>
        <v>6.056</v>
      </c>
      <c r="Z38" s="938">
        <f>VLOOKUP($D$3&amp;"_"&amp;Z$3,データシート2!$A:$SI,MATCH($R$2&amp;"_"&amp;$C38,データシート2!$A$1:$SI$1,0),0)</f>
        <v>5.258</v>
      </c>
      <c r="AA38" s="938">
        <f>VLOOKUP($D$3&amp;"_"&amp;AA$3,データシート2!$A:$SI,MATCH($R$2&amp;"_"&amp;$C38,データシート2!$A$1:$SI$1,0),0)</f>
        <v>4.694</v>
      </c>
      <c r="AB38" s="939">
        <f>VLOOKUP($D$3&amp;"_"&amp;AB$3,データシート2!$A:$SI,MATCH($R$2&amp;"_"&amp;$C38,データシート2!$A$1:$SI$1,0),0)</f>
        <v>5.7939999999999996</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1</v>
      </c>
      <c r="H42" s="766">
        <f>VLOOKUP($D$3&amp;"_"&amp;H$3,データシート2!$A:$SI,MATCH($G$2&amp;"_"&amp;$C42,データシート2!$A$1:$SI$1,0),0)</f>
        <v>1</v>
      </c>
      <c r="I42" s="766">
        <f>VLOOKUP($D$3&amp;"_"&amp;I$3,データシート2!$A:$SI,MATCH($G$2&amp;"_"&amp;$C42,データシート2!$A$1:$SI$1,0),0)</f>
        <v>1</v>
      </c>
      <c r="J42" s="766">
        <f>VLOOKUP($D$3&amp;"_"&amp;J$3,データシート2!$A:$SI,MATCH($G$2&amp;"_"&amp;$C42,データシート2!$A$1:$SI$1,0),0)</f>
        <v>1</v>
      </c>
      <c r="K42" s="767">
        <f>VLOOKUP($D$3&amp;"_"&amp;K$3,データシート2!$A:$SI,MATCH($G$2&amp;"_"&amp;$C42,データシート2!$A$1:$SI$1,0),0)</f>
        <v>1</v>
      </c>
      <c r="L42" s="767">
        <f>VLOOKUP($D$3&amp;"_"&amp;L$3,データシート2!$A:$SI,MATCH($G$2&amp;"_"&amp;$C42,データシート2!$A$1:$SI$1,0),0)</f>
        <v>1</v>
      </c>
      <c r="M42" s="767">
        <f>VLOOKUP($D$3&amp;"_"&amp;M$3,データシート2!$A:$SI,MATCH($G$2&amp;"_"&amp;$C42,データシート2!$A$1:$SI$1,0),0)</f>
        <v>1</v>
      </c>
      <c r="N42" s="767">
        <f>VLOOKUP($D$3&amp;"_"&amp;N$3,データシート2!$A:$SI,MATCH($G$2&amp;"_"&amp;$C42,データシート2!$A$1:$SI$1,0),0)</f>
        <v>1</v>
      </c>
      <c r="O42" s="767">
        <f>VLOOKUP($D$3&amp;"_"&amp;O$3,データシート2!$A:$SI,MATCH($G$2&amp;"_"&amp;$C42,データシート2!$A$1:$SI$1,0),0)</f>
        <v>1</v>
      </c>
      <c r="P42" s="767">
        <f>VLOOKUP($D$3&amp;"_"&amp;P$3,データシート2!$A:$SI,MATCH($G$2&amp;"_"&amp;$C42,データシート2!$A$1:$SI$1,0),0)</f>
        <v>1</v>
      </c>
      <c r="Q42" s="768">
        <f>VLOOKUP($D$3&amp;"_"&amp;Q$3,データシート2!$A:$SI,MATCH($G$2&amp;"_"&amp;$C42,データシート2!$A$1:$SI$1,0),0)</f>
        <v>1</v>
      </c>
      <c r="R42" s="937">
        <f>VLOOKUP($D$3&amp;"_"&amp;R$3,データシート2!$A:$SI,MATCH($R$2&amp;"_"&amp;$C42,データシート2!$A$1:$SI$1,0),0)</f>
        <v>5.0570000000000004</v>
      </c>
      <c r="S42" s="938">
        <f>VLOOKUP($D$3&amp;"_"&amp;S$3,データシート2!$A:$SI,MATCH($R$2&amp;"_"&amp;$C42,データシート2!$A$1:$SI$1,0),0)</f>
        <v>4.9850000000000003</v>
      </c>
      <c r="T42" s="938">
        <f>VLOOKUP($D$3&amp;"_"&amp;T$3,データシート2!$A:$SI,MATCH($R$2&amp;"_"&amp;$C42,データシート2!$A$1:$SI$1,0),0)</f>
        <v>6.4850000000000003</v>
      </c>
      <c r="U42" s="938">
        <f>VLOOKUP($D$3&amp;"_"&amp;U$3,データシート2!$A:$SI,MATCH($R$2&amp;"_"&amp;$C42,データシート2!$A$1:$SI$1,0),0)</f>
        <v>7.1920000000000002</v>
      </c>
      <c r="V42" s="938">
        <f>VLOOKUP($D$3&amp;"_"&amp;V$3,データシート2!$A:$SI,MATCH($R$2&amp;"_"&amp;$C42,データシート2!$A$1:$SI$1,0),0)</f>
        <v>6.9550000000000001</v>
      </c>
      <c r="W42" s="938">
        <f>VLOOKUP($D$3&amp;"_"&amp;W$3,データシート2!$A:$SI,MATCH($R$2&amp;"_"&amp;$C42,データシート2!$A$1:$SI$1,0),0)</f>
        <v>6.1639999999999997</v>
      </c>
      <c r="X42" s="938">
        <f>VLOOKUP($D$3&amp;"_"&amp;X$3,データシート2!$A:$SI,MATCH($R$2&amp;"_"&amp;$C42,データシート2!$A$1:$SI$1,0),0)</f>
        <v>6.6849999999999996</v>
      </c>
      <c r="Y42" s="938">
        <f>VLOOKUP($D$3&amp;"_"&amp;Y$3,データシート2!$A:$SI,MATCH($R$2&amp;"_"&amp;$C42,データシート2!$A$1:$SI$1,0),0)</f>
        <v>6.375</v>
      </c>
      <c r="Z42" s="938">
        <f>VLOOKUP($D$3&amp;"_"&amp;Z$3,データシート2!$A:$SI,MATCH($R$2&amp;"_"&amp;$C42,データシート2!$A$1:$SI$1,0),0)</f>
        <v>4.4390000000000001</v>
      </c>
      <c r="AA42" s="938">
        <f>VLOOKUP($D$3&amp;"_"&amp;AA$3,データシート2!$A:$SI,MATCH($R$2&amp;"_"&amp;$C42,データシート2!$A$1:$SI$1,0),0)</f>
        <v>3.327</v>
      </c>
      <c r="AB42" s="939">
        <f>VLOOKUP($D$3&amp;"_"&amp;AB$3,データシート2!$A:$SI,MATCH($R$2&amp;"_"&amp;$C42,データシート2!$A$1:$SI$1,0),0)</f>
        <v>2.2570000000000001</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1</v>
      </c>
      <c r="I43" s="766">
        <f>VLOOKUP($D$3&amp;"_"&amp;I$3,データシート2!$A:$SI,MATCH($G$2&amp;"_"&amp;$C43,データシート2!$A$1:$SI$1,0),0)</f>
        <v>1</v>
      </c>
      <c r="J43" s="766">
        <f>VLOOKUP($D$3&amp;"_"&amp;J$3,データシート2!$A:$SI,MATCH($G$2&amp;"_"&amp;$C43,データシート2!$A$1:$SI$1,0),0)</f>
        <v>1</v>
      </c>
      <c r="K43" s="767">
        <f>VLOOKUP($D$3&amp;"_"&amp;K$3,データシート2!$A:$SI,MATCH($G$2&amp;"_"&amp;$C43,データシート2!$A$1:$SI$1,0),0)</f>
        <v>1</v>
      </c>
      <c r="L43" s="767">
        <f>VLOOKUP($D$3&amp;"_"&amp;L$3,データシート2!$A:$SI,MATCH($G$2&amp;"_"&amp;$C43,データシート2!$A$1:$SI$1,0),0)</f>
        <v>1</v>
      </c>
      <c r="M43" s="767">
        <f>VLOOKUP($D$3&amp;"_"&amp;M$3,データシート2!$A:$SI,MATCH($G$2&amp;"_"&amp;$C43,データシート2!$A$1:$SI$1,0),0)</f>
        <v>1</v>
      </c>
      <c r="N43" s="767">
        <f>VLOOKUP($D$3&amp;"_"&amp;N$3,データシート2!$A:$SI,MATCH($G$2&amp;"_"&amp;$C43,データシート2!$A$1:$SI$1,0),0)</f>
        <v>1</v>
      </c>
      <c r="O43" s="767">
        <f>VLOOKUP($D$3&amp;"_"&amp;O$3,データシート2!$A:$SI,MATCH($G$2&amp;"_"&amp;$C43,データシート2!$A$1:$SI$1,0),0)</f>
        <v>1</v>
      </c>
      <c r="P43" s="767">
        <f>VLOOKUP($D$3&amp;"_"&amp;P$3,データシート2!$A:$SI,MATCH($G$2&amp;"_"&amp;$C43,データシート2!$A$1:$SI$1,0),0)</f>
        <v>1</v>
      </c>
      <c r="Q43" s="768">
        <f>VLOOKUP($D$3&amp;"_"&amp;Q$3,データシート2!$A:$SI,MATCH($G$2&amp;"_"&amp;$C43,データシート2!$A$1:$SI$1,0),0)</f>
        <v>1</v>
      </c>
      <c r="R43" s="937">
        <f>VLOOKUP($D$3&amp;"_"&amp;R$3,データシート2!$A:$SI,MATCH($R$2&amp;"_"&amp;$C43,データシート2!$A$1:$SI$1,0),0)</f>
        <v>0</v>
      </c>
      <c r="S43" s="938">
        <f>VLOOKUP($D$3&amp;"_"&amp;S$3,データシート2!$A:$SI,MATCH($R$2&amp;"_"&amp;$C43,データシート2!$A$1:$SI$1,0),0)</f>
        <v>3.2719999999999998</v>
      </c>
      <c r="T43" s="938">
        <f>VLOOKUP($D$3&amp;"_"&amp;T$3,データシート2!$A:$SI,MATCH($R$2&amp;"_"&amp;$C43,データシート2!$A$1:$SI$1,0),0)</f>
        <v>4.0149999999999997</v>
      </c>
      <c r="U43" s="938">
        <f>VLOOKUP($D$3&amp;"_"&amp;U$3,データシート2!$A:$SI,MATCH($R$2&amp;"_"&amp;$C43,データシート2!$A$1:$SI$1,0),0)</f>
        <v>4.2830000000000004</v>
      </c>
      <c r="V43" s="938">
        <f>VLOOKUP($D$3&amp;"_"&amp;V$3,データシート2!$A:$SI,MATCH($R$2&amp;"_"&amp;$C43,データシート2!$A$1:$SI$1,0),0)</f>
        <v>4.1310000000000002</v>
      </c>
      <c r="W43" s="938">
        <f>VLOOKUP($D$3&amp;"_"&amp;W$3,データシート2!$A:$SI,MATCH($R$2&amp;"_"&amp;$C43,データシート2!$A$1:$SI$1,0),0)</f>
        <v>4.1260000000000003</v>
      </c>
      <c r="X43" s="938">
        <f>VLOOKUP($D$3&amp;"_"&amp;X$3,データシート2!$A:$SI,MATCH($R$2&amp;"_"&amp;$C43,データシート2!$A$1:$SI$1,0),0)</f>
        <v>4.2030000000000003</v>
      </c>
      <c r="Y43" s="938">
        <f>VLOOKUP($D$3&amp;"_"&amp;Y$3,データシート2!$A:$SI,MATCH($R$2&amp;"_"&amp;$C43,データシート2!$A$1:$SI$1,0),0)</f>
        <v>4.0229999999999997</v>
      </c>
      <c r="Z43" s="938">
        <f>VLOOKUP($D$3&amp;"_"&amp;Z$3,データシート2!$A:$SI,MATCH($R$2&amp;"_"&amp;$C43,データシート2!$A$1:$SI$1,0),0)</f>
        <v>4.0419999999999998</v>
      </c>
      <c r="AA43" s="938">
        <f>VLOOKUP($D$3&amp;"_"&amp;AA$3,データシート2!$A:$SI,MATCH($R$2&amp;"_"&amp;$C43,データシート2!$A$1:$SI$1,0),0)</f>
        <v>3.7429999999999999</v>
      </c>
      <c r="AB43" s="939">
        <f>VLOOKUP($D$3&amp;"_"&amp;AB$3,データシート2!$A:$SI,MATCH($R$2&amp;"_"&amp;$C43,データシート2!$A$1:$SI$1,0),0)</f>
        <v>4.2080000000000002</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5</v>
      </c>
      <c r="H51" s="766">
        <f>VLOOKUP($D$3&amp;"_"&amp;H$3,データシート2!$A:$SI,MATCH($G$2&amp;"_"&amp;$C51,データシート2!$A$1:$SI$1,0),0)</f>
        <v>5</v>
      </c>
      <c r="I51" s="766">
        <f>VLOOKUP($D$3&amp;"_"&amp;I$3,データシート2!$A:$SI,MATCH($G$2&amp;"_"&amp;$C51,データシート2!$A$1:$SI$1,0),0)</f>
        <v>5</v>
      </c>
      <c r="J51" s="766">
        <f>VLOOKUP($D$3&amp;"_"&amp;J$3,データシート2!$A:$SI,MATCH($G$2&amp;"_"&amp;$C51,データシート2!$A$1:$SI$1,0),0)</f>
        <v>5</v>
      </c>
      <c r="K51" s="767">
        <f>VLOOKUP($D$3&amp;"_"&amp;K$3,データシート2!$A:$SI,MATCH($G$2&amp;"_"&amp;$C51,データシート2!$A$1:$SI$1,0),0)</f>
        <v>5</v>
      </c>
      <c r="L51" s="767">
        <f>VLOOKUP($D$3&amp;"_"&amp;L$3,データシート2!$A:$SI,MATCH($G$2&amp;"_"&amp;$C51,データシート2!$A$1:$SI$1,0),0)</f>
        <v>5</v>
      </c>
      <c r="M51" s="767">
        <f>VLOOKUP($D$3&amp;"_"&amp;M$3,データシート2!$A:$SI,MATCH($G$2&amp;"_"&amp;$C51,データシート2!$A$1:$SI$1,0),0)</f>
        <v>5</v>
      </c>
      <c r="N51" s="767">
        <f>VLOOKUP($D$3&amp;"_"&amp;N$3,データシート2!$A:$SI,MATCH($G$2&amp;"_"&amp;$C51,データシート2!$A$1:$SI$1,0),0)</f>
        <v>5</v>
      </c>
      <c r="O51" s="767">
        <f>VLOOKUP($D$3&amp;"_"&amp;O$3,データシート2!$A:$SI,MATCH($G$2&amp;"_"&amp;$C51,データシート2!$A$1:$SI$1,0),0)</f>
        <v>5</v>
      </c>
      <c r="P51" s="767">
        <f>VLOOKUP($D$3&amp;"_"&amp;P$3,データシート2!$A:$SI,MATCH($G$2&amp;"_"&amp;$C51,データシート2!$A$1:$SI$1,0),0)</f>
        <v>5</v>
      </c>
      <c r="Q51" s="768">
        <f>VLOOKUP($D$3&amp;"_"&amp;Q$3,データシート2!$A:$SI,MATCH($G$2&amp;"_"&amp;$C51,データシート2!$A$1:$SI$1,0),0)</f>
        <v>5</v>
      </c>
      <c r="R51" s="937">
        <f>VLOOKUP($D$3&amp;"_"&amp;R$3,データシート2!$A:$SI,MATCH($R$2&amp;"_"&amp;$C51,データシート2!$A$1:$SI$1,0),0)</f>
        <v>24.939</v>
      </c>
      <c r="S51" s="938">
        <f>VLOOKUP($D$3&amp;"_"&amp;S$3,データシート2!$A:$SI,MATCH($R$2&amp;"_"&amp;$C51,データシート2!$A$1:$SI$1,0),0)</f>
        <v>28.196999999999999</v>
      </c>
      <c r="T51" s="938">
        <f>VLOOKUP($D$3&amp;"_"&amp;T$3,データシート2!$A:$SI,MATCH($R$2&amp;"_"&amp;$C51,データシート2!$A$1:$SI$1,0),0)</f>
        <v>30.751999999999999</v>
      </c>
      <c r="U51" s="938">
        <f>VLOOKUP($D$3&amp;"_"&amp;U$3,データシート2!$A:$SI,MATCH($R$2&amp;"_"&amp;$C51,データシート2!$A$1:$SI$1,0),0)</f>
        <v>32.874000000000002</v>
      </c>
      <c r="V51" s="938">
        <f>VLOOKUP($D$3&amp;"_"&amp;V$3,データシート2!$A:$SI,MATCH($R$2&amp;"_"&amp;$C51,データシート2!$A$1:$SI$1,0),0)</f>
        <v>32.08</v>
      </c>
      <c r="W51" s="938">
        <f>VLOOKUP($D$3&amp;"_"&amp;W$3,データシート2!$A:$SI,MATCH($R$2&amp;"_"&amp;$C51,データシート2!$A$1:$SI$1,0),0)</f>
        <v>31.902999999999999</v>
      </c>
      <c r="X51" s="938">
        <f>VLOOKUP($D$3&amp;"_"&amp;X$3,データシート2!$A:$SI,MATCH($R$2&amp;"_"&amp;$C51,データシート2!$A$1:$SI$1,0),0)</f>
        <v>33.378999999999998</v>
      </c>
      <c r="Y51" s="938">
        <f>VLOOKUP($D$3&amp;"_"&amp;Y$3,データシート2!$A:$SI,MATCH($R$2&amp;"_"&amp;$C51,データシート2!$A$1:$SI$1,0),0)</f>
        <v>32.752000000000002</v>
      </c>
      <c r="Z51" s="938">
        <f>VLOOKUP($D$3&amp;"_"&amp;Z$3,データシート2!$A:$SI,MATCH($R$2&amp;"_"&amp;$C51,データシート2!$A$1:$SI$1,0),0)</f>
        <v>32.494999999999997</v>
      </c>
      <c r="AA51" s="938">
        <f>VLOOKUP($D$3&amp;"_"&amp;AA$3,データシート2!$A:$SI,MATCH($R$2&amp;"_"&amp;$C51,データシート2!$A$1:$SI$1,0),0)</f>
        <v>27.620999999999999</v>
      </c>
      <c r="AB51" s="939">
        <f>VLOOKUP($D$3&amp;"_"&amp;AB$3,データシート2!$A:$SI,MATCH($R$2&amp;"_"&amp;$C51,データシート2!$A$1:$SI$1,0),0)</f>
        <v>28.920999999999999</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1</v>
      </c>
      <c r="H53" s="734">
        <f>VLOOKUP($D$3&amp;"_"&amp;H$3,データシート2!$A:$SI,MATCH($G$2&amp;"_"&amp;$B53,データシート2!$A$1:$SI$1,0),0)</f>
        <v>1</v>
      </c>
      <c r="I53" s="734">
        <f>VLOOKUP($D$3&amp;"_"&amp;I$3,データシート2!$A:$SI,MATCH($G$2&amp;"_"&amp;$B53,データシート2!$A$1:$SI$1,0),0)</f>
        <v>1</v>
      </c>
      <c r="J53" s="734">
        <f>VLOOKUP($D$3&amp;"_"&amp;J$3,データシート2!$A:$SI,MATCH($G$2&amp;"_"&amp;$B53,データシート2!$A$1:$SI$1,0),0)</f>
        <v>1</v>
      </c>
      <c r="K53" s="735">
        <f>VLOOKUP($D$3&amp;"_"&amp;K$3,データシート2!$A:$SI,MATCH($G$2&amp;"_"&amp;$B53,データシート2!$A$1:$SI$1,0),0)</f>
        <v>1</v>
      </c>
      <c r="L53" s="735">
        <f>VLOOKUP($D$3&amp;"_"&amp;L$3,データシート2!$A:$SI,MATCH($G$2&amp;"_"&amp;$B53,データシート2!$A$1:$SI$1,0),0)</f>
        <v>1</v>
      </c>
      <c r="M53" s="735">
        <f>VLOOKUP($D$3&amp;"_"&amp;M$3,データシート2!$A:$SI,MATCH($G$2&amp;"_"&amp;$B53,データシート2!$A$1:$SI$1,0),0)</f>
        <v>1</v>
      </c>
      <c r="N53" s="735">
        <f>VLOOKUP($D$3&amp;"_"&amp;N$3,データシート2!$A:$SI,MATCH($G$2&amp;"_"&amp;$B53,データシート2!$A$1:$SI$1,0),0)</f>
        <v>1</v>
      </c>
      <c r="O53" s="735">
        <f>VLOOKUP($D$3&amp;"_"&amp;O$3,データシート2!$A:$SI,MATCH($G$2&amp;"_"&amp;$B53,データシート2!$A$1:$SI$1,0),0)</f>
        <v>1</v>
      </c>
      <c r="P53" s="735">
        <f>VLOOKUP($D$3&amp;"_"&amp;P$3,データシート2!$A:$SI,MATCH($G$2&amp;"_"&amp;$B53,データシート2!$A$1:$SI$1,0),0)</f>
        <v>1</v>
      </c>
      <c r="Q53" s="736">
        <f>VLOOKUP($D$3&amp;"_"&amp;Q$3,データシート2!$A:$SI,MATCH($G$2&amp;"_"&amp;$B53,データシート2!$A$1:$SI$1,0),0)</f>
        <v>1</v>
      </c>
      <c r="R53" s="924">
        <f>VLOOKUP($D$3&amp;"_"&amp;R$3,データシート2!$A:$SI,MATCH($R$2&amp;"_"&amp;$B53,データシート2!$A$1:$SI$1,0),0)</f>
        <v>3.16</v>
      </c>
      <c r="S53" s="925">
        <f>VLOOKUP($D$3&amp;"_"&amp;S$3,データシート2!$A:$SI,MATCH($R$2&amp;"_"&amp;$B53,データシート2!$A$1:$SI$1,0),0)</f>
        <v>3.843</v>
      </c>
      <c r="T53" s="925">
        <f>VLOOKUP($D$3&amp;"_"&amp;T$3,データシート2!$A:$SI,MATCH($R$2&amp;"_"&amp;$B53,データシート2!$A$1:$SI$1,0),0)</f>
        <v>4.3620000000000001</v>
      </c>
      <c r="U53" s="925">
        <f>VLOOKUP($D$3&amp;"_"&amp;U$3,データシート2!$A:$SI,MATCH($R$2&amp;"_"&amp;$B53,データシート2!$A$1:$SI$1,0),0)</f>
        <v>4.4240000000000004</v>
      </c>
      <c r="V53" s="925">
        <f>VLOOKUP($D$3&amp;"_"&amp;V$3,データシート2!$A:$SI,MATCH($R$2&amp;"_"&amp;$B53,データシート2!$A$1:$SI$1,0),0)</f>
        <v>4.2510000000000003</v>
      </c>
      <c r="W53" s="925">
        <f>VLOOKUP($D$3&amp;"_"&amp;W$3,データシート2!$A:$SI,MATCH($R$2&amp;"_"&amp;$B53,データシート2!$A$1:$SI$1,0),0)</f>
        <v>4.1909999999999998</v>
      </c>
      <c r="X53" s="925">
        <f>VLOOKUP($D$3&amp;"_"&amp;X$3,データシート2!$A:$SI,MATCH($R$2&amp;"_"&amp;$B53,データシート2!$A$1:$SI$1,0),0)</f>
        <v>4.0910000000000002</v>
      </c>
      <c r="Y53" s="925">
        <f>VLOOKUP($D$3&amp;"_"&amp;Y$3,データシート2!$A:$SI,MATCH($R$2&amp;"_"&amp;$B53,データシート2!$A$1:$SI$1,0),0)</f>
        <v>3.93</v>
      </c>
      <c r="Z53" s="925">
        <f>VLOOKUP($D$3&amp;"_"&amp;Z$3,データシート2!$A:$SI,MATCH($R$2&amp;"_"&amp;$B53,データシート2!$A$1:$SI$1,0),0)</f>
        <v>3.8610000000000002</v>
      </c>
      <c r="AA53" s="925">
        <f>VLOOKUP($D$3&amp;"_"&amp;AA$3,データシート2!$A:$SI,MATCH($R$2&amp;"_"&amp;$B53,データシート2!$A$1:$SI$1,0),0)</f>
        <v>3.7519999999999998</v>
      </c>
      <c r="AB53" s="926">
        <f>VLOOKUP($D$3&amp;"_"&amp;AB$3,データシート2!$A:$SI,MATCH($R$2&amp;"_"&amp;$B53,データシート2!$A$1:$SI$1,0),0)</f>
        <v>3.71</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1</v>
      </c>
      <c r="H61" s="797">
        <f>VLOOKUP($D$3&amp;"_"&amp;H$3,データシート2!$A:$SI,MATCH($G$2&amp;"_"&amp;$C61,データシート2!$A$1:$SI$1,0),0)</f>
        <v>1</v>
      </c>
      <c r="I61" s="797">
        <f>VLOOKUP($D$3&amp;"_"&amp;I$3,データシート2!$A:$SI,MATCH($G$2&amp;"_"&amp;$C61,データシート2!$A$1:$SI$1,0),0)</f>
        <v>1</v>
      </c>
      <c r="J61" s="797">
        <f>VLOOKUP($D$3&amp;"_"&amp;J$3,データシート2!$A:$SI,MATCH($G$2&amp;"_"&amp;$C61,データシート2!$A$1:$SI$1,0),0)</f>
        <v>1</v>
      </c>
      <c r="K61" s="798">
        <f>VLOOKUP($D$3&amp;"_"&amp;K$3,データシート2!$A:$SI,MATCH($G$2&amp;"_"&amp;$C61,データシート2!$A$1:$SI$1,0),0)</f>
        <v>1</v>
      </c>
      <c r="L61" s="798">
        <f>VLOOKUP($D$3&amp;"_"&amp;L$3,データシート2!$A:$SI,MATCH($G$2&amp;"_"&amp;$C61,データシート2!$A$1:$SI$1,0),0)</f>
        <v>1</v>
      </c>
      <c r="M61" s="798">
        <f>VLOOKUP($D$3&amp;"_"&amp;M$3,データシート2!$A:$SI,MATCH($G$2&amp;"_"&amp;$C61,データシート2!$A$1:$SI$1,0),0)</f>
        <v>1</v>
      </c>
      <c r="N61" s="798">
        <f>VLOOKUP($D$3&amp;"_"&amp;N$3,データシート2!$A:$SI,MATCH($G$2&amp;"_"&amp;$C61,データシート2!$A$1:$SI$1,0),0)</f>
        <v>1</v>
      </c>
      <c r="O61" s="798">
        <f>VLOOKUP($D$3&amp;"_"&amp;O$3,データシート2!$A:$SI,MATCH($G$2&amp;"_"&amp;$C61,データシート2!$A$1:$SI$1,0),0)</f>
        <v>1</v>
      </c>
      <c r="P61" s="798">
        <f>VLOOKUP($D$3&amp;"_"&amp;P$3,データシート2!$A:$SI,MATCH($G$2&amp;"_"&amp;$C61,データシート2!$A$1:$SI$1,0),0)</f>
        <v>1</v>
      </c>
      <c r="Q61" s="799">
        <f>VLOOKUP($D$3&amp;"_"&amp;Q$3,データシート2!$A:$SI,MATCH($G$2&amp;"_"&amp;$C61,データシート2!$A$1:$SI$1,0),0)</f>
        <v>1</v>
      </c>
      <c r="R61" s="943">
        <f>VLOOKUP($D$3&amp;"_"&amp;R$3,データシート2!$A:$SI,MATCH($R$2&amp;"_"&amp;$C61,データシート2!$A$1:$SI$1,0),0)</f>
        <v>3.16</v>
      </c>
      <c r="S61" s="944">
        <f>VLOOKUP($D$3&amp;"_"&amp;S$3,データシート2!$A:$SI,MATCH($R$2&amp;"_"&amp;$C61,データシート2!$A$1:$SI$1,0),0)</f>
        <v>3.843</v>
      </c>
      <c r="T61" s="944">
        <f>VLOOKUP($D$3&amp;"_"&amp;T$3,データシート2!$A:$SI,MATCH($R$2&amp;"_"&amp;$C61,データシート2!$A$1:$SI$1,0),0)</f>
        <v>4.3620000000000001</v>
      </c>
      <c r="U61" s="944">
        <f>VLOOKUP($D$3&amp;"_"&amp;U$3,データシート2!$A:$SI,MATCH($R$2&amp;"_"&amp;$C61,データシート2!$A$1:$SI$1,0),0)</f>
        <v>4.4240000000000004</v>
      </c>
      <c r="V61" s="944">
        <f>VLOOKUP($D$3&amp;"_"&amp;V$3,データシート2!$A:$SI,MATCH($R$2&amp;"_"&amp;$C61,データシート2!$A$1:$SI$1,0),0)</f>
        <v>4.2510000000000003</v>
      </c>
      <c r="W61" s="944">
        <f>VLOOKUP($D$3&amp;"_"&amp;W$3,データシート2!$A:$SI,MATCH($R$2&amp;"_"&amp;$C61,データシート2!$A$1:$SI$1,0),0)</f>
        <v>4.1909999999999998</v>
      </c>
      <c r="X61" s="944">
        <f>VLOOKUP($D$3&amp;"_"&amp;X$3,データシート2!$A:$SI,MATCH($R$2&amp;"_"&amp;$C61,データシート2!$A$1:$SI$1,0),0)</f>
        <v>4.0910000000000002</v>
      </c>
      <c r="Y61" s="944">
        <f>VLOOKUP($D$3&amp;"_"&amp;Y$3,データシート2!$A:$SI,MATCH($R$2&amp;"_"&amp;$C61,データシート2!$A$1:$SI$1,0),0)</f>
        <v>3.93</v>
      </c>
      <c r="Z61" s="944">
        <f>VLOOKUP($D$3&amp;"_"&amp;Z$3,データシート2!$A:$SI,MATCH($R$2&amp;"_"&amp;$C61,データシート2!$A$1:$SI$1,0),0)</f>
        <v>3.8610000000000002</v>
      </c>
      <c r="AA61" s="944">
        <f>VLOOKUP($D$3&amp;"_"&amp;AA$3,データシート2!$A:$SI,MATCH($R$2&amp;"_"&amp;$C61,データシート2!$A$1:$SI$1,0),0)</f>
        <v>3.7519999999999998</v>
      </c>
      <c r="AB61" s="945">
        <f>VLOOKUP($D$3&amp;"_"&amp;AB$3,データシート2!$A:$SI,MATCH($R$2&amp;"_"&amp;$C61,データシート2!$A$1:$SI$1,0),0)</f>
        <v>3.71</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1</v>
      </c>
      <c r="N117" s="735">
        <f>VLOOKUP($D$3&amp;"_"&amp;N$3,データシート2!$A:$SI,MATCH($G$2&amp;"_"&amp;$B117,データシート2!$A$1:$SI$1,0),0)</f>
        <v>1</v>
      </c>
      <c r="O117" s="735">
        <f>VLOOKUP($D$3&amp;"_"&amp;O$3,データシート2!$A:$SI,MATCH($G$2&amp;"_"&amp;$B117,データシート2!$A$1:$SI$1,0),0)</f>
        <v>1</v>
      </c>
      <c r="P117" s="735">
        <f>VLOOKUP($D$3&amp;"_"&amp;P$3,データシート2!$A:$SI,MATCH($G$2&amp;"_"&amp;$B117,データシート2!$A$1:$SI$1,0),0)</f>
        <v>1</v>
      </c>
      <c r="Q117" s="736">
        <f>VLOOKUP($D$3&amp;"_"&amp;Q$3,データシート2!$A:$SI,MATCH($G$2&amp;"_"&amp;$B117,データシート2!$A$1:$SI$1,0),0)</f>
        <v>1</v>
      </c>
      <c r="R117" s="924">
        <f>VLOOKUP($D$3&amp;"_"&amp;R$3,データシート2!$A:$SI,MATCH($R$2&amp;"_"&amp;$B117,データシート2!$A$1:$SI$1,0),0)</f>
        <v>3.0609999999999999</v>
      </c>
      <c r="S117" s="925">
        <f>VLOOKUP($D$3&amp;"_"&amp;S$3,データシート2!$A:$SI,MATCH($R$2&amp;"_"&amp;$B117,データシート2!$A$1:$SI$1,0),0)</f>
        <v>3.5049999999999999</v>
      </c>
      <c r="T117" s="925">
        <f>VLOOKUP($D$3&amp;"_"&amp;T$3,データシート2!$A:$SI,MATCH($R$2&amp;"_"&amp;$B117,データシート2!$A$1:$SI$1,0),0)</f>
        <v>3.948</v>
      </c>
      <c r="U117" s="925">
        <f>VLOOKUP($D$3&amp;"_"&amp;U$3,データシート2!$A:$SI,MATCH($R$2&amp;"_"&amp;$B117,データシート2!$A$1:$SI$1,0),0)</f>
        <v>4.0810000000000004</v>
      </c>
      <c r="V117" s="925">
        <f>VLOOKUP($D$3&amp;"_"&amp;V$3,データシート2!$A:$SI,MATCH($R$2&amp;"_"&amp;$B117,データシート2!$A$1:$SI$1,0),0)</f>
        <v>3.6819999999999999</v>
      </c>
      <c r="W117" s="925">
        <f>VLOOKUP($D$3&amp;"_"&amp;W$3,データシート2!$A:$SI,MATCH($R$2&amp;"_"&amp;$B117,データシート2!$A$1:$SI$1,0),0)</f>
        <v>3.96</v>
      </c>
      <c r="X117" s="925">
        <f>VLOOKUP($D$3&amp;"_"&amp;X$3,データシート2!$A:$SI,MATCH($R$2&amp;"_"&amp;$B117,データシート2!$A$1:$SI$1,0),0)</f>
        <v>4.0999999999999996</v>
      </c>
      <c r="Y117" s="925">
        <f>VLOOKUP($D$3&amp;"_"&amp;Y$3,データシート2!$A:$SI,MATCH($R$2&amp;"_"&amp;$B117,データシート2!$A$1:$SI$1,0),0)</f>
        <v>3.734</v>
      </c>
      <c r="Z117" s="925">
        <f>VLOOKUP($D$3&amp;"_"&amp;Z$3,データシート2!$A:$SI,MATCH($R$2&amp;"_"&amp;$B117,データシート2!$A$1:$SI$1,0),0)</f>
        <v>4.4710000000000001</v>
      </c>
      <c r="AA117" s="925">
        <f>VLOOKUP($D$3&amp;"_"&amp;AA$3,データシート2!$A:$SI,MATCH($R$2&amp;"_"&amp;$B117,データシート2!$A$1:$SI$1,0),0)</f>
        <v>3.8839999999999999</v>
      </c>
      <c r="AB117" s="926">
        <f>VLOOKUP($D$3&amp;"_"&amp;AB$3,データシート2!$A:$SI,MATCH($R$2&amp;"_"&amp;$B117,データシート2!$A$1:$SI$1,0),0)</f>
        <v>3.964</v>
      </c>
    </row>
    <row r="118" spans="2:28" s="745" customFormat="1" ht="16.5" customHeight="1">
      <c r="B118" s="737"/>
      <c r="C118" s="738">
        <v>83</v>
      </c>
      <c r="D118" s="739" t="s">
        <v>635</v>
      </c>
      <c r="E118" s="738"/>
      <c r="F118" s="740"/>
      <c r="G118" s="754">
        <f>VLOOKUP($D$3&amp;"_"&amp;G$3,データシート2!$A:$SI,MATCH($G$2&amp;"_"&amp;$C118,データシート2!$A$1:$SI$1,0),0)</f>
        <v>1</v>
      </c>
      <c r="H118" s="742">
        <f>VLOOKUP($D$3&amp;"_"&amp;H$3,データシート2!$A:$SI,MATCH($G$2&amp;"_"&amp;$C118,データシート2!$A$1:$SI$1,0),0)</f>
        <v>1</v>
      </c>
      <c r="I118" s="742">
        <f>VLOOKUP($D$3&amp;"_"&amp;I$3,データシート2!$A:$SI,MATCH($G$2&amp;"_"&amp;$C118,データシート2!$A$1:$SI$1,0),0)</f>
        <v>1</v>
      </c>
      <c r="J118" s="742">
        <f>VLOOKUP($D$3&amp;"_"&amp;J$3,データシート2!$A:$SI,MATCH($G$2&amp;"_"&amp;$C118,データシート2!$A$1:$SI$1,0),0)</f>
        <v>1</v>
      </c>
      <c r="K118" s="743">
        <f>VLOOKUP($D$3&amp;"_"&amp;K$3,データシート2!$A:$SI,MATCH($G$2&amp;"_"&amp;$C118,データシート2!$A$1:$SI$1,0),0)</f>
        <v>1</v>
      </c>
      <c r="L118" s="743">
        <f>VLOOKUP($D$3&amp;"_"&amp;L$3,データシート2!$A:$SI,MATCH($G$2&amp;"_"&amp;$C118,データシート2!$A$1:$SI$1,0),0)</f>
        <v>1</v>
      </c>
      <c r="M118" s="743">
        <f>VLOOKUP($D$3&amp;"_"&amp;M$3,データシート2!$A:$SI,MATCH($G$2&amp;"_"&amp;$C118,データシート2!$A$1:$SI$1,0),0)</f>
        <v>1</v>
      </c>
      <c r="N118" s="743">
        <f>VLOOKUP($D$3&amp;"_"&amp;N$3,データシート2!$A:$SI,MATCH($G$2&amp;"_"&amp;$C118,データシート2!$A$1:$SI$1,0),0)</f>
        <v>1</v>
      </c>
      <c r="O118" s="743">
        <f>VLOOKUP($D$3&amp;"_"&amp;O$3,データシート2!$A:$SI,MATCH($G$2&amp;"_"&amp;$C118,データシート2!$A$1:$SI$1,0),0)</f>
        <v>1</v>
      </c>
      <c r="P118" s="743">
        <f>VLOOKUP($D$3&amp;"_"&amp;P$3,データシート2!$A:$SI,MATCH($G$2&amp;"_"&amp;$C118,データシート2!$A$1:$SI$1,0),0)</f>
        <v>1</v>
      </c>
      <c r="Q118" s="744">
        <f>VLOOKUP($D$3&amp;"_"&amp;Q$3,データシート2!$A:$SI,MATCH($G$2&amp;"_"&amp;$C118,データシート2!$A$1:$SI$1,0),0)</f>
        <v>1</v>
      </c>
      <c r="R118" s="933">
        <f>VLOOKUP($D$3&amp;"_"&amp;R$3,データシート2!$A:$SI,MATCH($R$2&amp;"_"&amp;$C118,データシート2!$A$1:$SI$1,0),0)</f>
        <v>3.0609999999999999</v>
      </c>
      <c r="S118" s="928">
        <f>VLOOKUP($D$3&amp;"_"&amp;S$3,データシート2!$A:$SI,MATCH($R$2&amp;"_"&amp;$C118,データシート2!$A$1:$SI$1,0),0)</f>
        <v>3.5049999999999999</v>
      </c>
      <c r="T118" s="928">
        <f>VLOOKUP($D$3&amp;"_"&amp;T$3,データシート2!$A:$SI,MATCH($R$2&amp;"_"&amp;$C118,データシート2!$A$1:$SI$1,0),0)</f>
        <v>3.948</v>
      </c>
      <c r="U118" s="928">
        <f>VLOOKUP($D$3&amp;"_"&amp;U$3,データシート2!$A:$SI,MATCH($R$2&amp;"_"&amp;$C118,データシート2!$A$1:$SI$1,0),0)</f>
        <v>4.0810000000000004</v>
      </c>
      <c r="V118" s="928">
        <f>VLOOKUP($D$3&amp;"_"&amp;V$3,データシート2!$A:$SI,MATCH($R$2&amp;"_"&amp;$C118,データシート2!$A$1:$SI$1,0),0)</f>
        <v>3.6819999999999999</v>
      </c>
      <c r="W118" s="928">
        <f>VLOOKUP($D$3&amp;"_"&amp;W$3,データシート2!$A:$SI,MATCH($R$2&amp;"_"&amp;$C118,データシート2!$A$1:$SI$1,0),0)</f>
        <v>3.96</v>
      </c>
      <c r="X118" s="928">
        <f>VLOOKUP($D$3&amp;"_"&amp;X$3,データシート2!$A:$SI,MATCH($R$2&amp;"_"&amp;$C118,データシート2!$A$1:$SI$1,0),0)</f>
        <v>4.0999999999999996</v>
      </c>
      <c r="Y118" s="928">
        <f>VLOOKUP($D$3&amp;"_"&amp;Y$3,データシート2!$A:$SI,MATCH($R$2&amp;"_"&amp;$C118,データシート2!$A$1:$SI$1,0),0)</f>
        <v>3.734</v>
      </c>
      <c r="Z118" s="928">
        <f>VLOOKUP($D$3&amp;"_"&amp;Z$3,データシート2!$A:$SI,MATCH($R$2&amp;"_"&amp;$C118,データシート2!$A$1:$SI$1,0),0)</f>
        <v>4.4710000000000001</v>
      </c>
      <c r="AA118" s="928">
        <f>VLOOKUP($D$3&amp;"_"&amp;AA$3,データシート2!$A:$SI,MATCH($R$2&amp;"_"&amp;$C118,データシート2!$A$1:$SI$1,0),0)</f>
        <v>3.8839999999999999</v>
      </c>
      <c r="AB118" s="929">
        <f>VLOOKUP($D$3&amp;"_"&amp;AB$3,データシート2!$A:$SI,MATCH($R$2&amp;"_"&amp;$C118,データシート2!$A$1:$SI$1,0),0)</f>
        <v>3.964</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2025-03-04T09:42:46Z</dcterms:created>
  <dcterms:modified xsi:type="dcterms:W3CDTF">2025-03-04T09:42:47Z</dcterms:modified>
  <cp:category/>
  <cp:contentStatus/>
</cp:coreProperties>
</file>