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81F3FFA-2445-4F86-850A-CB87A37975C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<sst xmlns="http://schemas.openxmlformats.org/spreadsheetml/2006/main" count="20145" uniqueCount="2850">
  <si>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</si>
  <si>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</si>
  <si>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</si>
  <si>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</si>
  <si>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</si>
  <si>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</si>
  <si>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</si>
  <si>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</si>
  <si>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</si>
  <si>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</si>
  <si>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</si>
  <si>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</si>
  <si>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</si>
  <si>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</si>
  <si>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</si>
  <si>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</si>
  <si>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</si>
  <si>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</si>
  <si>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</si>
  <si>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</si>
  <si>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</si>
  <si>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</si>
  <si>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</si>
  <si>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</si>
  <si>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</si>
  <si>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</si>
  <si>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</si>
  <si>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</si>
  <si>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</si>
  <si>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</si>
  <si>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</si>
  <si>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</si>
  <si>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</si>
  <si>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</si>
  <si>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</si>
  <si>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</si>
  <si>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</si>
  <si>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</si>
  <si>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</si>
  <si>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</si>
  <si>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</si>
  <si>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</si>
  <si>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</si>
  <si>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</si>
  <si>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</si>
  <si>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</si>
  <si>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</si>
  <si>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</si>
  <si>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</si>
  <si>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</si>
  <si>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</si>
  <si>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</si>
  <si>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</si>
  <si>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</si>
  <si>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</si>
  <si>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</si>
  <si>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</si>
  <si>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</si>
  <si>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</si>
  <si>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</si>
  <si>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</si>
  <si>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</si>
  <si>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</si>
  <si>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</si>
  <si>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</si>
  <si>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</si>
  <si>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</si>
  <si>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</si>
  <si>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</si>
  <si>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</si>
  <si>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</si>
  <si>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</si>
  <si>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</si>
  <si>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</si>
  <si>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</si>
  <si>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</si>
  <si>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</si>
  <si>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</si>
  <si>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</si>
  <si>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</si>
  <si>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</si>
  <si>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</si>
  <si>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</si>
  <si>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</si>
  <si>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</si>
  <si>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</si>
  <si>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</si>
  <si>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</si>
  <si>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</si>
  <si>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</si>
  <si>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</si>
  <si>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</si>
  <si>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</si>
  <si>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</si>
  <si>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</si>
  <si>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</si>
  <si>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</si>
  <si>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</si>
  <si>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</si>
  <si>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</si>
  <si>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</si>
  <si>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</si>
  <si>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</si>
  <si>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</si>
  <si>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</si>
  <si>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</si>
  <si>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</si>
  <si>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</si>
  <si>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</si>
  <si>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</si>
  <si>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</si>
  <si>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</si>
  <si>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</si>
  <si>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</si>
  <si>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</si>
  <si>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</si>
  <si>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</si>
  <si>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</si>
  <si>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</si>
  <si>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</si>
  <si>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</si>
  <si>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</si>
  <si>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</si>
  <si>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</si>
  <si>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</si>
  <si>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</si>
  <si>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</si>
  <si>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</si>
  <si>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</si>
  <si>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</si>
  <si>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</si>
  <si>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</si>
  <si>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</si>
  <si>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</si>
  <si>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</si>
  <si>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</si>
  <si>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</si>
  <si>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</si>
  <si>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</si>
  <si>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</si>
  <si>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</si>
  <si>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</si>
  <si>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</si>
  <si>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</si>
  <si>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</si>
  <si>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</si>
  <si>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</si>
  <si>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</si>
  <si>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</si>
  <si>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</si>
  <si>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</si>
  <si>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</si>
  <si>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</si>
  <si>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</si>
  <si>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</si>
  <si>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</si>
  <si>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</si>
  <si>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</si>
  <si>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</si>
  <si>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</si>
  <si>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</si>
  <si>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</si>
  <si>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</si>
  <si>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</si>
  <si>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</si>
  <si>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</si>
  <si>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</si>
  <si>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</si>
  <si>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</si>
  <si>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</si>
  <si>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</si>
  <si>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</si>
  <si>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</si>
  <si>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</si>
  <si>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</si>
  <si>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</si>
  <si>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</si>
  <si>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</si>
  <si>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</si>
  <si>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</si>
  <si>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</si>
  <si>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</si>
  <si>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</si>
  <si>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</si>
  <si>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</si>
  <si>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</si>
  <si>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</si>
  <si>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</si>
  <si>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</si>
  <si>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</si>
  <si>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</si>
  <si>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</si>
  <si>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</si>
  <si>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</si>
  <si>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</si>
  <si>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</si>
  <si>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</si>
  <si>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</si>
  <si>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</si>
  <si>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</si>
  <si>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</si>
  <si>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</si>
  <si>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</si>
  <si>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</si>
  <si>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</si>
  <si>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</si>
  <si>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</si>
  <si>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</si>
  <si>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</si>
  <si>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</si>
  <si>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</si>
  <si>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</si>
  <si>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</si>
  <si>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</si>
  <si>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</si>
  <si>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</si>
  <si>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</si>
  <si>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</si>
  <si>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</si>
  <si>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</si>
  <si>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</si>
  <si>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</si>
  <si>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</si>
  <si>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</si>
  <si>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</si>
  <si>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</si>
  <si>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</si>
  <si>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</si>
  <si>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</si>
  <si>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</si>
  <si>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</si>
  <si>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</si>
  <si>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</si>
  <si>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</si>
  <si>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</si>
  <si>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</si>
  <si>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</si>
  <si>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</si>
  <si>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</si>
  <si>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</si>
  <si>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</si>
  <si>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</si>
  <si>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</si>
  <si>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</si>
  <si>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</si>
  <si>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</si>
  <si>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</si>
  <si>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</si>
  <si>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</si>
  <si>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</si>
  <si>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</si>
  <si>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</si>
  <si>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</si>
  <si>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</si>
  <si>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</si>
  <si>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</si>
  <si>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</si>
  <si>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</si>
  <si>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</si>
  <si>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</si>
  <si>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</si>
  <si>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</si>
  <si>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</si>
  <si>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</si>
  <si>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</si>
  <si>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</si>
  <si>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</si>
  <si>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</si>
  <si>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</si>
  <si>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</si>
  <si>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</si>
  <si>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</si>
  <si>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</si>
  <si>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</si>
  <si>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</si>
  <si>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</si>
  <si>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</si>
  <si>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</si>
  <si>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</si>
  <si>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</si>
  <si>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</si>
  <si>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</si>
  <si>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</si>
  <si>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</si>
  <si>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</si>
  <si>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</si>
  <si>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</si>
  <si>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</si>
  <si>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</si>
  <si>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</si>
  <si>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</si>
  <si>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</si>
  <si>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</si>
  <si>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</si>
  <si>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</si>
  <si>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</si>
  <si>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</si>
  <si>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</si>
  <si>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</si>
  <si>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</si>
  <si>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</si>
  <si>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</si>
  <si>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</si>
  <si>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</si>
  <si>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</si>
  <si>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</si>
  <si>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</si>
  <si>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</si>
  <si>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</si>
  <si>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</si>
  <si>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</si>
  <si>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</si>
  <si>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</si>
  <si>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</si>
  <si>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</si>
  <si>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</si>
  <si>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</si>
  <si>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</si>
  <si>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</si>
  <si>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</si>
  <si>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</si>
  <si>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</si>
  <si>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</si>
  <si>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</si>
  <si>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</si>
  <si>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</si>
  <si>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</si>
  <si>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</si>
  <si>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</si>
  <si>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</si>
  <si>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</si>
  <si>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</si>
  <si>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</si>
  <si>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</si>
  <si>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</si>
  <si>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</si>
  <si>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</si>
  <si>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</si>
  <si>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</si>
  <si>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</si>
  <si>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</si>
  <si>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</si>
  <si>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</si>
  <si>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</si>
  <si>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</si>
  <si>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</si>
  <si>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</si>
  <si>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</si>
  <si>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</si>
  <si>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</si>
  <si>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</si>
  <si>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</si>
  <si>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</si>
  <si>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</si>
  <si>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</si>
  <si>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</si>
  <si>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</si>
  <si>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</si>
  <si>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</si>
  <si>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</si>
  <si>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</si>
  <si>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</si>
  <si>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</si>
  <si>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</si>
  <si>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</si>
  <si>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</si>
  <si>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</si>
  <si>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</si>
  <si>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</si>
  <si>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</si>
  <si>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</si>
  <si>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</si>
  <si>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</si>
  <si>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</si>
  <si>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</si>
  <si>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</si>
  <si>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</si>
  <si>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</si>
  <si>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</si>
  <si>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</si>
  <si>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</si>
  <si>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</si>
  <si>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</si>
  <si>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</si>
  <si>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</si>
  <si>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</si>
  <si>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</si>
  <si>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</si>
  <si>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</si>
  <si>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</si>
  <si>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</si>
  <si>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</si>
  <si>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</si>
  <si>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</si>
  <si>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</si>
  <si>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</si>
  <si>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</si>
  <si>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</si>
  <si>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</si>
  <si>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</si>
  <si>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</si>
  <si>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</si>
  <si>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</si>
  <si>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</si>
  <si>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</si>
  <si>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</si>
  <si>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</si>
  <si>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</si>
  <si>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</si>
  <si>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</si>
  <si>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</si>
  <si>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</si>
  <si>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</si>
  <si>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</si>
  <si>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</si>
  <si>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</si>
  <si>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</si>
  <si>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</si>
  <si>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</si>
  <si>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</si>
  <si>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</si>
  <si>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</si>
  <si>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</si>
  <si>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</si>
  <si>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</si>
  <si>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</si>
  <si>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</si>
  <si>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</si>
  <si>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</si>
  <si>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</si>
  <si>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</si>
  <si>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</si>
  <si>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</si>
  <si>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</si>
  <si>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</si>
  <si>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</si>
  <si>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</si>
  <si>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</si>
  <si>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</si>
  <si>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</si>
  <si>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</si>
  <si>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</si>
  <si>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</si>
  <si>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</si>
  <si>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</si>
  <si>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</si>
  <si>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</si>
  <si>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</si>
  <si>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</si>
  <si>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</si>
  <si>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</si>
  <si>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</si>
  <si>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</si>
  <si>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</si>
  <si>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</si>
  <si>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</si>
  <si>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</si>
  <si>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</si>
  <si>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</si>
  <si>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</si>
  <si>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</si>
  <si>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</si>
  <si>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</si>
  <si>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</si>
  <si>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</si>
  <si>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</si>
  <si>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</si>
  <si>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</si>
  <si>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</si>
  <si>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</si>
  <si>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</si>
  <si>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</si>
  <si>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</si>
  <si>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</si>
  <si>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</si>
  <si>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</si>
  <si>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</si>
  <si>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</si>
  <si>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</si>
  <si>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</si>
  <si>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</si>
  <si>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</si>
  <si>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</si>
  <si>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</si>
  <si>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</si>
  <si>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</si>
  <si>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</si>
  <si>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</si>
  <si>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</si>
  <si>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</si>
  <si>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</si>
  <si>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</si>
  <si>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</si>
  <si>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</si>
  <si>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</si>
  <si>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</si>
  <si>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</si>
  <si>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</si>
  <si>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</si>
  <si>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</si>
  <si>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</si>
  <si>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</si>
  <si>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</si>
  <si>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</si>
  <si>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</si>
  <si>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</si>
  <si>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</si>
  <si>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</si>
  <si>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</si>
  <si>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</si>
  <si>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</si>
  <si>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</si>
  <si>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</si>
  <si>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</si>
  <si>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</si>
  <si>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</si>
  <si>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</si>
  <si>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</si>
  <si>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</si>
  <si>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</si>
  <si>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</si>
  <si>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</si>
  <si>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</si>
  <si>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</si>
  <si>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</si>
  <si>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</si>
  <si>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</si>
  <si>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</si>
  <si>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</si>
  <si>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</si>
  <si>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</si>
  <si>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</si>
  <si>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</si>
  <si>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</si>
  <si>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</si>
  <si>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</si>
  <si>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</si>
  <si>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</si>
  <si>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</si>
  <si>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</si>
  <si>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</si>
  <si>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</si>
  <si>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</si>
  <si>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</si>
  <si>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</si>
  <si>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</si>
  <si>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</si>
  <si>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</si>
  <si>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</si>
  <si>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</si>
  <si>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</si>
  <si>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</si>
  <si>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</si>
  <si>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</si>
  <si>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</si>
  <si>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</si>
  <si>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</si>
  <si>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</si>
  <si>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</si>
  <si>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</si>
  <si>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</si>
  <si>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</si>
  <si>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</si>
  <si>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</si>
  <si>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</si>
  <si>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</si>
  <si>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</si>
  <si>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</si>
  <si>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</si>
  <si>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</si>
  <si>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</si>
  <si>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</si>
  <si>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</si>
  <si>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</si>
  <si>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</si>
  <si>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</si>
  <si>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</si>
  <si>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</si>
  <si>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</si>
  <si>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</si>
  <si>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</si>
  <si>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</si>
  <si>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</si>
  <si>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</si>
  <si>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</si>
  <si>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</si>
  <si>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</si>
  <si>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</si>
  <si>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</si>
  <si>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</si>
  <si>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</si>
  <si>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</si>
  <si>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</si>
  <si>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</si>
  <si>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</si>
  <si>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</si>
  <si>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</si>
  <si>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</si>
  <si>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</si>
  <si>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</si>
  <si>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</si>
  <si>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</si>
  <si>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</si>
  <si>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</si>
  <si>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</si>
  <si>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</si>
  <si>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</si>
  <si>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</si>
  <si>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</si>
  <si>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</si>
  <si>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</si>
  <si>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</si>
  <si>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</si>
  <si>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</si>
  <si>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</si>
  <si>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</si>
  <si>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</si>
  <si>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</si>
  <si>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</si>
  <si>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</si>
  <si>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</si>
  <si>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</si>
  <si>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</si>
  <si>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</si>
  <si>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</si>
  <si>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</si>
  <si>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</si>
  <si>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</si>
  <si>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</si>
  <si>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</si>
  <si>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</si>
  <si>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</si>
  <si>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</si>
  <si>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</si>
  <si>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</si>
  <si>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</si>
  <si>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</si>
  <si>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</si>
  <si>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</si>
  <si>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</si>
  <si>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</si>
  <si>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</si>
  <si>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</si>
  <si>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</si>
  <si>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</si>
  <si>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</si>
  <si>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</si>
  <si>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</si>
  <si>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</si>
  <si>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</si>
  <si>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</si>
  <si>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</si>
  <si>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</si>
  <si>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</si>
  <si>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</si>
  <si>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</si>
  <si>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</si>
  <si>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</si>
  <si>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</si>
  <si>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</si>
  <si>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</si>
  <si>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</si>
  <si>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</si>
  <si>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</si>
  <si>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</si>
  <si>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</si>
  <si>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</si>
  <si>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</si>
  <si>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</si>
  <si>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</si>
  <si>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</si>
  <si>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</si>
  <si>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</si>
  <si>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</si>
  <si>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</si>
  <si>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</si>
  <si>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</si>
  <si>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</si>
  <si>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</si>
  <si>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</si>
  <si>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</si>
  <si>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</si>
  <si>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</si>
  <si>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</si>
  <si>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</si>
  <si>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</si>
  <si>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</si>
  <si>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</si>
  <si>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</si>
  <si>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</si>
  <si>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</si>
  <si>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</si>
  <si>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</si>
  <si>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</si>
  <si>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</si>
  <si>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</si>
  <si>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</si>
  <si>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</si>
  <si>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</si>
  <si>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</si>
  <si>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</si>
  <si>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</si>
  <si>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</si>
  <si>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</si>
  <si>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</si>
  <si>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</si>
  <si>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</si>
  <si>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</si>
  <si>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</si>
  <si>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</si>
  <si>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</si>
  <si>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</si>
  <si>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</si>
  <si>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</si>
  <si>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</si>
  <si>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</si>
  <si>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</si>
  <si>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</si>
  <si>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</si>
  <si>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</si>
  <si>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</si>
  <si>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</si>
  <si>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</si>
  <si>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</si>
  <si>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</si>
  <si>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</si>
  <si>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</si>
  <si>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</si>
  <si>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</si>
  <si>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</si>
  <si>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</si>
  <si>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</si>
  <si>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</si>
  <si>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</si>
  <si>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</si>
  <si>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</si>
  <si>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</si>
  <si>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</si>
  <si>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</si>
  <si>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</si>
  <si>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</si>
  <si>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</si>
  <si>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</si>
  <si>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</si>
  <si>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</si>
  <si>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</si>
  <si>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</si>
  <si>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</si>
  <si>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</si>
  <si>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</si>
  <si>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</si>
  <si>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</si>
  <si>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</si>
  <si>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</si>
  <si>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</si>
  <si>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</si>
  <si>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</si>
  <si>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</si>
  <si>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</si>
  <si>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</si>
  <si>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</si>
  <si>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</si>
  <si>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</si>
  <si>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</si>
  <si>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</si>
  <si>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</si>
  <si>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</si>
  <si>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</si>
  <si>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</si>
  <si>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</si>
  <si>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</si>
  <si>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</si>
  <si>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</si>
  <si>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</si>
  <si>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</si>
  <si>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</si>
  <si>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</si>
  <si>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</si>
  <si>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</si>
  <si>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</si>
  <si>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</si>
  <si>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</si>
  <si>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</si>
  <si>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</si>
  <si>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</si>
  <si>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</si>
  <si>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</si>
  <si>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</si>
  <si>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</si>
  <si>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</si>
  <si>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</si>
  <si>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</si>
  <si>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</si>
  <si>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</si>
  <si>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</si>
  <si>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</si>
  <si>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</si>
  <si>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</si>
  <si>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</si>
  <si>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</si>
  <si>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</si>
  <si>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</si>
  <si>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</si>
  <si>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</si>
  <si>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</si>
  <si>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</si>
  <si>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</si>
  <si>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</si>
  <si>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</si>
  <si>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</si>
  <si>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</si>
  <si>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</si>
  <si>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</si>
  <si>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</si>
  <si>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</si>
  <si>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</si>
  <si>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</si>
  <si>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</si>
  <si>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</si>
  <si>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</si>
  <si>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</si>
  <si>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</si>
  <si>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</si>
  <si>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</si>
  <si>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</si>
  <si>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</si>
  <si>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</si>
  <si>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</si>
  <si>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</si>
  <si>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</si>
  <si>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</si>
  <si>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</si>
  <si>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</si>
  <si>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</si>
  <si>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</si>
  <si>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</si>
  <si>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</si>
  <si>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</si>
  <si>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</si>
  <si>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</si>
  <si>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</si>
  <si>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</si>
  <si>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</si>
  <si>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</si>
  <si>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</si>
  <si>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</si>
  <si>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</si>
  <si>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</si>
  <si>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</si>
  <si>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</si>
  <si>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</si>
  <si>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</si>
  <si>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</si>
  <si>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</si>
  <si>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</si>
  <si>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</si>
  <si>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</si>
  <si>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</si>
  <si>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</si>
  <si>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</si>
  <si>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</si>
  <si>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</si>
  <si>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</si>
  <si>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</si>
  <si>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</si>
  <si>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</si>
  <si>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</si>
  <si>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</si>
  <si>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</si>
  <si>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</si>
  <si>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</si>
  <si>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</si>
  <si>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</si>
  <si>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</si>
  <si>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</si>
  <si>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</si>
  <si>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</si>
  <si>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</si>
  <si>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</si>
  <si>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</si>
  <si>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</si>
  <si>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</si>
  <si>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</si>
  <si>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</si>
  <si>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</si>
  <si>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</si>
  <si>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</si>
  <si>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</si>
  <si>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</si>
  <si>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</si>
  <si>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</si>
  <si>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</si>
  <si>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</si>
  <si>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</si>
  <si>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</si>
  <si>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</si>
  <si>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</si>
  <si>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</si>
  <si>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</si>
  <si>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</si>
  <si>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</si>
  <si>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</si>
  <si>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</si>
  <si>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</si>
  <si>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</si>
  <si>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</si>
  <si>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</si>
  <si>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</si>
  <si>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</si>
  <si>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</si>
  <si>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</si>
  <si>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</si>
  <si>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</si>
  <si>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</si>
  <si>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</si>
  <si>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</si>
  <si>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</si>
  <si>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</si>
  <si>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</si>
  <si>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</si>
  <si>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</si>
  <si>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</si>
  <si>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</si>
  <si>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</si>
  <si>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</si>
  <si>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</si>
  <si>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</si>
  <si>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</si>
  <si>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</si>
  <si>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</si>
  <si>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</si>
  <si>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</si>
  <si>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</si>
  <si>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</si>
  <si>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</si>
  <si>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</si>
  <si>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</si>
  <si>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</si>
  <si>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</si>
  <si>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</si>
  <si>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</si>
  <si>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</si>
  <si>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</si>
  <si>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</si>
  <si>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</si>
  <si>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</si>
  <si>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</si>
  <si>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</si>
  <si>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</si>
  <si>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</si>
  <si>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</si>
  <si>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</si>
  <si>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</si>
  <si>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</si>
  <si>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</si>
  <si>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</si>
  <si>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</si>
  <si>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</si>
  <si>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</si>
  <si>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</si>
  <si>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</si>
  <si>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</si>
  <si>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</si>
  <si>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</si>
  <si>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</si>
  <si>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</si>
  <si>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</si>
  <si>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</si>
  <si>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</si>
  <si>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</si>
  <si>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</si>
  <si>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</si>
  <si>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</si>
  <si>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</si>
  <si>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</si>
  <si>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</si>
  <si>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</si>
  <si>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</si>
  <si>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</si>
  <si>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</si>
  <si>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</si>
  <si>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</si>
  <si>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</si>
  <si>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</si>
  <si>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</si>
  <si>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</si>
  <si>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</si>
  <si>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</si>
  <si>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</si>
  <si>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</si>
  <si>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</si>
  <si>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</si>
  <si>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</si>
  <si>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</si>
  <si>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</si>
  <si>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</si>
  <si>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</si>
  <si>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</si>
  <si>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</si>
  <si>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</si>
  <si>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</si>
  <si>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</si>
  <si>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</si>
  <si>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</si>
  <si>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</si>
  <si>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</si>
  <si>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</si>
  <si>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</si>
  <si>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</si>
  <si>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</si>
  <si>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</si>
  <si>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</si>
  <si>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</si>
  <si>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</si>
  <si>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</si>
  <si>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</si>
  <si>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</si>
  <si>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</si>
  <si>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</si>
  <si>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</si>
  <si>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</si>
  <si>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</si>
  <si>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</si>
  <si>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</si>
  <si>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</si>
  <si>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</si>
  <si>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</si>
  <si>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</si>
  <si>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</si>
  <si>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</si>
  <si>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</si>
  <si>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</si>
  <si>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</si>
  <si>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</si>
  <si>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</si>
  <si>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</si>
  <si>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</si>
  <si>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</si>
  <si>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</si>
  <si>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</si>
  <si>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</si>
  <si>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</si>
  <si>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</si>
  <si>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</si>
  <si>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</si>
  <si>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</si>
  <si>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</si>
  <si>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</si>
  <si>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</si>
  <si>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</si>
  <si>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</si>
  <si>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</si>
  <si>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</si>
  <si>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</si>
  <si>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</si>
  <si>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</si>
  <si>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</si>
  <si>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</si>
  <si>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</si>
  <si>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</si>
  <si>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</si>
  <si>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</si>
  <si>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</si>
  <si>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</si>
  <si>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</si>
  <si>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</si>
  <si>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</si>
  <si>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</si>
  <si>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</si>
  <si>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</si>
  <si>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</si>
  <si>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</si>
  <si>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</si>
  <si>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</si>
  <si>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</si>
  <si>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</si>
  <si>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</si>
  <si>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</si>
  <si>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</si>
  <si>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</si>
  <si>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</si>
  <si>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</si>
  <si>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</si>
  <si>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</si>
  <si>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</si>
  <si>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</si>
  <si>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</si>
  <si>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</si>
  <si>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</si>
  <si>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</si>
  <si>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</si>
  <si>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</si>
  <si>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</si>
  <si>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</si>
  <si>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</si>
  <si>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</si>
  <si>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</si>
  <si>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</si>
  <si>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</si>
  <si>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</si>
  <si>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</si>
  <si>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</si>
  <si>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</si>
  <si>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</si>
  <si>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</si>
  <si>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</si>
  <si>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</si>
  <si>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</si>
  <si>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</si>
  <si>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</si>
  <si>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</si>
  <si>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</si>
  <si>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</si>
  <si>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</si>
  <si>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</si>
  <si>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</si>
  <si>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</si>
  <si>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</si>
  <si>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</si>
  <si>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</si>
  <si>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</si>
  <si>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</si>
  <si>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</si>
  <si>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</si>
  <si>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</si>
  <si>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</si>
  <si>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</si>
  <si>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</si>
  <si>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</si>
  <si>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</si>
  <si>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</si>
  <si>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</si>
  <si>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</si>
  <si>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</si>
  <si>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</si>
  <si>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</si>
  <si>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</si>
  <si>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</si>
  <si>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</si>
  <si>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</si>
  <si>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</si>
  <si>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</si>
  <si>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</si>
  <si>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</si>
  <si>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</si>
  <si>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</si>
  <si>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</si>
  <si>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</si>
  <si>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</si>
  <si>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</si>
  <si>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</si>
  <si>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</si>
  <si>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</si>
  <si>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</si>
  <si>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</si>
  <si>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</si>
  <si>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</si>
  <si>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</si>
  <si>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</si>
  <si>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</si>
  <si>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</si>
  <si>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</si>
  <si>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</si>
  <si>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</si>
  <si>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</si>
  <si>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</si>
  <si>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</si>
  <si>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</si>
  <si>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</si>
  <si>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</si>
  <si>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</si>
  <si>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</si>
  <si>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</si>
  <si>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</si>
  <si>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</si>
  <si>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</si>
  <si>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</si>
  <si>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</si>
  <si>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</si>
  <si>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</si>
  <si>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</si>
  <si>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</si>
  <si>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</si>
  <si>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</si>
  <si>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</si>
  <si>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</si>
  <si>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</si>
  <si>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</si>
  <si>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</si>
  <si>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</si>
  <si>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</si>
  <si>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</si>
  <si>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</si>
  <si>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</si>
  <si>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</si>
  <si>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</si>
  <si>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</si>
  <si>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</si>
  <si>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</si>
  <si>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</si>
  <si>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</si>
  <si>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</si>
  <si>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</si>
  <si>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</si>
  <si>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</si>
  <si>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</si>
  <si>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</si>
  <si>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</si>
  <si>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</si>
  <si>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</si>
  <si>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</si>
  <si>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</si>
  <si>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</si>
  <si>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</si>
  <si>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</si>
  <si>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</si>
  <si>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</si>
  <si>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</si>
  <si>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</si>
  <si>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</si>
  <si>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</si>
  <si>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</si>
  <si>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</si>
  <si>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</si>
  <si>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</si>
  <si>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</si>
  <si>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</si>
  <si>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</si>
  <si>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</si>
  <si>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</si>
  <si>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</si>
  <si>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</si>
  <si>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</si>
  <si>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</si>
  <si>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</si>
  <si>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</si>
  <si>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</si>
  <si>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</si>
  <si>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</si>
  <si>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</si>
  <si>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</si>
  <si>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</si>
  <si>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</si>
  <si>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</si>
  <si>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</si>
  <si>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</si>
  <si>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</si>
  <si>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</si>
  <si>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</si>
  <si>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</si>
  <si>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</si>
  <si>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</si>
  <si>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</si>
  <si>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</si>
  <si>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</si>
  <si>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</si>
  <si>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</si>
  <si>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</si>
  <si>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</si>
  <si>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</si>
  <si>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</si>
  <si>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</si>
  <si>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</si>
  <si>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</si>
  <si>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</si>
  <si>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</si>
  <si>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</si>
  <si>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</si>
  <si>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</si>
  <si>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</si>
  <si>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</si>
  <si>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</si>
  <si>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</si>
  <si>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</si>
  <si>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</si>
  <si>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</si>
  <si>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</si>
  <si>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</si>
  <si>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</si>
  <si>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</si>
  <si>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</si>
  <si>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</si>
  <si>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</si>
  <si>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</si>
  <si>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</si>
  <si>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</si>
  <si>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</si>
  <si>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</si>
  <si>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</si>
  <si>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</si>
  <si>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</si>
  <si>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</si>
  <si>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</si>
  <si>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</si>
  <si>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</si>
  <si>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</si>
  <si>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</si>
  <si>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</si>
  <si>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</si>
  <si>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</si>
  <si>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</si>
  <si>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</si>
  <si>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</si>
  <si>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</si>
  <si>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</si>
  <si>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</si>
  <si>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</si>
  <si>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</si>
  <si>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</si>
  <si>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</si>
  <si>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</si>
  <si>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</si>
  <si>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</si>
  <si>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</si>
  <si>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</si>
  <si>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</si>
  <si>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</si>
  <si>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</si>
  <si>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</si>
  <si>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</si>
  <si>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</si>
  <si>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</si>
  <si>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</si>
  <si>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</si>
  <si>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</si>
  <si>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</si>
  <si>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</si>
  <si>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</si>
  <si>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</si>
  <si>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</si>
  <si>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</si>
  <si>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</si>
  <si>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</si>
  <si>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</si>
  <si>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</si>
  <si>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</si>
  <si>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</si>
  <si>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</si>
  <si>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</si>
  <si>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</si>
  <si>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</si>
  <si>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</si>
  <si>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</si>
  <si>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</si>
  <si>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</si>
  <si>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</si>
  <si>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</si>
  <si>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</si>
  <si>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</si>
  <si>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</si>
  <si>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</si>
  <si>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</si>
  <si>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</si>
  <si>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</si>
  <si>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</si>
  <si>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</si>
  <si>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</si>
  <si>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</si>
  <si>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</si>
  <si>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</si>
  <si>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</si>
  <si>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</si>
  <si>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</si>
  <si>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</si>
  <si>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</si>
  <si>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</si>
  <si>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</si>
  <si>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</si>
  <si>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</si>
  <si>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</si>
  <si>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</si>
  <si>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</si>
  <si>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</si>
  <si>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</si>
  <si>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</si>
  <si>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</si>
  <si>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</si>
  <si>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</si>
  <si>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</si>
  <si>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</si>
  <si>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</si>
  <si>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</si>
  <si>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</si>
  <si>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</si>
  <si>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</si>
  <si>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</si>
  <si>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</si>
  <si>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</si>
  <si>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</si>
  <si>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</si>
  <si>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</si>
  <si>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</si>
  <si>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</si>
  <si>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</si>
  <si>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</si>
  <si>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</si>
  <si>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</si>
  <si>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</si>
  <si>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</si>
  <si>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</si>
  <si>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</si>
  <si>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</si>
  <si>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</si>
  <si>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</si>
  <si>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</si>
  <si>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</si>
  <si>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</si>
  <si>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</si>
  <si>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</si>
  <si>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</si>
  <si>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</si>
  <si>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</si>
  <si>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</si>
  <si>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</si>
  <si>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</si>
  <si>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</si>
  <si>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</si>
  <si>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</si>
  <si>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</si>
  <si>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</si>
  <si>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</si>
  <si>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</si>
  <si>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</si>
  <si>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</si>
  <si>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</si>
  <si>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</si>
  <si>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</si>
  <si>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</si>
  <si>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</si>
  <si>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</si>
  <si>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</si>
  <si>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</si>
  <si>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</si>
  <si>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</si>
  <si>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</si>
  <si>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</si>
  <si>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</si>
  <si>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</si>
  <si>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</si>
  <si>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</si>
  <si>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</si>
  <si>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</si>
  <si>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</si>
  <si>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</si>
  <si>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</si>
  <si>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</si>
  <si>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</si>
  <si>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</si>
  <si>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</si>
  <si>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</si>
  <si>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</si>
  <si>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</si>
  <si>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</si>
  <si>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</si>
  <si>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</si>
  <si>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</si>
  <si>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</si>
  <si>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</si>
  <si>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</si>
  <si>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</si>
  <si>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</si>
  <si>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</si>
  <si>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</si>
  <si>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</si>
  <si>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</si>
  <si>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</si>
  <si>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</si>
  <si>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</si>
  <si>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</si>
  <si>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</si>
  <si>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</si>
  <si>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</si>
  <si>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</si>
  <si>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</si>
  <si>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</si>
  <si>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</si>
  <si>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</si>
  <si>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</si>
  <si>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</si>
  <si>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</si>
  <si>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</si>
  <si>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</si>
  <si>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</si>
  <si>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</si>
  <si>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</si>
  <si>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</si>
  <si>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</si>
  <si>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</si>
  <si>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</si>
  <si>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</si>
  <si>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</si>
  <si>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</si>
  <si>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</si>
  <si>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</si>
  <si>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</si>
  <si>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</si>
  <si>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</si>
  <si>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</si>
  <si>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</si>
  <si>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</si>
  <si>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</si>
  <si>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</si>
  <si>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</si>
  <si>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</si>
  <si>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</si>
  <si>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</si>
  <si>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</si>
  <si>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</si>
  <si>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</si>
  <si>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</si>
  <si>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</si>
  <si>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</si>
  <si>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</si>
  <si>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</si>
  <si>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</si>
  <si>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</si>
  <si>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</si>
  <si>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</si>
  <si>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</si>
  <si>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</si>
  <si>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</si>
  <si>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</si>
  <si>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</si>
  <si>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</si>
  <si>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</si>
  <si>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</si>
  <si>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</si>
  <si>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</si>
  <si>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</si>
  <si>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</si>
  <si>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</si>
  <si>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</si>
  <si>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</si>
  <si>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</si>
  <si>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</si>
  <si>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</si>
  <si>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</si>
  <si>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</si>
  <si>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</si>
  <si>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</si>
  <si>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</si>
  <si>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</si>
  <si>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</si>
  <si>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</si>
  <si>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</si>
  <si>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</si>
  <si>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</si>
  <si>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</si>
  <si>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</si>
  <si>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</si>
  <si>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</si>
  <si>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</si>
  <si>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</si>
  <si>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</si>
  <si>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</si>
  <si>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</si>
  <si>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</si>
  <si>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</si>
  <si>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</si>
  <si>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</si>
  <si>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</si>
  <si>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</si>
  <si>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</si>
  <si>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</si>
  <si>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</si>
  <si>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</si>
  <si>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</si>
  <si>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</si>
  <si>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</si>
  <si>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</si>
  <si>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</si>
  <si>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</si>
  <si>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</si>
  <si>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</si>
  <si>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</si>
  <si>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</si>
  <si>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</si>
  <si>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</si>
  <si>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</si>
  <si>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</si>
  <si>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</si>
  <si>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</si>
  <si>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</si>
  <si>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</si>
  <si>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</si>
  <si>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</si>
  <si>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</si>
  <si>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</si>
  <si>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</si>
  <si>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</si>
  <si>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</si>
  <si>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</si>
  <si>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</si>
  <si>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</si>
  <si>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</si>
  <si>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</si>
  <si>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</si>
  <si>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</si>
  <si>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</si>
  <si>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</si>
  <si>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</si>
  <si>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</si>
  <si>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</si>
  <si>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</si>
  <si>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</si>
  <si>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</si>
  <si>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</si>
  <si>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</si>
  <si>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</si>
  <si>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</si>
  <si>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</si>
  <si>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</si>
  <si>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</si>
  <si>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</si>
  <si>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</si>
  <si>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</si>
  <si>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</si>
  <si>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</si>
  <si>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</si>
  <si>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</si>
  <si>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</si>
  <si>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</si>
  <si>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</si>
  <si>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</si>
  <si>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</si>
  <si>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</si>
  <si>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</si>
  <si>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</si>
  <si>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</si>
  <si>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</si>
  <si>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</si>
  <si>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</si>
  <si>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</si>
  <si>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</si>
  <si>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</si>
  <si>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</si>
  <si>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</si>
  <si>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</si>
  <si>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</si>
  <si>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</si>
  <si>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</si>
  <si>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</si>
  <si>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</si>
  <si>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</si>
  <si>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</si>
  <si>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</si>
  <si>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</si>
  <si>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</si>
  <si>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</si>
  <si>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</si>
  <si>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</si>
  <si>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</si>
  <si>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</si>
  <si>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</si>
  <si>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</si>
  <si>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</si>
  <si>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</si>
  <si>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</si>
  <si>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</si>
  <si>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</si>
  <si>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</si>
  <si>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</si>
  <si>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</si>
  <si>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</si>
  <si>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</si>
  <si>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</si>
  <si>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</si>
  <si>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</si>
  <si>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</si>
  <si>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</si>
  <si>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</si>
  <si>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</si>
  <si>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</si>
  <si>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</si>
  <si>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</si>
  <si>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</si>
  <si>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</si>
  <si>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</si>
  <si>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</si>
  <si>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</si>
  <si>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</si>
  <si>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</si>
  <si>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</si>
  <si>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</si>
  <si>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</si>
  <si>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</si>
  <si>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</si>
  <si>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</si>
  <si>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</si>
  <si>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</si>
  <si>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</si>
  <si>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</si>
  <si>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</si>
  <si>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</si>
  <si>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</si>
  <si>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</si>
  <si>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</si>
  <si>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</si>
  <si>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</si>
  <si>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</si>
  <si>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</si>
  <si>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</si>
  <si>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</si>
  <si>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</si>
  <si>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</si>
  <si>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</si>
  <si>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</si>
  <si>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</si>
  <si>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</si>
  <si>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</si>
  <si>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</si>
  <si>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</si>
  <si>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</si>
  <si>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</si>
  <si>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</si>
  <si>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</si>
  <si>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</si>
  <si>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</si>
  <si>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</si>
  <si>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</si>
  <si>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</si>
  <si>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</si>
  <si>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</si>
  <si>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</si>
  <si>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</si>
  <si>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</si>
  <si>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</si>
  <si>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</si>
  <si>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</si>
  <si>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</si>
  <si>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</si>
  <si>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</si>
  <si>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</si>
  <si>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</si>
  <si>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</si>
  <si>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</si>
  <si>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</si>
  <si>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</si>
  <si>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</si>
  <si>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</si>
  <si>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</si>
  <si>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</si>
  <si>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</si>
  <si>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</si>
  <si>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</si>
  <si>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</si>
  <si>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</si>
  <si>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</si>
  <si>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</si>
  <si>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</si>
  <si>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</si>
  <si>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</si>
  <si>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</si>
  <si>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</si>
  <si>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</si>
  <si>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</si>
  <si>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</si>
  <si>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</si>
  <si>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</si>
  <si>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</si>
  <si>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</si>
  <si>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</si>
  <si>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</si>
  <si>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</si>
  <si>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</si>
  <si>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</si>
  <si>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</si>
  <si>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</si>
  <si>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</si>
  <si>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</si>
  <si>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</si>
  <si>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</si>
  <si>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</si>
  <si>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</si>
  <si>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</si>
  <si>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</si>
  <si>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</si>
  <si>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</si>
  <si>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</si>
  <si>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</si>
  <si>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</si>
  <si>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</si>
  <si>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</si>
  <si>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</si>
  <si>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</si>
  <si>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</si>
  <si>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</si>
  <si>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</si>
  <si>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</si>
  <si>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</si>
  <si>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</si>
  <si>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</si>
  <si>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</si>
  <si>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</si>
  <si>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</si>
  <si>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</si>
  <si>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</si>
  <si>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</si>
  <si>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</si>
  <si>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</si>
  <si>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</si>
  <si>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</si>
  <si>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</si>
  <si>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</si>
  <si>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</si>
  <si>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</si>
  <si>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</si>
  <si>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</si>
  <si>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</si>
  <si>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</si>
  <si>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</si>
  <si>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</si>
  <si>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</si>
  <si>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</si>
  <si>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</si>
  <si>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</si>
  <si>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</si>
  <si>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</si>
  <si>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</si>
  <si>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</si>
  <si>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</si>
  <si>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</si>
  <si>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</si>
  <si>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</si>
  <si>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</si>
  <si>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</si>
  <si>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</si>
  <si>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</si>
  <si>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</si>
  <si>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</si>
  <si>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</si>
  <si>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</si>
  <si>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</si>
  <si>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</si>
  <si>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</si>
  <si>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</si>
  <si>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</si>
  <si>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</si>
  <si>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</si>
  <si>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</si>
  <si>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</si>
  <si>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</si>
  <si>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</si>
  <si>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</si>
  <si>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</si>
  <si>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</si>
  <si>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</si>
  <si>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</si>
  <si>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</si>
  <si>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</si>
  <si>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</si>
  <si>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</si>
  <si>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</si>
  <si>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</si>
  <si>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</si>
  <si>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</si>
  <si>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</si>
  <si>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</si>
  <si>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</si>
  <si>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</si>
  <si>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</si>
  <si>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</si>
  <si>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</si>
  <si>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</si>
  <si>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</si>
  <si>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</si>
  <si>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</si>
  <si>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</si>
  <si>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</si>
  <si>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</si>
  <si>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</si>
  <si>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</si>
  <si>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</si>
  <si>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</si>
  <si>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</si>
  <si>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</si>
  <si>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</si>
  <si>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</si>
  <si>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</si>
  <si>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</si>
  <si>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</si>
  <si>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</si>
  <si>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</si>
  <si>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</si>
  <si>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</si>
  <si>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</si>
  <si>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</si>
  <si>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</si>
  <si>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</si>
  <si>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</si>
  <si>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</si>
  <si>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</si>
  <si>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</si>
  <si>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</si>
  <si>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</si>
  <si>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</si>
  <si>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</si>
  <si>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</si>
  <si>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</si>
  <si>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</si>
  <si>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</si>
  <si>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</si>
  <si>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</si>
  <si>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</si>
  <si>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</si>
  <si>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</si>
  <si>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</si>
  <si>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</si>
  <si>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</si>
  <si>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</si>
  <si>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</si>
  <si>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</si>
  <si>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</si>
  <si>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</si>
  <si>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</si>
  <si>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</si>
  <si>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</si>
  <si>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</si>
  <si>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</si>
  <si>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</si>
  <si>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</si>
  <si>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</si>
  <si>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</si>
  <si>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</si>
  <si>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</si>
  <si>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</si>
  <si>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</si>
  <si>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</si>
  <si>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</si>
  <si>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</si>
  <si>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</si>
  <si>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</si>
  <si>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</si>
  <si>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</si>
  <si>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</si>
  <si>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</si>
  <si>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</si>
  <si>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</si>
  <si>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</si>
  <si>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</si>
  <si>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</si>
  <si>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</si>
  <si>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</si>
  <si>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</si>
  <si>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</si>
  <si>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</si>
  <si>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</si>
  <si>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</si>
  <si>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</si>
  <si>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</si>
  <si>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</si>
  <si>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</si>
  <si>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</si>
  <si>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</si>
  <si>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</si>
  <si>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</si>
  <si>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</si>
  <si>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</si>
  <si>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</si>
  <si>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</si>
  <si>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</si>
  <si>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</si>
  <si>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</si>
  <si>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</si>
  <si>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</si>
  <si>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</si>
  <si>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</si>
  <si>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</si>
  <si>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</si>
  <si>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</si>
  <si>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</si>
  <si>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</si>
  <si>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</si>
  <si>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</si>
  <si>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</si>
  <si>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</si>
  <si>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</si>
  <si>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</si>
  <si>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</si>
  <si>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</si>
  <si>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</si>
  <si>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</si>
  <si>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</si>
  <si>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</si>
  <si>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</si>
  <si>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</si>
  <si>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</si>
  <si>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</si>
  <si>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</si>
  <si>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</si>
  <si>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</si>
  <si>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</si>
  <si>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</si>
  <si>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</si>
  <si>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</si>
  <si>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</si>
  <si>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</si>
  <si>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</si>
  <si>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</si>
  <si>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</si>
  <si>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</si>
  <si>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</si>
  <si>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</si>
  <si>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</si>
  <si>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</si>
  <si>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</si>
  <si>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</si>
  <si>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</si>
  <si>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</si>
  <si>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</si>
  <si>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</si>
  <si>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</si>
  <si>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</si>
  <si>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</si>
  <si>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</si>
  <si>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</si>
  <si>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</si>
  <si>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</si>
  <si>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</si>
  <si>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</si>
  <si>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</si>
  <si>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</si>
  <si>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</si>
  <si>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</si>
  <si>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</si>
  <si>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</si>
  <si>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</si>
  <si>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</si>
  <si>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</si>
  <si>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</si>
  <si>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</si>
  <si>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</si>
  <si>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</si>
  <si>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</si>
  <si>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</si>
  <si>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</si>
  <si>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</si>
  <si>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</si>
  <si>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</si>
  <si>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</si>
  <si>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</si>
  <si>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</si>
  <si>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</si>
  <si>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</si>
  <si>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</si>
  <si>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</si>
  <si>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</si>
  <si>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</si>
  <si>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</si>
  <si>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</si>
  <si>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</si>
  <si>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</si>
  <si>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</si>
  <si>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</si>
  <si>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</si>
  <si>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</si>
  <si>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</si>
  <si>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</si>
  <si>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</si>
  <si>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</si>
  <si>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</si>
  <si>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</si>
  <si>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</si>
  <si>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</si>
  <si>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</si>
  <si>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</si>
  <si>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</si>
  <si>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</si>
  <si>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</si>
  <si>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</si>
  <si>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</si>
  <si>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</si>
  <si>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</si>
  <si>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</si>
  <si>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</si>
  <si>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</si>
  <si>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</si>
  <si>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</si>
  <si>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</si>
  <si>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</si>
  <si>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</si>
  <si>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</si>
  <si>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</si>
  <si>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</si>
  <si>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</si>
  <si>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</si>
  <si>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</si>
  <si>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</si>
  <si>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</si>
  <si>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</si>
  <si>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</si>
  <si>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</si>
  <si>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</si>
  <si>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</si>
  <si>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</si>
  <si>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</si>
  <si>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</si>
  <si>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</si>
  <si>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</si>
  <si>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</si>
  <si>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</si>
  <si>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</si>
  <si>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</si>
  <si>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</si>
  <si>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</si>
  <si>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</si>
  <si>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</si>
  <si>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</si>
  <si>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</si>
  <si>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</si>
  <si>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</si>
  <si>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</si>
  <si>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</si>
  <si>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</si>
  <si>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</si>
  <si>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</si>
  <si>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</si>
  <si>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</si>
  <si>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</si>
  <si>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</si>
  <si>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</si>
  <si>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</si>
  <si>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</si>
  <si>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</si>
  <si>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</si>
  <si>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</si>
  <si>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</si>
  <si>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</si>
  <si>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</si>
  <si>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</si>
  <si>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</si>
  <si>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</si>
  <si>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</si>
  <si>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</si>
  <si>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</si>
  <si>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</si>
  <si>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</si>
  <si>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</si>
  <si>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</si>
  <si>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</si>
  <si>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</si>
  <si>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</si>
  <si>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</si>
  <si>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</si>
  <si>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</si>
  <si>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</si>
  <si>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</si>
  <si>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</si>
  <si>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</si>
  <si>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</si>
  <si>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</si>
  <si>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</si>
  <si>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</si>
  <si>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</si>
  <si>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</si>
  <si>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</si>
  <si>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</si>
  <si>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</si>
  <si>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</si>
  <si>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</si>
  <si>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</si>
  <si>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</si>
  <si>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</si>
  <si>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</si>
  <si>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</si>
  <si>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</si>
  <si>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</si>
  <si>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</si>
  <si>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</si>
  <si>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</si>
  <si>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</si>
  <si>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</si>
  <si>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</si>
  <si>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</si>
  <si>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</si>
  <si>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</si>
  <si>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</si>
  <si>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</si>
  <si>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</si>
  <si>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</si>
  <si>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</si>
  <si>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</si>
  <si>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</si>
  <si>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</si>
  <si>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</si>
  <si>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</si>
  <si>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</si>
  <si>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</si>
  <si>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</si>
  <si>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</si>
  <si>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</si>
  <si>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</si>
  <si>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</si>
  <si>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</si>
  <si>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</si>
  <si>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</si>
  <si>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</si>
  <si>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</si>
  <si>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</si>
  <si>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</si>
  <si>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</si>
  <si>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</si>
  <si>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</si>
  <si>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</si>
  <si>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</si>
  <si>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</si>
  <si>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</si>
  <si>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</si>
  <si>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</si>
  <si>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</si>
  <si>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</si>
  <si>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</si>
  <si>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</si>
  <si>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</si>
  <si>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</si>
  <si>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</si>
  <si>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</si>
  <si>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</si>
  <si>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</si>
  <si>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</si>
  <si>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</si>
  <si>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</si>
  <si>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</si>
  <si>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</si>
  <si>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</si>
  <si>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</si>
  <si>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</si>
  <si>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</si>
  <si>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</si>
  <si>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</si>
  <si>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</si>
  <si>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</si>
  <si>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</si>
  <si>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</si>
  <si>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</si>
  <si>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</si>
  <si>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</si>
  <si>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</si>
  <si>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</si>
  <si>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</si>
  <si>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</si>
  <si>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</si>
  <si>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</si>
  <si>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</si>
  <si>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</si>
  <si>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</si>
  <si>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</si>
  <si>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</si>
  <si>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</si>
  <si>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</si>
  <si>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</si>
  <si>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</si>
  <si>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</si>
  <si>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</si>
  <si>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</si>
  <si>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</si>
  <si>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</si>
  <si>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</si>
  <si>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</si>
  <si>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</si>
  <si>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</si>
  <si>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</si>
  <si>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</si>
  <si>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</si>
  <si>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</si>
  <si>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</si>
  <si>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</si>
  <si>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</si>
  <si>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</si>
  <si>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</si>
  <si>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</si>
  <si>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</si>
  <si>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</si>
  <si>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</si>
  <si>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</si>
  <si>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</si>
  <si>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</si>
  <si>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</si>
  <si>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</si>
  <si>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</si>
  <si>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</si>
  <si>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</si>
  <si>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</si>
  <si>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</si>
  <si>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</si>
  <si>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</si>
  <si>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</si>
  <si>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</si>
  <si>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</si>
  <si>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</si>
  <si>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</si>
  <si>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</si>
  <si>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</si>
  <si>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</si>
  <si>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</si>
  <si>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</si>
  <si>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</si>
  <si>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</si>
  <si>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</si>
  <si>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</si>
  <si>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</si>
  <si>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</si>
  <si>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</si>
  <si>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</si>
  <si>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</si>
  <si>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</si>
  <si>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</si>
  <si>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</si>
  <si>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</si>
  <si>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</si>
  <si>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</si>
  <si>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</si>
  <si>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</si>
  <si>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</si>
  <si>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</si>
  <si>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</si>
  <si>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</si>
  <si>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</si>
  <si>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</si>
  <si>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</si>
  <si>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</si>
  <si>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</si>
  <si>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</si>
  <si>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</si>
  <si>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</si>
  <si>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</si>
  <si>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</si>
  <si>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</si>
  <si>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</si>
  <si>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</si>
  <si>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</si>
  <si>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</si>
  <si>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</si>
  <si>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</si>
  <si>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</si>
  <si>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</si>
  <si>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</si>
  <si>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</si>
  <si>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</si>
  <si>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</si>
  <si>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</si>
  <si>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</si>
  <si>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</si>
  <si>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</si>
  <si>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</si>
  <si>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</si>
  <si>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</si>
  <si>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</si>
  <si>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</si>
  <si>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</si>
  <si>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</si>
  <si>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</si>
  <si>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</si>
  <si>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</si>
  <si>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</si>
  <si>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</si>
  <si>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</si>
  <si>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</si>
  <si>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</si>
  <si>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</si>
  <si>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</si>
  <si>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</si>
  <si>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</si>
  <si>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</si>
  <si>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</si>
  <si>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</si>
  <si>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</si>
  <si>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</si>
  <si>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</si>
  <si>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</si>
  <si>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</si>
  <si>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</si>
  <si>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</si>
  <si>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</si>
  <si>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</si>
  <si>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</si>
  <si>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</si>
  <si>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</si>
  <si>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</si>
  <si>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</si>
  <si>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</si>
  <si>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</si>
  <si>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</si>
  <si>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</si>
  <si>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</si>
  <si>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</si>
  <si>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</si>
  <si>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</si>
  <si>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</si>
  <si>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</si>
  <si>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</si>
  <si>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</si>
  <si>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</si>
  <si>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</si>
  <si>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</si>
  <si>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</si>
  <si>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</si>
  <si>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</si>
  <si>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</si>
  <si>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</si>
  <si>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</si>
  <si>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</si>
  <si>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</si>
  <si>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</si>
  <si>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</si>
  <si>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</si>
  <si>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</si>
  <si>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</si>
  <si>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</si>
  <si>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</si>
  <si>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</si>
  <si>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</si>
  <si>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</si>
  <si>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</si>
  <si>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</si>
  <si>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</si>
  <si>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</si>
  <si>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</si>
  <si>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</si>
  <si>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</si>
  <si>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</si>
  <si>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</si>
  <si>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</si>
  <si>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</si>
  <si>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</si>
  <si>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</si>
  <si>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</si>
  <si>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</si>
  <si>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</si>
  <si>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</si>
  <si>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</si>
  <si>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</si>
  <si>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</si>
  <si>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</si>
  <si>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</si>
  <si>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</si>
  <si>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</si>
  <si>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</si>
  <si>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</si>
  <si>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</si>
  <si>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</si>
  <si>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</si>
  <si>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</si>
  <si>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</si>
  <si>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</si>
  <si>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</si>
  <si>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</si>
  <si>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</si>
  <si>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</si>
  <si>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</si>
  <si>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</si>
  <si>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</si>
  <si>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</si>
  <si>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</si>
  <si>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</si>
  <si>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</si>
  <si>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</si>
  <si>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</si>
  <si>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</si>
  <si>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</si>
  <si>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</si>
  <si>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</si>
  <si>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</si>
  <si>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</si>
  <si>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</si>
  <si>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</si>
  <si>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</si>
  <si>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</si>
  <si>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</si>
  <si>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</si>
  <si>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</si>
  <si>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</si>
  <si>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</si>
  <si>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</si>
  <si>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</si>
  <si>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</si>
  <si>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</si>
  <si>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</si>
  <si>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</si>
  <si>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</si>
  <si>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</si>
  <si>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</si>
  <si>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</si>
  <si>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</si>
  <si>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</si>
  <si>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</si>
  <si>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</si>
  <si>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</si>
  <si>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</si>
  <si>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</si>
  <si>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</si>
  <si>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</si>
  <si>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</si>
  <si>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</si>
  <si>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</si>
  <si>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</si>
  <si>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</si>
  <si>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</si>
  <si>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</si>
  <si>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</si>
  <si>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</si>
  <si>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</si>
  <si>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</si>
  <si>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</si>
  <si>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</si>
  <si>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</si>
  <si>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</si>
  <si>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</si>
  <si>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</si>
  <si>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</si>
  <si>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</si>
  <si>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</si>
  <si>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</si>
  <si>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</si>
  <si>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</si>
  <si>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</si>
  <si>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</si>
  <si>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</si>
  <si>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</si>
  <si>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</si>
  <si>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</si>
  <si>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</si>
  <si>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</si>
  <si>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</si>
  <si>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</si>
  <si>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</si>
  <si>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</si>
  <si>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</si>
  <si>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</si>
  <si>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</si>
  <si>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</si>
  <si>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</si>
  <si>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</si>
  <si>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</si>
  <si>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</si>
  <si>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</si>
  <si>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</si>
  <si>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</si>
  <si>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</si>
  <si>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</si>
  <si>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</si>
  <si>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</si>
  <si>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</si>
  <si>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</si>
  <si>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</si>
  <si>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</si>
  <si>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</si>
  <si>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</si>
  <si>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</si>
  <si>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</si>
  <si>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</si>
  <si>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</si>
  <si>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</si>
  <si>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</si>
  <si>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</si>
  <si>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</si>
  <si>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</si>
  <si>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</si>
  <si>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</si>
  <si>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</si>
  <si>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</si>
  <si>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</si>
  <si>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</si>
  <si>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</si>
  <si>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</si>
  <si>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</si>
  <si>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</si>
  <si>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</si>
  <si>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</si>
  <si>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</si>
  <si>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</si>
  <si>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</si>
  <si>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</si>
  <si>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</si>
  <si>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</si>
  <si>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</si>
  <si>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</si>
  <si>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</si>
  <si>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</si>
  <si>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</si>
  <si>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</si>
  <si>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</si>
  <si>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</si>
  <si>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</si>
  <si>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</si>
  <si>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</si>
  <si>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</si>
  <si>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</si>
  <si>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</si>
  <si>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</si>
  <si>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</si>
  <si>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</si>
  <si>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</si>
  <si>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</si>
  <si>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</si>
  <si>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</si>
  <si>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</si>
  <si>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</si>
  <si>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</si>
  <si>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</si>
  <si>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</si>
  <si>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</si>
  <si>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</si>
  <si>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</si>
  <si>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</si>
  <si>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</si>
  <si>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</si>
  <si>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</si>
  <si>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</si>
  <si>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</si>
  <si>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</si>
  <si>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</si>
  <si>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</si>
  <si>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</si>
  <si>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</si>
  <si>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</si>
  <si>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</si>
  <si>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</si>
  <si>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</si>
  <si>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</si>
  <si>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</si>
  <si>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</si>
  <si>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</si>
  <si>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</si>
  <si>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</si>
  <si>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</si>
  <si>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</si>
  <si>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</si>
  <si>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</si>
  <si>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</si>
  <si>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</si>
  <si>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</si>
  <si>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</si>
  <si>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</si>
  <si>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</si>
  <si>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</si>
  <si>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22_令和7年度</t>
  </si>
  <si>
    <t>令和7年度</t>
  </si>
  <si>
    <t>22_令和8年度</t>
  </si>
  <si>
    <t>令和8年度</t>
  </si>
  <si>
    <t>22_令和9年度</t>
  </si>
  <si>
    <t>令和9年度</t>
  </si>
  <si>
    <t>22_令和10年度</t>
  </si>
  <si>
    <t>令和10年度</t>
  </si>
  <si>
    <t>22_令和11年度</t>
  </si>
  <si>
    <t>令和11年度</t>
  </si>
  <si>
    <t>22_令和12年度</t>
  </si>
  <si>
    <t>令和12年度</t>
  </si>
  <si>
    <t>00_令和7年度</t>
  </si>
  <si>
    <t>00_令和8年度</t>
  </si>
  <si>
    <t>00_令和9年度</t>
  </si>
  <si>
    <t>00_令和10年度</t>
  </si>
  <si>
    <t>00_令和11年度</t>
  </si>
  <si>
    <t>00_令和12年度</t>
  </si>
  <si>
    <t>22205_令和6年度</t>
  </si>
  <si>
    <t>22205</t>
  </si>
  <si>
    <t>熱海市</t>
  </si>
  <si>
    <t>22222_令和6年度</t>
  </si>
  <si>
    <t>22222</t>
  </si>
  <si>
    <t>伊豆市</t>
  </si>
  <si>
    <t>22225_令和6年度</t>
  </si>
  <si>
    <t>22225</t>
  </si>
  <si>
    <t>伊豆の国市</t>
  </si>
  <si>
    <t>22208_令和6年度</t>
  </si>
  <si>
    <t>22208</t>
  </si>
  <si>
    <t>伊東市</t>
  </si>
  <si>
    <t>22211_令和6年度</t>
  </si>
  <si>
    <t>22211</t>
  </si>
  <si>
    <t>磐田市</t>
  </si>
  <si>
    <t>22223_令和6年度</t>
  </si>
  <si>
    <t>22223</t>
  </si>
  <si>
    <t>御前崎市</t>
  </si>
  <si>
    <t>22344_令和6年度</t>
  </si>
  <si>
    <t>22344</t>
  </si>
  <si>
    <t>小山町</t>
  </si>
  <si>
    <t>22213_令和6年度</t>
  </si>
  <si>
    <t>22213</t>
  </si>
  <si>
    <t>掛川市</t>
  </si>
  <si>
    <t>22302_令和6年度</t>
  </si>
  <si>
    <t>22302</t>
  </si>
  <si>
    <t>河津町</t>
  </si>
  <si>
    <t>22429_令和6年度</t>
  </si>
  <si>
    <t>22429</t>
  </si>
  <si>
    <t>川根本町</t>
  </si>
  <si>
    <t>22325_令和6年度</t>
  </si>
  <si>
    <t>22325</t>
  </si>
  <si>
    <t>函南町</t>
  </si>
  <si>
    <t>22224_令和6年度</t>
  </si>
  <si>
    <t>22224</t>
  </si>
  <si>
    <t>菊川市</t>
  </si>
  <si>
    <t>22221_令和6年度</t>
  </si>
  <si>
    <t>22221</t>
  </si>
  <si>
    <t>湖西市</t>
  </si>
  <si>
    <t>22215_令和6年度</t>
  </si>
  <si>
    <t>22215</t>
  </si>
  <si>
    <t>御殿場市</t>
  </si>
  <si>
    <t>22100_令和6年度</t>
  </si>
  <si>
    <t>22100</t>
  </si>
  <si>
    <t>静岡市</t>
  </si>
  <si>
    <t>22209_令和6年度</t>
  </si>
  <si>
    <t>22209</t>
  </si>
  <si>
    <t>島田市</t>
  </si>
  <si>
    <t>22341_令和6年度</t>
  </si>
  <si>
    <t>22341</t>
  </si>
  <si>
    <t>清水町</t>
  </si>
  <si>
    <t>22219_令和6年度</t>
  </si>
  <si>
    <t>22219</t>
  </si>
  <si>
    <t>下田市</t>
  </si>
  <si>
    <t>22220_令和6年度</t>
  </si>
  <si>
    <t>22220</t>
  </si>
  <si>
    <t>裾野市</t>
  </si>
  <si>
    <t>22342_令和6年度</t>
  </si>
  <si>
    <t>22342</t>
  </si>
  <si>
    <t>長泉町</t>
  </si>
  <si>
    <t>22306_令和6年度</t>
  </si>
  <si>
    <t>22306</t>
  </si>
  <si>
    <t>西伊豆町</t>
  </si>
  <si>
    <t>22203_令和6年度</t>
  </si>
  <si>
    <t>22203</t>
  </si>
  <si>
    <t>沼津市</t>
  </si>
  <si>
    <t>22130_令和6年度</t>
  </si>
  <si>
    <t>22130</t>
  </si>
  <si>
    <t>浜松市</t>
  </si>
  <si>
    <t>22301_令和6年度</t>
  </si>
  <si>
    <t>22301</t>
  </si>
  <si>
    <t>東伊豆町</t>
  </si>
  <si>
    <t>22216_令和6年度</t>
  </si>
  <si>
    <t>22216</t>
  </si>
  <si>
    <t>袋井市</t>
  </si>
  <si>
    <t>22214_令和6年度</t>
  </si>
  <si>
    <t>22214</t>
  </si>
  <si>
    <t>藤枝市</t>
  </si>
  <si>
    <t>22210_令和6年度</t>
  </si>
  <si>
    <t>22210</t>
  </si>
  <si>
    <t>富士市</t>
  </si>
  <si>
    <t>22207_令和6年度</t>
  </si>
  <si>
    <t>22207</t>
  </si>
  <si>
    <t>富士宮市</t>
  </si>
  <si>
    <t>22226_令和6年度</t>
  </si>
  <si>
    <t>22226</t>
  </si>
  <si>
    <t>牧之原市</t>
  </si>
  <si>
    <t>22305_令和6年度</t>
  </si>
  <si>
    <t>22305</t>
  </si>
  <si>
    <t>松崎町</t>
  </si>
  <si>
    <t>22206_令和6年度</t>
  </si>
  <si>
    <t>22206</t>
  </si>
  <si>
    <t>三島市</t>
  </si>
  <si>
    <t>22304_令和6年度</t>
  </si>
  <si>
    <t>22304</t>
  </si>
  <si>
    <t>南伊豆町</t>
  </si>
  <si>
    <t>22461_令和6年度</t>
  </si>
  <si>
    <t>22461</t>
  </si>
  <si>
    <t>森町</t>
  </si>
  <si>
    <t>22212_令和6年度</t>
  </si>
  <si>
    <t>22212</t>
  </si>
  <si>
    <t>焼津市</t>
  </si>
  <si>
    <t>22424_令和6年度</t>
  </si>
  <si>
    <t>22424</t>
  </si>
  <si>
    <t>吉田町</t>
  </si>
  <si>
    <t>_令和6年度</t>
  </si>
  <si>
    <t>22205_令和4年度</t>
  </si>
  <si>
    <t>22222_令和4年度</t>
  </si>
  <si>
    <t>22225_令和4年度</t>
  </si>
  <si>
    <t>22208_令和4年度</t>
  </si>
  <si>
    <t>22211_令和4年度</t>
  </si>
  <si>
    <t>22223_令和4年度</t>
  </si>
  <si>
    <t>22344_令和4年度</t>
  </si>
  <si>
    <t>22213_令和4年度</t>
  </si>
  <si>
    <t>22302_令和4年度</t>
  </si>
  <si>
    <t>22429_令和4年度</t>
  </si>
  <si>
    <t>22325_令和4年度</t>
  </si>
  <si>
    <t>22224_令和4年度</t>
  </si>
  <si>
    <t>22221_令和4年度</t>
  </si>
  <si>
    <t>22215_令和4年度</t>
  </si>
  <si>
    <t>22100_令和4年度</t>
  </si>
  <si>
    <t>22209_令和4年度</t>
  </si>
  <si>
    <t>22341_令和4年度</t>
  </si>
  <si>
    <t>22219_令和4年度</t>
  </si>
  <si>
    <t>22220_令和4年度</t>
  </si>
  <si>
    <t>22342_令和4年度</t>
  </si>
  <si>
    <t>22306_令和4年度</t>
  </si>
  <si>
    <t>22203_令和4年度</t>
  </si>
  <si>
    <t>22130_令和4年度</t>
  </si>
  <si>
    <t>22301_令和4年度</t>
  </si>
  <si>
    <t>22216_令和4年度</t>
  </si>
  <si>
    <t>22214_令和4年度</t>
  </si>
  <si>
    <t>22210_令和4年度</t>
  </si>
  <si>
    <t>22207_令和4年度</t>
  </si>
  <si>
    <t>22226_令和4年度</t>
  </si>
  <si>
    <t>22305_令和4年度</t>
  </si>
  <si>
    <t>22206_令和4年度</t>
  </si>
  <si>
    <t>22304_令和4年度</t>
  </si>
  <si>
    <t>22461_令和4年度</t>
  </si>
  <si>
    <t>22212_令和4年度</t>
  </si>
  <si>
    <t>22424_令和4年度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</si>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</sst>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428.75510086995422</c:v>
                </c:pt>
                <c:pt idx="1">
                  <c:v>438.5238767116499</c:v>
                </c:pt>
                <c:pt idx="2">
                  <c:v>415.29066298953222</c:v>
                </c:pt>
                <c:pt idx="3">
                  <c:v>426.74352797486478</c:v>
                </c:pt>
                <c:pt idx="4">
                  <c:v>412.90171275768921</c:v>
                </c:pt>
                <c:pt idx="5">
                  <c:v>393.44820631709848</c:v>
                </c:pt>
                <c:pt idx="6">
                  <c:v>438.94330441016842</c:v>
                </c:pt>
                <c:pt idx="7">
                  <c:v>460.59210650912217</c:v>
                </c:pt>
                <c:pt idx="8">
                  <c:v>422.9424844085637</c:v>
                </c:pt>
                <c:pt idx="9">
                  <c:v>452.44798469436535</c:v>
                </c:pt>
                <c:pt idx="10">
                  <c:v>457.12517637637274</c:v>
                </c:pt>
                <c:pt idx="11">
                  <c:v>442.43335836797144</c:v>
                </c:pt>
                <c:pt idx="12">
                  <c:v>434.51350643336292</c:v>
                </c:pt>
                <c:pt idx="13">
                  <c:v>439.21659631772889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7470.8747918912341</c:v>
                </c:pt>
                <c:pt idx="1">
                  <c:v>7496.2406170963486</c:v>
                </c:pt>
                <c:pt idx="2">
                  <c:v>7363.5154464243806</c:v>
                </c:pt>
                <c:pt idx="3">
                  <c:v>7369.2296380420612</c:v>
                </c:pt>
                <c:pt idx="4">
                  <c:v>7206.9310030699353</c:v>
                </c:pt>
                <c:pt idx="5">
                  <c:v>6995.3619172121626</c:v>
                </c:pt>
                <c:pt idx="6">
                  <c:v>6932.4583439555054</c:v>
                </c:pt>
                <c:pt idx="7">
                  <c:v>6824.9089844298196</c:v>
                </c:pt>
                <c:pt idx="8">
                  <c:v>6739.2793948882145</c:v>
                </c:pt>
                <c:pt idx="9">
                  <c:v>6635.6140579188695</c:v>
                </c:pt>
                <c:pt idx="10">
                  <c:v>6529.4856088001125</c:v>
                </c:pt>
                <c:pt idx="11">
                  <c:v>5914.332678140936</c:v>
                </c:pt>
                <c:pt idx="12">
                  <c:v>5884.6520602517157</c:v>
                </c:pt>
                <c:pt idx="13">
                  <c:v>6031.873974200028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4776.9891390960738</c:v>
                </c:pt>
                <c:pt idx="1">
                  <c:v>5261.9782028189366</c:v>
                </c:pt>
                <c:pt idx="2">
                  <c:v>5913.2355208952877</c:v>
                </c:pt>
                <c:pt idx="3">
                  <c:v>6074.8750751241714</c:v>
                </c:pt>
                <c:pt idx="4">
                  <c:v>5880.3203998661356</c:v>
                </c:pt>
                <c:pt idx="5">
                  <c:v>5460.7299484961468</c:v>
                </c:pt>
                <c:pt idx="6">
                  <c:v>5224.3899088593516</c:v>
                </c:pt>
                <c:pt idx="7">
                  <c:v>5240.353523899249</c:v>
                </c:pt>
                <c:pt idx="8">
                  <c:v>5065.5339892329339</c:v>
                </c:pt>
                <c:pt idx="9">
                  <c:v>4780.7180509330365</c:v>
                </c:pt>
                <c:pt idx="10">
                  <c:v>4223.0768336854644</c:v>
                </c:pt>
                <c:pt idx="11">
                  <c:v>4355.583576815332</c:v>
                </c:pt>
                <c:pt idx="12">
                  <c:v>4389.9407346357866</c:v>
                </c:pt>
                <c:pt idx="13">
                  <c:v>4766.8253236454102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5979.1747190331562</c:v>
                </c:pt>
                <c:pt idx="1">
                  <c:v>6004.7671424289802</c:v>
                </c:pt>
                <c:pt idx="2">
                  <c:v>6817.8809817206638</c:v>
                </c:pt>
                <c:pt idx="3">
                  <c:v>7008.8403291091636</c:v>
                </c:pt>
                <c:pt idx="4">
                  <c:v>6734.8019414140736</c:v>
                </c:pt>
                <c:pt idx="5">
                  <c:v>6198.4479836464652</c:v>
                </c:pt>
                <c:pt idx="6">
                  <c:v>5596.7119169299722</c:v>
                </c:pt>
                <c:pt idx="7">
                  <c:v>5349.8962850718899</c:v>
                </c:pt>
                <c:pt idx="8">
                  <c:v>5134.870961716173</c:v>
                </c:pt>
                <c:pt idx="9">
                  <c:v>5011.3461927256567</c:v>
                </c:pt>
                <c:pt idx="10">
                  <c:v>4614.4484097483937</c:v>
                </c:pt>
                <c:pt idx="11">
                  <c:v>4291.6041524419106</c:v>
                </c:pt>
                <c:pt idx="12">
                  <c:v>4912.2621459812262</c:v>
                </c:pt>
                <c:pt idx="13">
                  <c:v>4686.7683579745744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11497.182832632225</c:v>
                </c:pt>
                <c:pt idx="1">
                  <c:v>11104.344955652665</c:v>
                </c:pt>
                <c:pt idx="2">
                  <c:v>11466.381593901198</c:v>
                </c:pt>
                <c:pt idx="3">
                  <c:v>11722.467835912385</c:v>
                </c:pt>
                <c:pt idx="4">
                  <c:v>11410.145287954938</c:v>
                </c:pt>
                <c:pt idx="5">
                  <c:v>11019.981898455671</c:v>
                </c:pt>
                <c:pt idx="6">
                  <c:v>10090.916418829722</c:v>
                </c:pt>
                <c:pt idx="7">
                  <c:v>9815.4328120016835</c:v>
                </c:pt>
                <c:pt idx="8">
                  <c:v>9933.9364043164205</c:v>
                </c:pt>
                <c:pt idx="9">
                  <c:v>9890.6036623588989</c:v>
                </c:pt>
                <c:pt idx="10">
                  <c:v>9351.4542959227947</c:v>
                </c:pt>
                <c:pt idx="11">
                  <c:v>8513.5029578636204</c:v>
                </c:pt>
                <c:pt idx="12">
                  <c:v>8926.1968407465283</c:v>
                </c:pt>
                <c:pt idx="13">
                  <c:v>8134.3304557501324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2146945</c:v>
                </c:pt>
                <c:pt idx="1">
                  <c:v>2156746</c:v>
                </c:pt>
                <c:pt idx="2">
                  <c:v>2181170</c:v>
                </c:pt>
                <c:pt idx="3">
                  <c:v>2200785</c:v>
                </c:pt>
                <c:pt idx="4">
                  <c:v>2224283</c:v>
                </c:pt>
                <c:pt idx="5">
                  <c:v>2240705</c:v>
                </c:pt>
                <c:pt idx="6">
                  <c:v>2252852</c:v>
                </c:pt>
                <c:pt idx="7">
                  <c:v>2268442</c:v>
                </c:pt>
                <c:pt idx="8">
                  <c:v>2282182</c:v>
                </c:pt>
                <c:pt idx="9">
                  <c:v>2291079</c:v>
                </c:pt>
                <c:pt idx="10">
                  <c:v>2295173</c:v>
                </c:pt>
                <c:pt idx="11">
                  <c:v>2301844</c:v>
                </c:pt>
                <c:pt idx="12">
                  <c:v>2300148</c:v>
                </c:pt>
                <c:pt idx="13">
                  <c:v>2301679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583932</c:v>
                </c:pt>
                <c:pt idx="1">
                  <c:v>571923</c:v>
                </c:pt>
                <c:pt idx="2">
                  <c:v>565249</c:v>
                </c:pt>
                <c:pt idx="3">
                  <c:v>556265</c:v>
                </c:pt>
                <c:pt idx="4">
                  <c:v>548504</c:v>
                </c:pt>
                <c:pt idx="5">
                  <c:v>540875</c:v>
                </c:pt>
                <c:pt idx="6">
                  <c:v>533943</c:v>
                </c:pt>
                <c:pt idx="7">
                  <c:v>535307</c:v>
                </c:pt>
                <c:pt idx="8">
                  <c:v>530990</c:v>
                </c:pt>
                <c:pt idx="9">
                  <c:v>530347</c:v>
                </c:pt>
                <c:pt idx="10">
                  <c:v>522122</c:v>
                </c:pt>
                <c:pt idx="11">
                  <c:v>522852</c:v>
                </c:pt>
                <c:pt idx="12">
                  <c:v>524159</c:v>
                </c:pt>
                <c:pt idx="13">
                  <c:v>527176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1440680</c:v>
                </c:pt>
                <c:pt idx="1">
                  <c:v>1451812</c:v>
                </c:pt>
                <c:pt idx="2">
                  <c:v>1463726</c:v>
                </c:pt>
                <c:pt idx="3">
                  <c:v>1509901</c:v>
                </c:pt>
                <c:pt idx="4">
                  <c:v>1518772</c:v>
                </c:pt>
                <c:pt idx="5">
                  <c:v>1530499</c:v>
                </c:pt>
                <c:pt idx="6">
                  <c:v>1544095</c:v>
                </c:pt>
                <c:pt idx="7">
                  <c:v>1557733</c:v>
                </c:pt>
                <c:pt idx="8">
                  <c:v>1571636</c:v>
                </c:pt>
                <c:pt idx="9">
                  <c:v>1585787</c:v>
                </c:pt>
                <c:pt idx="10">
                  <c:v>1600309</c:v>
                </c:pt>
                <c:pt idx="11">
                  <c:v>1612307</c:v>
                </c:pt>
                <c:pt idx="12">
                  <c:v>1619334</c:v>
                </c:pt>
                <c:pt idx="13">
                  <c:v>1632671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9087</c:v>
                </c:pt>
                <c:pt idx="1">
                  <c:v>9087</c:v>
                </c:pt>
                <c:pt idx="2">
                  <c:v>9087</c:v>
                </c:pt>
                <c:pt idx="3">
                  <c:v>9087</c:v>
                </c:pt>
                <c:pt idx="4">
                  <c:v>9087</c:v>
                </c:pt>
                <c:pt idx="5">
                  <c:v>8840</c:v>
                </c:pt>
                <c:pt idx="6">
                  <c:v>8840</c:v>
                </c:pt>
                <c:pt idx="7">
                  <c:v>8840</c:v>
                </c:pt>
                <c:pt idx="8">
                  <c:v>8840</c:v>
                </c:pt>
                <c:pt idx="9">
                  <c:v>8840</c:v>
                </c:pt>
                <c:pt idx="10">
                  <c:v>8840</c:v>
                </c:pt>
                <c:pt idx="11">
                  <c:v>11101</c:v>
                </c:pt>
                <c:pt idx="12">
                  <c:v>11101</c:v>
                </c:pt>
                <c:pt idx="13">
                  <c:v>11101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129354</c:v>
                </c:pt>
                <c:pt idx="1">
                  <c:v>129354</c:v>
                </c:pt>
                <c:pt idx="2">
                  <c:v>129354</c:v>
                </c:pt>
                <c:pt idx="3">
                  <c:v>129354</c:v>
                </c:pt>
                <c:pt idx="4">
                  <c:v>129354</c:v>
                </c:pt>
                <c:pt idx="5">
                  <c:v>109464</c:v>
                </c:pt>
                <c:pt idx="6">
                  <c:v>109464</c:v>
                </c:pt>
                <c:pt idx="7">
                  <c:v>109464</c:v>
                </c:pt>
                <c:pt idx="8">
                  <c:v>109464</c:v>
                </c:pt>
                <c:pt idx="9">
                  <c:v>109464</c:v>
                </c:pt>
                <c:pt idx="10">
                  <c:v>109464</c:v>
                </c:pt>
                <c:pt idx="11">
                  <c:v>103132</c:v>
                </c:pt>
                <c:pt idx="12">
                  <c:v>103132</c:v>
                </c:pt>
                <c:pt idx="13">
                  <c:v>103132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150509.52789999999</c:v>
                </c:pt>
                <c:pt idx="1">
                  <c:v>157931.0901</c:v>
                </c:pt>
                <c:pt idx="2">
                  <c:v>149497.38579999999</c:v>
                </c:pt>
                <c:pt idx="3">
                  <c:v>157077.2365</c:v>
                </c:pt>
                <c:pt idx="4">
                  <c:v>156991.30989999999</c:v>
                </c:pt>
                <c:pt idx="5">
                  <c:v>160507.23560000001</c:v>
                </c:pt>
                <c:pt idx="6">
                  <c:v>163720.41639999999</c:v>
                </c:pt>
                <c:pt idx="7">
                  <c:v>161321.78450000001</c:v>
                </c:pt>
                <c:pt idx="8">
                  <c:v>167871.13459999999</c:v>
                </c:pt>
                <c:pt idx="9">
                  <c:v>175394.61139999999</c:v>
                </c:pt>
                <c:pt idx="10">
                  <c:v>171539.9706</c:v>
                </c:pt>
                <c:pt idx="11">
                  <c:v>164512.85879999999</c:v>
                </c:pt>
                <c:pt idx="12">
                  <c:v>172905.39170000001</c:v>
                </c:pt>
                <c:pt idx="13">
                  <c:v>190290.5233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3.194</c:v>
                </c:pt>
                <c:pt idx="6">
                  <c:v>3.6389999999999998</c:v>
                </c:pt>
                <c:pt idx="7">
                  <c:v>3.0990000000000002</c:v>
                </c:pt>
                <c:pt idx="8">
                  <c:v>2.7530000000000001</c:v>
                </c:pt>
                <c:pt idx="9">
                  <c:v>3.472</c:v>
                </c:pt>
                <c:pt idx="10">
                  <c:v>4.2380000000000004</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16.25</c:v>
                </c:pt>
                <c:pt idx="1">
                  <c:v>0</c:v>
                </c:pt>
                <c:pt idx="2">
                  <c:v>18.274999999999999</c:v>
                </c:pt>
                <c:pt idx="3">
                  <c:v>20.704000000000001</c:v>
                </c:pt>
                <c:pt idx="4">
                  <c:v>75.659000000000006</c:v>
                </c:pt>
                <c:pt idx="5">
                  <c:v>61.335000000000001</c:v>
                </c:pt>
                <c:pt idx="6">
                  <c:v>10.95</c:v>
                </c:pt>
                <c:pt idx="7">
                  <c:v>25.773</c:v>
                </c:pt>
                <c:pt idx="8">
                  <c:v>35.540999999999997</c:v>
                </c:pt>
                <c:pt idx="9">
                  <c:v>28.048999999999999</c:v>
                </c:pt>
                <c:pt idx="10">
                  <c:v>25.023</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10.395</c:v>
                </c:pt>
                <c:pt idx="1">
                  <c:v>9.8160000000000007</c:v>
                </c:pt>
                <c:pt idx="2">
                  <c:v>6.5659999999999998</c:v>
                </c:pt>
                <c:pt idx="3">
                  <c:v>9.2409999999999997</c:v>
                </c:pt>
                <c:pt idx="4">
                  <c:v>7.7779999999999996</c:v>
                </c:pt>
                <c:pt idx="5">
                  <c:v>8.3650000000000002</c:v>
                </c:pt>
                <c:pt idx="6">
                  <c:v>9.1809999999999992</c:v>
                </c:pt>
                <c:pt idx="7">
                  <c:v>9.3000000000000007</c:v>
                </c:pt>
                <c:pt idx="8">
                  <c:v>8.11</c:v>
                </c:pt>
                <c:pt idx="9">
                  <c:v>9.35</c:v>
                </c:pt>
                <c:pt idx="10">
                  <c:v>10.696</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82.933999999999997</c:v>
                </c:pt>
                <c:pt idx="1">
                  <c:v>75.12</c:v>
                </c:pt>
                <c:pt idx="2">
                  <c:v>54.198999999999998</c:v>
                </c:pt>
                <c:pt idx="3">
                  <c:v>66.828000000000003</c:v>
                </c:pt>
                <c:pt idx="4">
                  <c:v>105.18300000000001</c:v>
                </c:pt>
                <c:pt idx="5">
                  <c:v>105.779</c:v>
                </c:pt>
                <c:pt idx="6">
                  <c:v>102.90900000000001</c:v>
                </c:pt>
                <c:pt idx="7">
                  <c:v>108.297</c:v>
                </c:pt>
                <c:pt idx="8">
                  <c:v>115.131</c:v>
                </c:pt>
                <c:pt idx="9">
                  <c:v>114.77500000000001</c:v>
                </c:pt>
                <c:pt idx="10">
                  <c:v>135.85900000000001</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230.899</c:v>
                </c:pt>
                <c:pt idx="1">
                  <c:v>182.959</c:v>
                </c:pt>
                <c:pt idx="2">
                  <c:v>254.298</c:v>
                </c:pt>
                <c:pt idx="3">
                  <c:v>270.9074</c:v>
                </c:pt>
                <c:pt idx="4">
                  <c:v>330.012</c:v>
                </c:pt>
                <c:pt idx="5">
                  <c:v>293.98</c:v>
                </c:pt>
                <c:pt idx="6">
                  <c:v>277.49799999999999</c:v>
                </c:pt>
                <c:pt idx="7">
                  <c:v>274.40100000000001</c:v>
                </c:pt>
                <c:pt idx="8">
                  <c:v>255.23560000000001</c:v>
                </c:pt>
                <c:pt idx="9">
                  <c:v>247.00559999999999</c:v>
                </c:pt>
                <c:pt idx="10">
                  <c:v>254.39500000000001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9.4420000000000002</c:v>
                </c:pt>
                <c:pt idx="1">
                  <c:v>9.35</c:v>
                </c:pt>
                <c:pt idx="2">
                  <c:v>10.220000000000001</c:v>
                </c:pt>
                <c:pt idx="3">
                  <c:v>13.888</c:v>
                </c:pt>
                <c:pt idx="4">
                  <c:v>13.852</c:v>
                </c:pt>
                <c:pt idx="5">
                  <c:v>10.762</c:v>
                </c:pt>
                <c:pt idx="6">
                  <c:v>15.12</c:v>
                </c:pt>
                <c:pt idx="7">
                  <c:v>14.827999999999999</c:v>
                </c:pt>
                <c:pt idx="8">
                  <c:v>12.227</c:v>
                </c:pt>
                <c:pt idx="9">
                  <c:v>13.993</c:v>
                </c:pt>
                <c:pt idx="10">
                  <c:v>13.233000000000001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396.68899999999996</c:v>
                </c:pt>
                <c:pt idx="1">
                  <c:v>553.64700000000005</c:v>
                </c:pt>
                <c:pt idx="2">
                  <c:v>613.05200000000002</c:v>
                </c:pt>
                <c:pt idx="3">
                  <c:v>628.66629999999998</c:v>
                </c:pt>
                <c:pt idx="4">
                  <c:v>776.8900000000001</c:v>
                </c:pt>
                <c:pt idx="5">
                  <c:v>805.01459999999997</c:v>
                </c:pt>
                <c:pt idx="6">
                  <c:v>935.11599999999999</c:v>
                </c:pt>
                <c:pt idx="7">
                  <c:v>886.42700000000002</c:v>
                </c:pt>
                <c:pt idx="8">
                  <c:v>933.87100000000009</c:v>
                </c:pt>
                <c:pt idx="9">
                  <c:v>876.70900000000006</c:v>
                </c:pt>
                <c:pt idx="10">
                  <c:v>803.58899999999994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10157.578</c:v>
                </c:pt>
                <c:pt idx="1">
                  <c:v>10045.849</c:v>
                </c:pt>
                <c:pt idx="2">
                  <c:v>10341.326999999999</c:v>
                </c:pt>
                <c:pt idx="3">
                  <c:v>10233.262000000001</c:v>
                </c:pt>
                <c:pt idx="4">
                  <c:v>9792.1620000000003</c:v>
                </c:pt>
                <c:pt idx="5">
                  <c:v>9580.8639999999996</c:v>
                </c:pt>
                <c:pt idx="6">
                  <c:v>9399.7540000000008</c:v>
                </c:pt>
                <c:pt idx="7">
                  <c:v>9357.9889999999996</c:v>
                </c:pt>
                <c:pt idx="8">
                  <c:v>8851.9989999999998</c:v>
                </c:pt>
                <c:pt idx="9">
                  <c:v>8052.03</c:v>
                </c:pt>
                <c:pt idx="10">
                  <c:v>8007.2370000000001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191.46299999999999</c:v>
                </c:pt>
                <c:pt idx="1">
                  <c:v>198.63200000000001</c:v>
                </c:pt>
                <c:pt idx="2">
                  <c:v>189.52799999999999</c:v>
                </c:pt>
                <c:pt idx="3">
                  <c:v>179.678</c:v>
                </c:pt>
                <c:pt idx="4">
                  <c:v>158.852</c:v>
                </c:pt>
                <c:pt idx="5">
                  <c:v>205.297</c:v>
                </c:pt>
                <c:pt idx="6">
                  <c:v>206.81</c:v>
                </c:pt>
                <c:pt idx="7">
                  <c:v>201.71899999999999</c:v>
                </c:pt>
                <c:pt idx="8">
                  <c:v>201.62</c:v>
                </c:pt>
                <c:pt idx="9">
                  <c:v>319.59399999999999</c:v>
                </c:pt>
                <c:pt idx="10">
                  <c:v>306.40800000000002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878.58799999999997</c:v>
                </c:pt>
                <c:pt idx="1">
                  <c:v>1114.1489999999999</c:v>
                </c:pt>
                <c:pt idx="2">
                  <c:v>1104.345</c:v>
                </c:pt>
                <c:pt idx="3">
                  <c:v>1078.8436999999999</c:v>
                </c:pt>
                <c:pt idx="4">
                  <c:v>1037.6859999999999</c:v>
                </c:pt>
                <c:pt idx="5">
                  <c:v>1046.9195999999999</c:v>
                </c:pt>
                <c:pt idx="6">
                  <c:v>1078.0899999999999</c:v>
                </c:pt>
                <c:pt idx="7">
                  <c:v>1045.056</c:v>
                </c:pt>
                <c:pt idx="8">
                  <c:v>1051.6946</c:v>
                </c:pt>
                <c:pt idx="9">
                  <c:v>941.36959999999999</c:v>
                </c:pt>
                <c:pt idx="10">
                  <c:v>838.60699999999997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31.956</c:v>
                </c:pt>
                <c:pt idx="1">
                  <c:v>32.533999999999999</c:v>
                </c:pt>
                <c:pt idx="2">
                  <c:v>34.326000000000001</c:v>
                </c:pt>
                <c:pt idx="3">
                  <c:v>38.128</c:v>
                </c:pt>
                <c:pt idx="4">
                  <c:v>37.146000000000001</c:v>
                </c:pt>
                <c:pt idx="5">
                  <c:v>38.624000000000002</c:v>
                </c:pt>
                <c:pt idx="6">
                  <c:v>35.591999999999999</c:v>
                </c:pt>
                <c:pt idx="7">
                  <c:v>31.425999999999998</c:v>
                </c:pt>
                <c:pt idx="8">
                  <c:v>31.707000000000001</c:v>
                </c:pt>
                <c:pt idx="9">
                  <c:v>26.87</c:v>
                </c:pt>
                <c:pt idx="10">
                  <c:v>25.527000000000001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9802.18</c:v>
                </c:pt>
                <c:pt idx="1">
                  <c:v>9531.4259999999995</c:v>
                </c:pt>
                <c:pt idx="2">
                  <c:v>9969.7379999999994</c:v>
                </c:pt>
                <c:pt idx="3">
                  <c:v>9946.8469999999998</c:v>
                </c:pt>
                <c:pt idx="4">
                  <c:v>9867.8520000000008</c:v>
                </c:pt>
                <c:pt idx="5">
                  <c:v>9578.4529999999995</c:v>
                </c:pt>
                <c:pt idx="6">
                  <c:v>9433.6749999999993</c:v>
                </c:pt>
                <c:pt idx="7">
                  <c:v>9401.9130000000005</c:v>
                </c:pt>
                <c:pt idx="8">
                  <c:v>8929.8459999999995</c:v>
                </c:pt>
                <c:pt idx="9">
                  <c:v>8057.55</c:v>
                </c:pt>
                <c:pt idx="10">
                  <c:v>8083.7280000000001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6817.8809817206638</c:v>
                </c:pt>
                <c:pt idx="1">
                  <c:v>7008.8403291091636</c:v>
                </c:pt>
                <c:pt idx="2">
                  <c:v>6734.8019414140736</c:v>
                </c:pt>
                <c:pt idx="3">
                  <c:v>6198.4479836464652</c:v>
                </c:pt>
                <c:pt idx="4">
                  <c:v>5596.7119169299722</c:v>
                </c:pt>
                <c:pt idx="5">
                  <c:v>5349.8962850718899</c:v>
                </c:pt>
                <c:pt idx="6">
                  <c:v>5134.870961716173</c:v>
                </c:pt>
                <c:pt idx="7">
                  <c:v>5011.3461927256567</c:v>
                </c:pt>
                <c:pt idx="8">
                  <c:v>4614.4484097483937</c:v>
                </c:pt>
                <c:pt idx="9">
                  <c:v>4291.6041524419106</c:v>
                </c:pt>
                <c:pt idx="10">
                  <c:v>4912.2621459812262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11466.381593901198</c:v>
                </c:pt>
                <c:pt idx="1">
                  <c:v>11722.467835912385</c:v>
                </c:pt>
                <c:pt idx="2">
                  <c:v>11410.145287954938</c:v>
                </c:pt>
                <c:pt idx="3">
                  <c:v>11019.981898455671</c:v>
                </c:pt>
                <c:pt idx="4">
                  <c:v>10090.916418829722</c:v>
                </c:pt>
                <c:pt idx="5">
                  <c:v>9815.4328120016835</c:v>
                </c:pt>
                <c:pt idx="6">
                  <c:v>9933.9364043164205</c:v>
                </c:pt>
                <c:pt idx="7">
                  <c:v>9890.6036623588989</c:v>
                </c:pt>
                <c:pt idx="8">
                  <c:v>9351.4542959227947</c:v>
                </c:pt>
                <c:pt idx="9">
                  <c:v>8513.5029578636204</c:v>
                </c:pt>
                <c:pt idx="10">
                  <c:v>8926.1968407465283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0.85764946155556465</c:v>
                </c:pt>
                <c:pt idx="1">
                  <c:v>0.81586574890829</c:v>
                </c:pt>
                <c:pt idx="2">
                  <c:v>0.87676920385586488</c:v>
                </c:pt>
                <c:pt idx="3">
                  <c:v>0.90607907453997583</c:v>
                </c:pt>
                <c:pt idx="4">
                  <c:v>0.98157566556761933</c:v>
                </c:pt>
                <c:pt idx="5">
                  <c:v>0.97979143499824606</c:v>
                </c:pt>
                <c:pt idx="6">
                  <c:v>0.95322404076248002</c:v>
                </c:pt>
                <c:pt idx="7">
                  <c:v>0.95376777010091596</c:v>
                </c:pt>
                <c:pt idx="8">
                  <c:v>0.95830581173959317</c:v>
                </c:pt>
                <c:pt idx="9">
                  <c:v>0.94959971706272894</c:v>
                </c:pt>
                <c:pt idx="10">
                  <c:v>0.90847817325545277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0.12886525921405365</c:v>
                </c:pt>
                <c:pt idx="1">
                  <c:v>0.15896338733423682</c:v>
                </c:pt>
                <c:pt idx="2">
                  <c:v>0.16397586886840596</c:v>
                </c:pt>
                <c:pt idx="3">
                  <c:v>0.17405061764595633</c:v>
                </c:pt>
                <c:pt idx="4">
                  <c:v>0.18540993629867117</c:v>
                </c:pt>
                <c:pt idx="5">
                  <c:v>0.19568970017629639</c:v>
                </c:pt>
                <c:pt idx="6">
                  <c:v>0.2099546430743571</c:v>
                </c:pt>
                <c:pt idx="7">
                  <c:v>0.2085379775831446</c:v>
                </c:pt>
                <c:pt idx="8">
                  <c:v>0.22791339432427299</c:v>
                </c:pt>
                <c:pt idx="9">
                  <c:v>0.21935145147633511</c:v>
                </c:pt>
                <c:pt idx="10">
                  <c:v>0.17071706987097041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8083.7280000000001</c:v>
                </c:pt>
                <c:pt idx="2">
                  <c:v>0</c:v>
                </c:pt>
                <c:pt idx="3">
                  <c:v>25.527000000000001</c:v>
                </c:pt>
                <c:pt idx="4">
                  <c:v>838.60699999999997</c:v>
                </c:pt>
                <c:pt idx="5">
                  <c:v>306.40800000000002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8109.2550000000001</c:v>
                </c:pt>
                <c:pt idx="4" formatCode="#,##0">
                  <c:v>838.60699999999997</c:v>
                </c:pt>
                <c:pt idx="5" formatCode="#,##0">
                  <c:v>306.40800000000002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14：パルプ・紙・紙加工品製造業(N=77)</c:v>
                </c:pt>
                <c:pt idx="1">
                  <c:v>16：化学工業(N=65)</c:v>
                </c:pt>
                <c:pt idx="2">
                  <c:v>17：石油製品・石炭製品製造業(N=4)</c:v>
                </c:pt>
                <c:pt idx="3">
                  <c:v>21：窯業・土石製品製造業(N=5)</c:v>
                </c:pt>
                <c:pt idx="4">
                  <c:v>22：鉄鋼業(N=7)</c:v>
                </c:pt>
                <c:pt idx="5">
                  <c:v>9：食料品製造業(N=64)</c:v>
                </c:pt>
                <c:pt idx="6">
                  <c:v>10：飲料・たばこ・飼料製造業(N=24)</c:v>
                </c:pt>
                <c:pt idx="7">
                  <c:v>11：繊維工業(N=7)</c:v>
                </c:pt>
                <c:pt idx="8">
                  <c:v>12：木材・木製品製造業(N=3)</c:v>
                </c:pt>
                <c:pt idx="9">
                  <c:v>13：家具・装備品製造業(N=3)</c:v>
                </c:pt>
                <c:pt idx="10">
                  <c:v>15：印刷・同関連業(N=5)</c:v>
                </c:pt>
                <c:pt idx="11">
                  <c:v>18：プラスチック製品製造業(N=41)</c:v>
                </c:pt>
                <c:pt idx="12">
                  <c:v>19：ゴム製品製造業(N=9)</c:v>
                </c:pt>
                <c:pt idx="13">
                  <c:v>20：なめし革・同製品・毛皮製造業(N=0)</c:v>
                </c:pt>
                <c:pt idx="14">
                  <c:v>23：非鉄金属製造業(N=18)</c:v>
                </c:pt>
                <c:pt idx="15">
                  <c:v>24：金属製品製造業(N=19)</c:v>
                </c:pt>
                <c:pt idx="16">
                  <c:v>25：はん用機械器具製造業(N=5)</c:v>
                </c:pt>
                <c:pt idx="17">
                  <c:v>26：生産用機械器具製造業(N=8)</c:v>
                </c:pt>
                <c:pt idx="18">
                  <c:v>27：業務用機械器具製造業(N=6)</c:v>
                </c:pt>
                <c:pt idx="19">
                  <c:v>28：電子部品等製造業(N=13)</c:v>
                </c:pt>
                <c:pt idx="20">
                  <c:v>29：電気機械器具製造業(N=18)</c:v>
                </c:pt>
                <c:pt idx="21">
                  <c:v>30：情報通信機械器具製造業(N=2)</c:v>
                </c:pt>
                <c:pt idx="22">
                  <c:v>31：輸送用機械器具製造業(N=114)</c:v>
                </c:pt>
                <c:pt idx="23">
                  <c:v>32：その他の製造業(N=10)</c:v>
                </c:pt>
                <c:pt idx="24">
                  <c:v>F：電気・ガス・熱供給・水道業(N=14)</c:v>
                </c:pt>
                <c:pt idx="25">
                  <c:v>G：情報通信業(N=5)</c:v>
                </c:pt>
                <c:pt idx="26">
                  <c:v>H：運輸業，郵便業(N=4)</c:v>
                </c:pt>
                <c:pt idx="27">
                  <c:v>I：卸売業，小売業(N=13)</c:v>
                </c:pt>
                <c:pt idx="28">
                  <c:v>J：金融業，保険業(N=3)</c:v>
                </c:pt>
                <c:pt idx="29">
                  <c:v>K：不動産業，物品賃貸業(N=7)</c:v>
                </c:pt>
                <c:pt idx="30">
                  <c:v>L：学術研究,専門･技術ｻｰﾋﾞｽ業(N=1)</c:v>
                </c:pt>
                <c:pt idx="31">
                  <c:v>M：宿泊業，飲食サービス業(N=19)</c:v>
                </c:pt>
                <c:pt idx="32">
                  <c:v>N：生活関連ｻｰﾋﾞｽ業,娯楽業(N=6)</c:v>
                </c:pt>
                <c:pt idx="33">
                  <c:v>O：教育，学習支援業(N=5)</c:v>
                </c:pt>
                <c:pt idx="34">
                  <c:v>P：医療，福祉(N=27)</c:v>
                </c:pt>
                <c:pt idx="35">
                  <c:v>Q：複合サービス事業(N=0)</c:v>
                </c:pt>
                <c:pt idx="36">
                  <c:v>R：ｻｰﾋﾞｽ業(他に分類されない)(N=15)</c:v>
                </c:pt>
                <c:pt idx="37">
                  <c:v>S：公務(N=8)</c:v>
                </c:pt>
                <c:pt idx="38">
                  <c:v>石油精製業・コークス製造業(N=0)</c:v>
                </c:pt>
                <c:pt idx="39">
                  <c:v>発電所・変電所(N=4)</c:v>
                </c:pt>
                <c:pt idx="40">
                  <c:v>ガス製造工場(N=0)</c:v>
                </c:pt>
                <c:pt idx="41">
                  <c:v>熱供給業(N=3)</c:v>
                </c:pt>
              </c:strCache>
            </c:strRef>
          </c:cat>
          <c:val>
            <c:numRef>
              <c:f>③特定事業所の現状把握!$BF$16:$BF$57</c:f>
              <c:numCache>
                <c:formatCode>[=0]#,##0;[&lt;1]0.00;#,##0</c:formatCode>
                <c:ptCount val="42"/>
                <c:pt idx="0">
                  <c:v>2562.951</c:v>
                </c:pt>
                <c:pt idx="1">
                  <c:v>1239.181</c:v>
                </c:pt>
                <c:pt idx="2">
                  <c:v>16.081</c:v>
                </c:pt>
                <c:pt idx="3">
                  <c:v>60.661999999999999</c:v>
                </c:pt>
                <c:pt idx="4">
                  <c:v>47.966000000000001</c:v>
                </c:pt>
                <c:pt idx="5">
                  <c:v>602.63400000000001</c:v>
                </c:pt>
                <c:pt idx="6">
                  <c:v>298.13200000000001</c:v>
                </c:pt>
                <c:pt idx="7">
                  <c:v>263.86</c:v>
                </c:pt>
                <c:pt idx="8">
                  <c:v>33.170999999999999</c:v>
                </c:pt>
                <c:pt idx="9">
                  <c:v>16.698</c:v>
                </c:pt>
                <c:pt idx="10">
                  <c:v>30.931999999999999</c:v>
                </c:pt>
                <c:pt idx="11">
                  <c:v>417.49799999999999</c:v>
                </c:pt>
                <c:pt idx="12">
                  <c:v>96.085999999999999</c:v>
                </c:pt>
                <c:pt idx="13">
                  <c:v>0</c:v>
                </c:pt>
                <c:pt idx="14">
                  <c:v>237.071</c:v>
                </c:pt>
                <c:pt idx="15">
                  <c:v>116.506</c:v>
                </c:pt>
                <c:pt idx="16">
                  <c:v>79.509</c:v>
                </c:pt>
                <c:pt idx="17">
                  <c:v>52.628</c:v>
                </c:pt>
                <c:pt idx="18">
                  <c:v>97.834999999999994</c:v>
                </c:pt>
                <c:pt idx="19">
                  <c:v>169.167</c:v>
                </c:pt>
                <c:pt idx="20">
                  <c:v>288.35599999999999</c:v>
                </c:pt>
                <c:pt idx="21">
                  <c:v>6.9589999999999996</c:v>
                </c:pt>
                <c:pt idx="22">
                  <c:v>1267.6849999999999</c:v>
                </c:pt>
                <c:pt idx="23">
                  <c:v>82.16</c:v>
                </c:pt>
                <c:pt idx="24">
                  <c:v>67.959999999999994</c:v>
                </c:pt>
                <c:pt idx="25">
                  <c:v>33.81</c:v>
                </c:pt>
                <c:pt idx="26">
                  <c:v>12.641999999999999</c:v>
                </c:pt>
                <c:pt idx="27">
                  <c:v>58.973999999999997</c:v>
                </c:pt>
                <c:pt idx="28">
                  <c:v>21.841000000000001</c:v>
                </c:pt>
                <c:pt idx="29">
                  <c:v>35.012</c:v>
                </c:pt>
                <c:pt idx="30">
                  <c:v>5.8780000000000001</c:v>
                </c:pt>
                <c:pt idx="31">
                  <c:v>60.481000000000002</c:v>
                </c:pt>
                <c:pt idx="32">
                  <c:v>28.17</c:v>
                </c:pt>
                <c:pt idx="33">
                  <c:v>31.495999999999999</c:v>
                </c:pt>
                <c:pt idx="34">
                  <c:v>153.267</c:v>
                </c:pt>
                <c:pt idx="35">
                  <c:v>0</c:v>
                </c:pt>
                <c:pt idx="36">
                  <c:v>288.41300000000001</c:v>
                </c:pt>
                <c:pt idx="37">
                  <c:v>40.662999999999997</c:v>
                </c:pt>
                <c:pt idx="38">
                  <c:v>0</c:v>
                </c:pt>
                <c:pt idx="39">
                  <c:v>295.83699999999999</c:v>
                </c:pt>
                <c:pt idx="40">
                  <c:v>0</c:v>
                </c:pt>
                <c:pt idx="41">
                  <c:v>10.571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12940.65421191207</c:v>
                </c:pt>
                <c:pt idx="2">
                  <c:v>299.27598538242171</c:v>
                </c:pt>
                <c:pt idx="3">
                  <c:v>650.16904611628297</c:v>
                </c:pt>
                <c:pt idx="4">
                  <c:v>5517.5201374812113</c:v>
                </c:pt>
                <c:pt idx="5">
                  <c:v>4842.6903643819842</c:v>
                </c:pt>
                <c:pt idx="7">
                  <c:v>7545.3951623729536</c:v>
                </c:pt>
                <c:pt idx="8">
                  <c:v>222.45474607849701</c:v>
                </c:pt>
                <c:pt idx="9">
                  <c:v>123.91716038752909</c:v>
                </c:pt>
                <c:pt idx="10">
                  <c:v>402.12580657900003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13890.099243410774</c:v>
                </c:pt>
                <c:pt idx="4" formatCode="#,##0">
                  <c:v>5517.5201374812113</c:v>
                </c:pt>
                <c:pt idx="5" formatCode="#,##0">
                  <c:v>4842.6903643819842</c:v>
                </c:pt>
                <c:pt idx="6" formatCode="#,##0">
                  <c:v>7891.7670688389799</c:v>
                </c:pt>
                <c:pt idx="10" formatCode="#,##0">
                  <c:v>402.12580657900003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8007.2370000000001</c:v>
                </c:pt>
                <c:pt idx="2" formatCode="#,##0_);[Red]\(#,##0\)">
                  <c:v>537.63099999999997</c:v>
                </c:pt>
                <c:pt idx="3" formatCode="#,##0_);[Red]\(#,##0\)">
                  <c:v>265.95800000000003</c:v>
                </c:pt>
                <c:pt idx="4" formatCode="#,##0_);[Red]\(#,##0\)">
                  <c:v>13.233000000000001</c:v>
                </c:pt>
                <c:pt idx="5" formatCode="#,##0_);[Red]\(#,##0\)">
                  <c:v>254.39500000000001</c:v>
                </c:pt>
                <c:pt idx="6" formatCode="#,##0_);[Red]\(#,##0\)">
                  <c:v>135.85900000000001</c:v>
                </c:pt>
                <c:pt idx="7" formatCode="#,##0_);[Red]\(#,##0\)">
                  <c:v>10.696</c:v>
                </c:pt>
                <c:pt idx="8" formatCode="#,##0_);[Red]\(#,##0\)">
                  <c:v>25.023</c:v>
                </c:pt>
                <c:pt idx="9" formatCode="#,##0_);[Red]\(#,##0\)">
                  <c:v>4.2380000000000004</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8007.2370000000001</c:v>
                </c:pt>
                <c:pt idx="1">
                  <c:v>803.58899999999994</c:v>
                </c:pt>
                <c:pt idx="4" formatCode="#,##0_);[Red]\(#,##0\)">
                  <c:v>13.233000000000001</c:v>
                </c:pt>
                <c:pt idx="5" formatCode="#,##0_);[Red]\(#,##0\)">
                  <c:v>254.39500000000001</c:v>
                </c:pt>
                <c:pt idx="6" formatCode="#,##0_);[Red]\(#,##0\)">
                  <c:v>135.85900000000001</c:v>
                </c:pt>
                <c:pt idx="7" formatCode="#,##0_);[Red]\(#,##0\)">
                  <c:v>10.696</c:v>
                </c:pt>
                <c:pt idx="8" formatCode="#,##0_);[Red]\(#,##0\)">
                  <c:v>25.023</c:v>
                </c:pt>
                <c:pt idx="9" formatCode="#,##0_);[Red]\(#,##0\)">
                  <c:v>4.2380000000000004</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静岡県</c:v>
                </c:pt>
              </c:strCache>
            </c:strRef>
          </c:tx>
          <c:spPr>
            <a:solidFill>
              <a:srgbClr val="FF0066"/>
            </a:solidFill>
            <a:ln>
              <a:noFill/>
            </a:ln>
          </c:spPr>
          <c:invertIfNegative val="0"/>
          <c:cat>
            <c:strRef>
              <c:f>③特定事業所の現状把握!$BD$21:$BD$39</c:f>
              <c:strCache>
                <c:ptCount val="19"/>
                <c:pt idx="0">
                  <c:v>9：食料品製造業(N=64)</c:v>
                </c:pt>
                <c:pt idx="1">
                  <c:v>10：飲料・たばこ・飼料製造業(N=24)</c:v>
                </c:pt>
                <c:pt idx="2">
                  <c:v>11：繊維工業(N=7)</c:v>
                </c:pt>
                <c:pt idx="3">
                  <c:v>12：木材・木製品製造業(N=3)</c:v>
                </c:pt>
                <c:pt idx="4">
                  <c:v>13：家具・装備品製造業(N=3)</c:v>
                </c:pt>
                <c:pt idx="5">
                  <c:v>15：印刷・同関連業(N=5)</c:v>
                </c:pt>
                <c:pt idx="6">
                  <c:v>18：プラスチック製品製造業(N=41)</c:v>
                </c:pt>
                <c:pt idx="7">
                  <c:v>19：ゴム製品製造業(N=9)</c:v>
                </c:pt>
                <c:pt idx="8">
                  <c:v>20：なめし革・同製品・毛皮製造業(N=0)</c:v>
                </c:pt>
                <c:pt idx="9">
                  <c:v>23：非鉄金属製造業(N=18)</c:v>
                </c:pt>
                <c:pt idx="10">
                  <c:v>24：金属製品製造業(N=19)</c:v>
                </c:pt>
                <c:pt idx="11">
                  <c:v>25：はん用機械器具製造業(N=5)</c:v>
                </c:pt>
                <c:pt idx="12">
                  <c:v>26：生産用機械器具製造業(N=8)</c:v>
                </c:pt>
                <c:pt idx="13">
                  <c:v>27：業務用機械器具製造業(N=6)</c:v>
                </c:pt>
                <c:pt idx="14">
                  <c:v>28：電子部品等製造業(N=13)</c:v>
                </c:pt>
                <c:pt idx="15">
                  <c:v>29：電気機械器具製造業(N=18)</c:v>
                </c:pt>
                <c:pt idx="16">
                  <c:v>30：情報通信機械器具製造業(N=2)</c:v>
                </c:pt>
                <c:pt idx="17">
                  <c:v>31：輸送用機械器具製造業(N=114)</c:v>
                </c:pt>
                <c:pt idx="18">
                  <c:v>32：その他の製造業(N=10)</c:v>
                </c:pt>
              </c:strCache>
            </c:strRef>
          </c:cat>
          <c:val>
            <c:numRef>
              <c:f>③特定事業所の現状把握!$BG$21:$BG$39</c:f>
              <c:numCache>
                <c:formatCode>[=0]#,##0;[&lt;1]0.00;#,##0</c:formatCode>
                <c:ptCount val="19"/>
                <c:pt idx="0">
                  <c:v>9.4161562500000002</c:v>
                </c:pt>
                <c:pt idx="1">
                  <c:v>12.422166666666667</c:v>
                </c:pt>
                <c:pt idx="2">
                  <c:v>37.694285714285719</c:v>
                </c:pt>
                <c:pt idx="3">
                  <c:v>11.057</c:v>
                </c:pt>
                <c:pt idx="4">
                  <c:v>5.5659999999999998</c:v>
                </c:pt>
                <c:pt idx="5">
                  <c:v>6.1863999999999999</c:v>
                </c:pt>
                <c:pt idx="6">
                  <c:v>10.182878048780488</c:v>
                </c:pt>
                <c:pt idx="7">
                  <c:v>10.676222222222222</c:v>
                </c:pt>
                <c:pt idx="8">
                  <c:v>0</c:v>
                </c:pt>
                <c:pt idx="9">
                  <c:v>13.170611111111111</c:v>
                </c:pt>
                <c:pt idx="10">
                  <c:v>6.1318947368421055</c:v>
                </c:pt>
                <c:pt idx="11">
                  <c:v>15.9018</c:v>
                </c:pt>
                <c:pt idx="12">
                  <c:v>6.5785</c:v>
                </c:pt>
                <c:pt idx="13">
                  <c:v>16.305833333333332</c:v>
                </c:pt>
                <c:pt idx="14">
                  <c:v>13.012846153846153</c:v>
                </c:pt>
                <c:pt idx="15">
                  <c:v>16.019777777777776</c:v>
                </c:pt>
                <c:pt idx="16">
                  <c:v>3.4794999999999998</c:v>
                </c:pt>
                <c:pt idx="17">
                  <c:v>11.120043859649122</c:v>
                </c:pt>
                <c:pt idx="18">
                  <c:v>8.2159999999999993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9：食料品製造業(N=64)</c:v>
                </c:pt>
                <c:pt idx="1">
                  <c:v>10：飲料・たばこ・飼料製造業(N=24)</c:v>
                </c:pt>
                <c:pt idx="2">
                  <c:v>11：繊維工業(N=7)</c:v>
                </c:pt>
                <c:pt idx="3">
                  <c:v>12：木材・木製品製造業(N=3)</c:v>
                </c:pt>
                <c:pt idx="4">
                  <c:v>13：家具・装備品製造業(N=3)</c:v>
                </c:pt>
                <c:pt idx="5">
                  <c:v>15：印刷・同関連業(N=5)</c:v>
                </c:pt>
                <c:pt idx="6">
                  <c:v>18：プラスチック製品製造業(N=41)</c:v>
                </c:pt>
                <c:pt idx="7">
                  <c:v>19：ゴム製品製造業(N=9)</c:v>
                </c:pt>
                <c:pt idx="8">
                  <c:v>20：なめし革・同製品・毛皮製造業(N=0)</c:v>
                </c:pt>
                <c:pt idx="9">
                  <c:v>23：非鉄金属製造業(N=18)</c:v>
                </c:pt>
                <c:pt idx="10">
                  <c:v>24：金属製品製造業(N=19)</c:v>
                </c:pt>
                <c:pt idx="11">
                  <c:v>25：はん用機械器具製造業(N=5)</c:v>
                </c:pt>
                <c:pt idx="12">
                  <c:v>26：生産用機械器具製造業(N=8)</c:v>
                </c:pt>
                <c:pt idx="13">
                  <c:v>27：業務用機械器具製造業(N=6)</c:v>
                </c:pt>
                <c:pt idx="14">
                  <c:v>28：電子部品等製造業(N=13)</c:v>
                </c:pt>
                <c:pt idx="15">
                  <c:v>29：電気機械器具製造業(N=18)</c:v>
                </c:pt>
                <c:pt idx="16">
                  <c:v>30：情報通信機械器具製造業(N=2)</c:v>
                </c:pt>
                <c:pt idx="17">
                  <c:v>31：輸送用機械器具製造業(N=114)</c:v>
                </c:pt>
                <c:pt idx="18">
                  <c:v>32：その他の製造業(N=10)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静岡県</c:v>
                </c:pt>
              </c:strCache>
            </c:strRef>
          </c:tx>
          <c:spPr>
            <a:solidFill>
              <a:srgbClr val="FF0066"/>
            </a:solidFill>
            <a:ln>
              <a:noFill/>
            </a:ln>
          </c:spPr>
          <c:invertIfNegative val="0"/>
          <c:cat>
            <c:strRef>
              <c:f>③特定事業所の現状把握!$BD$40:$BD$53</c:f>
              <c:strCache>
                <c:ptCount val="14"/>
                <c:pt idx="0">
                  <c:v>F：電気・ガス・熱供給・水道業(N=14)</c:v>
                </c:pt>
                <c:pt idx="1">
                  <c:v>G：情報通信業(N=5)</c:v>
                </c:pt>
                <c:pt idx="2">
                  <c:v>H：運輸業，郵便業(N=4)</c:v>
                </c:pt>
                <c:pt idx="3">
                  <c:v>I：卸売業，小売業(N=13)</c:v>
                </c:pt>
                <c:pt idx="4">
                  <c:v>J：金融業，保険業(N=3)</c:v>
                </c:pt>
                <c:pt idx="5">
                  <c:v>K：不動産業，物品賃貸業(N=7)</c:v>
                </c:pt>
                <c:pt idx="6">
                  <c:v>L：学術研究,専門･技術ｻｰﾋﾞｽ業(N=1)</c:v>
                </c:pt>
                <c:pt idx="7">
                  <c:v>M：宿泊業，飲食サービス業(N=19)</c:v>
                </c:pt>
                <c:pt idx="8">
                  <c:v>N：生活関連ｻｰﾋﾞｽ業,娯楽業(N=6)</c:v>
                </c:pt>
                <c:pt idx="9">
                  <c:v>O：教育，学習支援業(N=5)</c:v>
                </c:pt>
                <c:pt idx="10">
                  <c:v>P：医療，福祉(N=27)</c:v>
                </c:pt>
                <c:pt idx="11">
                  <c:v>Q：複合サービス事業(N=0)</c:v>
                </c:pt>
                <c:pt idx="12">
                  <c:v>R：ｻｰﾋﾞｽ業(他に分類されない)(N=15)</c:v>
                </c:pt>
                <c:pt idx="13">
                  <c:v>S：公務(N=8)</c:v>
                </c:pt>
              </c:strCache>
            </c:strRef>
          </c:cat>
          <c:val>
            <c:numRef>
              <c:f>③特定事業所の現状把握!$BG$40:$BG$53</c:f>
              <c:numCache>
                <c:formatCode>[=0]#,##0;[&lt;1]0.00;#,##0</c:formatCode>
                <c:ptCount val="14"/>
                <c:pt idx="0">
                  <c:v>4.8542857142857141</c:v>
                </c:pt>
                <c:pt idx="1">
                  <c:v>6.7620000000000005</c:v>
                </c:pt>
                <c:pt idx="2">
                  <c:v>3.1604999999999999</c:v>
                </c:pt>
                <c:pt idx="3">
                  <c:v>4.5364615384615385</c:v>
                </c:pt>
                <c:pt idx="4">
                  <c:v>7.280333333333334</c:v>
                </c:pt>
                <c:pt idx="5">
                  <c:v>5.0017142857142858</c:v>
                </c:pt>
                <c:pt idx="6">
                  <c:v>5.8780000000000001</c:v>
                </c:pt>
                <c:pt idx="7">
                  <c:v>3.1832105263157895</c:v>
                </c:pt>
                <c:pt idx="8">
                  <c:v>4.6950000000000003</c:v>
                </c:pt>
                <c:pt idx="9">
                  <c:v>6.2991999999999999</c:v>
                </c:pt>
                <c:pt idx="10">
                  <c:v>5.6765555555555558</c:v>
                </c:pt>
                <c:pt idx="11">
                  <c:v>0</c:v>
                </c:pt>
                <c:pt idx="12">
                  <c:v>19.227533333333334</c:v>
                </c:pt>
                <c:pt idx="13">
                  <c:v>5.0828749999999996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F：電気・ガス・熱供給・水道業(N=14)</c:v>
                </c:pt>
                <c:pt idx="1">
                  <c:v>G：情報通信業(N=5)</c:v>
                </c:pt>
                <c:pt idx="2">
                  <c:v>H：運輸業，郵便業(N=4)</c:v>
                </c:pt>
                <c:pt idx="3">
                  <c:v>I：卸売業，小売業(N=13)</c:v>
                </c:pt>
                <c:pt idx="4">
                  <c:v>J：金融業，保険業(N=3)</c:v>
                </c:pt>
                <c:pt idx="5">
                  <c:v>K：不動産業，物品賃貸業(N=7)</c:v>
                </c:pt>
                <c:pt idx="6">
                  <c:v>L：学術研究,専門･技術ｻｰﾋﾞｽ業(N=1)</c:v>
                </c:pt>
                <c:pt idx="7">
                  <c:v>M：宿泊業，飲食サービス業(N=19)</c:v>
                </c:pt>
                <c:pt idx="8">
                  <c:v>N：生活関連ｻｰﾋﾞｽ業,娯楽業(N=6)</c:v>
                </c:pt>
                <c:pt idx="9">
                  <c:v>O：教育，学習支援業(N=5)</c:v>
                </c:pt>
                <c:pt idx="10">
                  <c:v>P：医療，福祉(N=27)</c:v>
                </c:pt>
                <c:pt idx="11">
                  <c:v>Q：複合サービス事業(N=0)</c:v>
                </c:pt>
                <c:pt idx="12">
                  <c:v>R：ｻｰﾋﾞｽ業(他に分類されない)(N=15)</c:v>
                </c:pt>
                <c:pt idx="13">
                  <c:v>S：公務(N=8)</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静岡県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発電所・変電所(N=4)</c:v>
                </c:pt>
                <c:pt idx="2">
                  <c:v>ガス製造工場(N=0)</c:v>
                </c:pt>
                <c:pt idx="3">
                  <c:v>熱供給業(N=3)</c:v>
                </c:pt>
              </c:strCache>
            </c:strRef>
          </c:cat>
          <c:val>
            <c:numRef>
              <c:f>③特定事業所の現状把握!$BG$54:$BG$57</c:f>
              <c:numCache>
                <c:formatCode>[=0]#,##0;[&lt;1]0.00;#,##0</c:formatCode>
                <c:ptCount val="4"/>
                <c:pt idx="0">
                  <c:v>0</c:v>
                </c:pt>
                <c:pt idx="1">
                  <c:v>73.959249999999997</c:v>
                </c:pt>
                <c:pt idx="2">
                  <c:v>0</c:v>
                </c:pt>
                <c:pt idx="3">
                  <c:v>3.5236666666666667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発電所・変電所(N=4)</c:v>
                </c:pt>
                <c:pt idx="2">
                  <c:v>ガス製造工場(N=0)</c:v>
                </c:pt>
                <c:pt idx="3">
                  <c:v>熱供給業(N=3)</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静岡県</c:v>
                </c:pt>
              </c:strCache>
            </c:strRef>
          </c:tx>
          <c:spPr>
            <a:solidFill>
              <a:srgbClr val="FF0066"/>
            </a:solidFill>
            <a:ln>
              <a:noFill/>
            </a:ln>
          </c:spPr>
          <c:invertIfNegative val="0"/>
          <c:cat>
            <c:strRef>
              <c:f>③特定事業所の現状把握!$BD$16:$BD$20</c:f>
              <c:strCache>
                <c:ptCount val="5"/>
                <c:pt idx="0">
                  <c:v>14：パルプ・紙・紙加工品製造業(N=77)</c:v>
                </c:pt>
                <c:pt idx="1">
                  <c:v>16：化学工業(N=65)</c:v>
                </c:pt>
                <c:pt idx="2">
                  <c:v>17：石油製品・石炭製品製造業(N=4)</c:v>
                </c:pt>
                <c:pt idx="3">
                  <c:v>21：窯業・土石製品製造業(N=5)</c:v>
                </c:pt>
                <c:pt idx="4">
                  <c:v>22：鉄鋼業(N=7)</c:v>
                </c:pt>
              </c:strCache>
            </c:strRef>
          </c:cat>
          <c:val>
            <c:numRef>
              <c:f>③特定事業所の現状把握!$BG$16:$BG$20</c:f>
              <c:numCache>
                <c:formatCode>[=0]#,##0;[&lt;1]0.00;#,##0</c:formatCode>
                <c:ptCount val="5"/>
                <c:pt idx="0">
                  <c:v>33.285077922077924</c:v>
                </c:pt>
                <c:pt idx="1">
                  <c:v>19.064323076923078</c:v>
                </c:pt>
                <c:pt idx="2">
                  <c:v>4.0202499999999999</c:v>
                </c:pt>
                <c:pt idx="3">
                  <c:v>12.132400000000001</c:v>
                </c:pt>
                <c:pt idx="4">
                  <c:v>6.8522857142857143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14：パルプ・紙・紙加工品製造業(N=77)</c:v>
                </c:pt>
                <c:pt idx="1">
                  <c:v>16：化学工業(N=65)</c:v>
                </c:pt>
                <c:pt idx="2">
                  <c:v>17：石油製品・石炭製品製造業(N=4)</c:v>
                </c:pt>
                <c:pt idx="3">
                  <c:v>21：窯業・土石製品製造業(N=5)</c:v>
                </c:pt>
                <c:pt idx="4">
                  <c:v>22：鉄鋼業(N=7)</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3,049,237</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726674.10000013618</c:v>
                </c:pt>
                <c:pt idx="1">
                  <c:v>1832676.2999999577</c:v>
                </c:pt>
                <c:pt idx="2">
                  <c:v>185292.9</c:v>
                </c:pt>
                <c:pt idx="3">
                  <c:v>40388</c:v>
                </c:pt>
                <c:pt idx="4">
                  <c:v>110</c:v>
                </c:pt>
                <c:pt idx="5">
                  <c:v>264096.05199999997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5,762,667</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872096.12089216325</c:v>
                </c:pt>
                <c:pt idx="1">
                  <c:v>2424190.9025879442</c:v>
                </c:pt>
                <c:pt idx="2">
                  <c:v>402545.11939199996</c:v>
                </c:pt>
                <c:pt idx="3">
                  <c:v>212279.32800000001</c:v>
                </c:pt>
                <c:pt idx="4">
                  <c:v>770.88</c:v>
                </c:pt>
                <c:pt idx="5">
                  <c:v>1850785.1324159997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3,500</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静岡県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1261.317495348</c:v>
                </c:pt>
                <c:pt idx="1">
                  <c:v>318.99369524400015</c:v>
                </c:pt>
                <c:pt idx="2">
                  <c:v>68.100698195999996</c:v>
                </c:pt>
                <c:pt idx="3">
                  <c:v>42.502024007999999</c:v>
                </c:pt>
                <c:pt idx="4">
                  <c:v>408.55725720999999</c:v>
                </c:pt>
                <c:pt idx="5">
                  <c:v>1400.3364701200005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28,648,676</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静岡県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24887630.999999993</c:v>
                </c:pt>
                <c:pt idx="1">
                  <c:v>3281700.0000000009</c:v>
                </c:pt>
                <c:pt idx="2">
                  <c:v>303207</c:v>
                </c:pt>
                <c:pt idx="3">
                  <c:v>176138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132557.70000000001</c:v>
                </c:pt>
                <c:pt idx="1">
                  <c:v>132728.1</c:v>
                </c:pt>
                <c:pt idx="2">
                  <c:v>133661.1</c:v>
                </c:pt>
                <c:pt idx="3">
                  <c:v>145063.02600000001</c:v>
                </c:pt>
                <c:pt idx="4">
                  <c:v>145409.55100000001</c:v>
                </c:pt>
                <c:pt idx="5">
                  <c:v>152496.51500000001</c:v>
                </c:pt>
                <c:pt idx="6">
                  <c:v>153506.51500000001</c:v>
                </c:pt>
                <c:pt idx="7">
                  <c:v>263895.22700000001</c:v>
                </c:pt>
                <c:pt idx="8">
                  <c:v>264096.05199999997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110</c:v>
                </c:pt>
                <c:pt idx="3">
                  <c:v>110</c:v>
                </c:pt>
                <c:pt idx="4">
                  <c:v>110</c:v>
                </c:pt>
                <c:pt idx="5">
                  <c:v>110</c:v>
                </c:pt>
                <c:pt idx="6">
                  <c:v>110</c:v>
                </c:pt>
                <c:pt idx="7">
                  <c:v>110</c:v>
                </c:pt>
                <c:pt idx="8">
                  <c:v>110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18557</c:v>
                </c:pt>
                <c:pt idx="1">
                  <c:v>25206.7</c:v>
                </c:pt>
                <c:pt idx="2">
                  <c:v>29565.4</c:v>
                </c:pt>
                <c:pt idx="3">
                  <c:v>32827</c:v>
                </c:pt>
                <c:pt idx="4">
                  <c:v>33527.000000000007</c:v>
                </c:pt>
                <c:pt idx="5">
                  <c:v>36020.6</c:v>
                </c:pt>
                <c:pt idx="6">
                  <c:v>38501.599999999999</c:v>
                </c:pt>
                <c:pt idx="7">
                  <c:v>40361.599999999999</c:v>
                </c:pt>
                <c:pt idx="8">
                  <c:v>40388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134400.79999999999</c:v>
                </c:pt>
                <c:pt idx="1">
                  <c:v>152829.6</c:v>
                </c:pt>
                <c:pt idx="2">
                  <c:v>152975.20000000001</c:v>
                </c:pt>
                <c:pt idx="3">
                  <c:v>151353.79999999999</c:v>
                </c:pt>
                <c:pt idx="4">
                  <c:v>165192.9</c:v>
                </c:pt>
                <c:pt idx="5">
                  <c:v>187192.9</c:v>
                </c:pt>
                <c:pt idx="6">
                  <c:v>187192.9</c:v>
                </c:pt>
                <c:pt idx="7">
                  <c:v>185292.9</c:v>
                </c:pt>
                <c:pt idx="8">
                  <c:v>185292.9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838520.69999999972</c:v>
                </c:pt>
                <c:pt idx="1">
                  <c:v>1069149.6000000001</c:v>
                </c:pt>
                <c:pt idx="2">
                  <c:v>1242846.800000001</c:v>
                </c:pt>
                <c:pt idx="3">
                  <c:v>1413098.9</c:v>
                </c:pt>
                <c:pt idx="4">
                  <c:v>1554524.6</c:v>
                </c:pt>
                <c:pt idx="5">
                  <c:v>1673619.800000001</c:v>
                </c:pt>
                <c:pt idx="6">
                  <c:v>1751875.0999999619</c:v>
                </c:pt>
                <c:pt idx="7">
                  <c:v>1800452.7999999598</c:v>
                </c:pt>
                <c:pt idx="8">
                  <c:v>1832676.2999999577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401933.40000000008</c:v>
                </c:pt>
                <c:pt idx="1">
                  <c:v>441937.99999999983</c:v>
                </c:pt>
                <c:pt idx="2">
                  <c:v>475552.49999999988</c:v>
                </c:pt>
                <c:pt idx="3">
                  <c:v>518436.00000000175</c:v>
                </c:pt>
                <c:pt idx="4">
                  <c:v>544077.40000000142</c:v>
                </c:pt>
                <c:pt idx="5">
                  <c:v>581019.70000000065</c:v>
                </c:pt>
                <c:pt idx="6">
                  <c:v>631071.10000005178</c:v>
                </c:pt>
                <c:pt idx="7">
                  <c:v>680544.60000009171</c:v>
                </c:pt>
                <c:pt idx="8">
                  <c:v>726674.10000013618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0.10338722678630441</c:v>
                </c:pt>
                <c:pt idx="1">
                  <c:v>0.11984898481661867</c:v>
                </c:pt>
                <c:pt idx="2">
                  <c:v>0.12861831024659104</c:v>
                </c:pt>
                <c:pt idx="3">
                  <c:v>0.14265357919002375</c:v>
                </c:pt>
                <c:pt idx="4">
                  <c:v>0.15901629037681181</c:v>
                </c:pt>
                <c:pt idx="5">
                  <c:v>0.17435609839904598</c:v>
                </c:pt>
                <c:pt idx="6">
                  <c:v>0.1755728091473604</c:v>
                </c:pt>
                <c:pt idx="7">
                  <c:v>0.21148889734600854</c:v>
                </c:pt>
                <c:pt idx="8">
                  <c:v>0.21520586734603311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10632.61541822958</c:v>
                </c:pt>
                <c:pt idx="2">
                  <c:v>257.94621475620693</c:v>
                </c:pt>
                <c:pt idx="3">
                  <c:v>519.58365496915189</c:v>
                </c:pt>
                <c:pt idx="4">
                  <c:v>6734.8019414140736</c:v>
                </c:pt>
                <c:pt idx="5">
                  <c:v>5880.3203998661356</c:v>
                </c:pt>
                <c:pt idx="7">
                  <c:v>6810.9609966136068</c:v>
                </c:pt>
                <c:pt idx="8">
                  <c:v>294.21786881771601</c:v>
                </c:pt>
                <c:pt idx="9">
                  <c:v>101.7521376386117</c:v>
                </c:pt>
                <c:pt idx="10">
                  <c:v>412.90171275768921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11410.145287954938</c:v>
                </c:pt>
                <c:pt idx="4" formatCode="#,##0">
                  <c:v>6734.8019414140736</c:v>
                </c:pt>
                <c:pt idx="5" formatCode="#,##0">
                  <c:v>5880.3203998661356</c:v>
                </c:pt>
                <c:pt idx="6" formatCode="#,##0">
                  <c:v>7206.9310030699353</c:v>
                </c:pt>
                <c:pt idx="10" formatCode="#,##0">
                  <c:v>412.90171275768921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94905</c:v>
                </c:pt>
                <c:pt idx="1">
                  <c:v>103078</c:v>
                </c:pt>
                <c:pt idx="2">
                  <c:v>109950</c:v>
                </c:pt>
                <c:pt idx="3">
                  <c:v>119073</c:v>
                </c:pt>
                <c:pt idx="4">
                  <c:v>123819</c:v>
                </c:pt>
                <c:pt idx="5">
                  <c:v>130522</c:v>
                </c:pt>
                <c:pt idx="6">
                  <c:v>139906</c:v>
                </c:pt>
                <c:pt idx="7">
                  <c:v>148432</c:v>
                </c:pt>
                <c:pt idx="8">
                  <c:v>156746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26777464.547573037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5762667.4832881074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46969830.910999991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35036597.092999995</c:v>
                </c:pt>
                <c:pt idx="1">
                  <c:v>8860935.979000004</c:v>
                </c:pt>
                <c:pt idx="2">
                  <c:v>1891686.0609999998</c:v>
                </c:pt>
                <c:pt idx="3">
                  <c:v>1180611.7779999999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3296287.0234801075</c:v>
                </c:pt>
                <c:pt idx="1">
                  <c:v>402545.11939199996</c:v>
                </c:pt>
                <c:pt idx="2">
                  <c:v>212279.32800000001</c:v>
                </c:pt>
                <c:pt idx="3">
                  <c:v>770.88</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7467.620145690621</c:v>
                </c:pt>
                <c:pt idx="2">
                  <c:v>209.22533498132904</c:v>
                </c:pt>
                <c:pt idx="3">
                  <c:v>457.48497507818229</c:v>
                </c:pt>
                <c:pt idx="4">
                  <c:v>4686.7683579745744</c:v>
                </c:pt>
                <c:pt idx="5">
                  <c:v>4766.8253236454102</c:v>
                </c:pt>
                <c:pt idx="7">
                  <c:v>5705.3667336674389</c:v>
                </c:pt>
                <c:pt idx="8">
                  <c:v>213.91964421649507</c:v>
                </c:pt>
                <c:pt idx="9">
                  <c:v>112.58759631609456</c:v>
                </c:pt>
                <c:pt idx="10">
                  <c:v>439.21659631772889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8134.3304557501324</c:v>
                </c:pt>
                <c:pt idx="4">
                  <c:v>4686.7683579745744</c:v>
                </c:pt>
                <c:pt idx="5">
                  <c:v>4766.8253236454102</c:v>
                </c:pt>
                <c:pt idx="6">
                  <c:v>6031.873974200028</c:v>
                </c:pt>
                <c:pt idx="10">
                  <c:v>439.21659631772889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静岡県</c:v>
                </c:pt>
              </c:strCache>
            </c:strRef>
          </c:cat>
          <c:val>
            <c:numRef>
              <c:f>①CO2排出量の現状把握!$AX$43:$AX$45</c:f>
              <c:numCache>
                <c:formatCode>0%</c:formatCode>
                <c:ptCount val="3"/>
                <c:pt idx="0">
                  <c:v>0.42072759503743129</c:v>
                </c:pt>
                <c:pt idx="1">
                  <c:v>0.33809906825000813</c:v>
                </c:pt>
                <c:pt idx="2">
                  <c:v>0.33809906825000813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静岡県</c:v>
                </c:pt>
              </c:strCache>
            </c:strRef>
          </c:cat>
          <c:val>
            <c:numRef>
              <c:f>①CO2排出量の現状把握!$AY$43:$AY$45</c:f>
              <c:numCache>
                <c:formatCode>0%</c:formatCode>
                <c:ptCount val="3"/>
                <c:pt idx="0">
                  <c:v>0.19118662390594171</c:v>
                </c:pt>
                <c:pt idx="1">
                  <c:v>0.19480300481457341</c:v>
                </c:pt>
                <c:pt idx="2">
                  <c:v>0.19480300481457341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静岡県</c:v>
                </c:pt>
              </c:strCache>
            </c:strRef>
          </c:cat>
          <c:val>
            <c:numRef>
              <c:f>①CO2排出量の現状把握!$AZ$43:$AZ$45</c:f>
              <c:numCache>
                <c:formatCode>0%</c:formatCode>
                <c:ptCount val="3"/>
                <c:pt idx="0">
                  <c:v>0.18034974026133399</c:v>
                </c:pt>
                <c:pt idx="1">
                  <c:v>0.19813052951343768</c:v>
                </c:pt>
                <c:pt idx="2">
                  <c:v>0.19813052951343768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静岡県</c:v>
                </c:pt>
              </c:strCache>
            </c:strRef>
          </c:cat>
          <c:val>
            <c:numRef>
              <c:f>①CO2排出量の現状把握!$BA$43:$BA$45</c:f>
              <c:numCache>
                <c:formatCode>0%</c:formatCode>
                <c:ptCount val="3"/>
                <c:pt idx="0">
                  <c:v>0.19226168778726088</c:v>
                </c:pt>
                <c:pt idx="1">
                  <c:v>0.25071159594172598</c:v>
                </c:pt>
                <c:pt idx="2">
                  <c:v>0.25071159594172598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静岡県</c:v>
                </c:pt>
              </c:strCache>
            </c:strRef>
          </c:cat>
          <c:val>
            <c:numRef>
              <c:f>①CO2排出量の現状把握!$BB$43:$BB$45</c:f>
              <c:numCache>
                <c:formatCode>0%</c:formatCode>
                <c:ptCount val="3"/>
                <c:pt idx="0">
                  <c:v>1.5474353008032191E-2</c:v>
                </c:pt>
                <c:pt idx="1">
                  <c:v>1.8255801480254692E-2</c:v>
                </c:pt>
                <c:pt idx="2">
                  <c:v>1.8255801480254692E-2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1312268</c:v>
                </c:pt>
                <c:pt idx="1">
                  <c:v>1312268</c:v>
                </c:pt>
                <c:pt idx="2">
                  <c:v>1312268</c:v>
                </c:pt>
                <c:pt idx="3">
                  <c:v>1312268</c:v>
                </c:pt>
                <c:pt idx="4">
                  <c:v>1312268</c:v>
                </c:pt>
                <c:pt idx="5">
                  <c:v>1286203</c:v>
                </c:pt>
                <c:pt idx="6">
                  <c:v>1286203</c:v>
                </c:pt>
                <c:pt idx="7">
                  <c:v>1286203</c:v>
                </c:pt>
                <c:pt idx="8">
                  <c:v>1286203</c:v>
                </c:pt>
                <c:pt idx="9">
                  <c:v>1286203</c:v>
                </c:pt>
                <c:pt idx="10">
                  <c:v>1286203</c:v>
                </c:pt>
                <c:pt idx="11">
                  <c:v>1297756</c:v>
                </c:pt>
                <c:pt idx="12">
                  <c:v>1297756</c:v>
                </c:pt>
                <c:pt idx="13">
                  <c:v>1297756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428.75510086995422</c:v>
                </c:pt>
                <c:pt idx="1">
                  <c:v>438.52387671165002</c:v>
                </c:pt>
                <c:pt idx="2">
                  <c:v>415.29066298953222</c:v>
                </c:pt>
                <c:pt idx="3">
                  <c:v>426.74352797486478</c:v>
                </c:pt>
                <c:pt idx="4">
                  <c:v>412.90171275768921</c:v>
                </c:pt>
                <c:pt idx="5">
                  <c:v>393.44820631709848</c:v>
                </c:pt>
                <c:pt idx="6">
                  <c:v>438.94330441016842</c:v>
                </c:pt>
                <c:pt idx="7">
                  <c:v>460.59210650912217</c:v>
                </c:pt>
                <c:pt idx="8">
                  <c:v>422.9424844085637</c:v>
                </c:pt>
                <c:pt idx="9">
                  <c:v>452.44798469436529</c:v>
                </c:pt>
                <c:pt idx="10">
                  <c:v>457.12517637637268</c:v>
                </c:pt>
                <c:pt idx="11">
                  <c:v>442.43335836797144</c:v>
                </c:pt>
                <c:pt idx="12">
                  <c:v>434.51350643336292</c:v>
                </c:pt>
                <c:pt idx="13">
                  <c:v>439.21659631772889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18962725</c:v>
                </c:pt>
                <c:pt idx="1">
                  <c:v>18590931</c:v>
                </c:pt>
                <c:pt idx="2">
                  <c:v>17400528</c:v>
                </c:pt>
                <c:pt idx="3">
                  <c:v>17430654</c:v>
                </c:pt>
                <c:pt idx="4">
                  <c:v>16867636</c:v>
                </c:pt>
                <c:pt idx="5">
                  <c:v>17403141</c:v>
                </c:pt>
                <c:pt idx="6">
                  <c:v>16698987</c:v>
                </c:pt>
                <c:pt idx="7">
                  <c:v>17357919.682417952</c:v>
                </c:pt>
                <c:pt idx="8">
                  <c:v>17936039</c:v>
                </c:pt>
                <c:pt idx="9">
                  <c:v>18127199</c:v>
                </c:pt>
                <c:pt idx="10">
                  <c:v>21179478</c:v>
                </c:pt>
                <c:pt idx="11">
                  <c:v>18910541</c:v>
                </c:pt>
                <c:pt idx="12">
                  <c:v>18792212</c:v>
                </c:pt>
                <c:pt idx="13">
                  <c:v>19605141.999999996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3769685</c:v>
                </c:pt>
                <c:pt idx="1">
                  <c:v>3760801</c:v>
                </c:pt>
                <c:pt idx="2">
                  <c:v>3750571</c:v>
                </c:pt>
                <c:pt idx="3">
                  <c:v>3809470</c:v>
                </c:pt>
                <c:pt idx="4">
                  <c:v>3803481</c:v>
                </c:pt>
                <c:pt idx="5">
                  <c:v>3786106</c:v>
                </c:pt>
                <c:pt idx="6">
                  <c:v>3770619</c:v>
                </c:pt>
                <c:pt idx="7">
                  <c:v>3756865</c:v>
                </c:pt>
                <c:pt idx="8">
                  <c:v>3743015</c:v>
                </c:pt>
                <c:pt idx="9">
                  <c:v>3726537</c:v>
                </c:pt>
                <c:pt idx="10">
                  <c:v>3708556</c:v>
                </c:pt>
                <c:pt idx="11">
                  <c:v>3686335</c:v>
                </c:pt>
                <c:pt idx="12">
                  <c:v>3658375</c:v>
                </c:pt>
                <c:pt idx="13">
                  <c:v>3633773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静岡県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2824</v>
      </c>
    </row>
    <row r="8" spans="1:6" ht="21.95" customHeight="1">
      <c r="B8" s="862" t="s">
        <v>10</v>
      </c>
      <c r="C8" s="6" t="s">
        <v>11</v>
      </c>
      <c r="D8" s="7" t="s">
        <v>12</v>
      </c>
      <c r="E8" s="991" t="s">
        <v>2825</v>
      </c>
    </row>
    <row r="9" spans="1:6" ht="21.95" customHeight="1">
      <c r="B9" s="862" t="s">
        <v>2829</v>
      </c>
      <c r="C9" s="6" t="s">
        <v>11</v>
      </c>
      <c r="D9" s="7" t="s">
        <v>2818</v>
      </c>
      <c r="E9" s="991" t="s">
        <v>2824</v>
      </c>
    </row>
    <row r="10" spans="1:6" ht="21.95" customHeight="1">
      <c r="B10" s="862" t="s">
        <v>13</v>
      </c>
      <c r="C10" s="6" t="s">
        <v>14</v>
      </c>
      <c r="D10" s="7" t="s">
        <v>2819</v>
      </c>
      <c r="E10" s="991" t="s">
        <v>2826</v>
      </c>
    </row>
    <row r="11" spans="1:6" ht="21.95" customHeight="1">
      <c r="B11" s="864" t="s">
        <v>15</v>
      </c>
      <c r="C11" s="865" t="s">
        <v>16</v>
      </c>
      <c r="D11" s="1075" t="s">
        <v>2818</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2819</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2830</v>
      </c>
      <c r="C19" s="6" t="s">
        <v>8</v>
      </c>
      <c r="D19" s="7" t="s">
        <v>2820</v>
      </c>
      <c r="E19" s="991" t="s">
        <v>25</v>
      </c>
    </row>
    <row r="20" spans="2:5" ht="21.95" customHeight="1">
      <c r="B20" s="862" t="s">
        <v>26</v>
      </c>
      <c r="C20" s="6" t="s">
        <v>14</v>
      </c>
      <c r="D20" s="7" t="s">
        <v>2821</v>
      </c>
      <c r="E20" s="991" t="s">
        <v>2822</v>
      </c>
    </row>
    <row r="21" spans="2:5" ht="21.95" customHeight="1">
      <c r="B21" s="862" t="s">
        <v>2831</v>
      </c>
      <c r="C21" s="6" t="s">
        <v>8</v>
      </c>
      <c r="D21" s="7" t="s">
        <v>2820</v>
      </c>
      <c r="E21" s="991" t="s">
        <v>27</v>
      </c>
    </row>
    <row r="22" spans="2:5" ht="21.95" customHeight="1">
      <c r="B22" s="862" t="s">
        <v>28</v>
      </c>
      <c r="C22" s="6" t="s">
        <v>14</v>
      </c>
      <c r="D22" s="7" t="s">
        <v>2821</v>
      </c>
      <c r="E22" s="991" t="s">
        <v>2823</v>
      </c>
    </row>
    <row r="23" spans="2:5" ht="21.95" customHeight="1">
      <c r="B23" s="862" t="s">
        <v>2832</v>
      </c>
      <c r="C23" s="6" t="s">
        <v>29</v>
      </c>
      <c r="D23" s="7" t="s">
        <v>2820</v>
      </c>
      <c r="E23" s="991" t="s">
        <v>30</v>
      </c>
    </row>
    <row r="24" spans="2:5" ht="21.95" customHeight="1">
      <c r="B24" s="403" t="s">
        <v>31</v>
      </c>
      <c r="C24" s="404"/>
      <c r="D24" s="405"/>
      <c r="E24" s="406"/>
    </row>
    <row r="25" spans="2:5" ht="21.95" customHeight="1">
      <c r="B25" s="862" t="s">
        <v>32</v>
      </c>
      <c r="C25" s="6" t="s">
        <v>33</v>
      </c>
      <c r="D25" s="7" t="s">
        <v>2821</v>
      </c>
      <c r="E25" s="863" t="s">
        <v>34</v>
      </c>
    </row>
    <row r="26" spans="2:5" ht="21.95" customHeight="1">
      <c r="B26" s="403" t="s">
        <v>35</v>
      </c>
      <c r="C26" s="407"/>
      <c r="D26" s="405"/>
      <c r="E26" s="406"/>
    </row>
    <row r="27" spans="2:5" ht="21.95" customHeight="1">
      <c r="B27" s="864" t="s">
        <v>2835</v>
      </c>
      <c r="C27" s="865" t="s">
        <v>29</v>
      </c>
      <c r="D27" s="1075" t="s">
        <v>2820</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2833</v>
      </c>
      <c r="C31" s="6" t="s">
        <v>39</v>
      </c>
      <c r="D31" s="7" t="s">
        <v>2827</v>
      </c>
      <c r="E31" s="991" t="s">
        <v>40</v>
      </c>
    </row>
    <row r="32" spans="2:5" ht="21.95" customHeight="1">
      <c r="B32" s="862" t="s">
        <v>2834</v>
      </c>
      <c r="C32" s="6" t="s">
        <v>39</v>
      </c>
      <c r="D32" s="7" t="s">
        <v>2827</v>
      </c>
      <c r="E32" s="991" t="s">
        <v>41</v>
      </c>
    </row>
    <row r="33" spans="2:5" ht="33" customHeight="1">
      <c r="B33" s="862" t="s">
        <v>42</v>
      </c>
      <c r="C33" s="8" t="s">
        <v>43</v>
      </c>
      <c r="D33" s="1076" t="s">
        <v>2828</v>
      </c>
      <c r="E33" s="991" t="s">
        <v>44</v>
      </c>
    </row>
    <row r="34" spans="2:5" ht="21.95" customHeight="1">
      <c r="B34" s="862" t="s">
        <v>45</v>
      </c>
      <c r="C34" s="9" t="s">
        <v>46</v>
      </c>
      <c r="D34" s="1076" t="s">
        <v>2828</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2816</v>
      </c>
      <c r="E39" s="991" t="s">
        <v>2817</v>
      </c>
    </row>
    <row r="40" spans="2:5" ht="21.6" customHeight="1">
      <c r="B40" s="869" t="s">
        <v>55</v>
      </c>
      <c r="C40" s="870" t="s">
        <v>46</v>
      </c>
      <c r="D40" s="870" t="s">
        <v>2816</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2842</v>
      </c>
      <c r="C44" s="859"/>
      <c r="D44" s="860"/>
      <c r="E44" s="861"/>
    </row>
    <row r="45" spans="2:5" ht="33.6" customHeight="1">
      <c r="B45" s="862" t="s">
        <v>59</v>
      </c>
      <c r="C45" s="6" t="s">
        <v>60</v>
      </c>
      <c r="D45" s="7" t="s">
        <v>2820</v>
      </c>
      <c r="E45" s="991" t="s">
        <v>61</v>
      </c>
    </row>
    <row r="46" spans="2:5" ht="33.6" customHeight="1">
      <c r="B46" s="862" t="s">
        <v>62</v>
      </c>
      <c r="C46" s="6" t="s">
        <v>16</v>
      </c>
      <c r="D46" s="7" t="s">
        <v>2820</v>
      </c>
      <c r="E46" s="991" t="s">
        <v>63</v>
      </c>
    </row>
    <row r="47" spans="2:5" ht="21.95" customHeight="1">
      <c r="B47" s="1081" t="s">
        <v>2843</v>
      </c>
      <c r="C47" s="407"/>
      <c r="D47" s="405"/>
      <c r="E47" s="406"/>
    </row>
    <row r="48" spans="2:5" ht="33.6" customHeight="1">
      <c r="B48" s="862" t="s">
        <v>64</v>
      </c>
      <c r="C48" s="6" t="s">
        <v>65</v>
      </c>
      <c r="D48" s="7" t="s">
        <v>2820</v>
      </c>
      <c r="E48" s="991" t="s">
        <v>66</v>
      </c>
    </row>
    <row r="49" spans="2:5" ht="33.6" customHeight="1">
      <c r="B49" s="862" t="s">
        <v>67</v>
      </c>
      <c r="C49" s="6" t="s">
        <v>65</v>
      </c>
      <c r="D49" s="7" t="s">
        <v>2820</v>
      </c>
      <c r="E49" s="991" t="s">
        <v>68</v>
      </c>
    </row>
    <row r="50" spans="2:5" ht="21.6" customHeight="1">
      <c r="B50" s="1081" t="s">
        <v>2844</v>
      </c>
      <c r="C50" s="404"/>
      <c r="D50" s="405"/>
      <c r="E50" s="406"/>
    </row>
    <row r="51" spans="2:5" ht="21" customHeight="1">
      <c r="B51" s="862" t="s">
        <v>69</v>
      </c>
      <c r="C51" s="6" t="s">
        <v>60</v>
      </c>
      <c r="D51" s="7" t="s">
        <v>2820</v>
      </c>
      <c r="E51" s="863" t="s">
        <v>70</v>
      </c>
    </row>
    <row r="52" spans="2:5" ht="21" customHeight="1">
      <c r="B52" s="862" t="s">
        <v>71</v>
      </c>
      <c r="C52" s="6" t="s">
        <v>60</v>
      </c>
      <c r="D52" s="7" t="s">
        <v>2820</v>
      </c>
      <c r="E52" s="863" t="s">
        <v>72</v>
      </c>
    </row>
    <row r="53" spans="2:5" ht="21" customHeight="1">
      <c r="B53" s="864" t="s">
        <v>73</v>
      </c>
      <c r="C53" s="865" t="s">
        <v>16</v>
      </c>
      <c r="D53" s="1075" t="s">
        <v>2820</v>
      </c>
      <c r="E53" s="866" t="s">
        <v>74</v>
      </c>
    </row>
    <row r="54" spans="2:5" ht="21.95" customHeight="1" thickBot="1">
      <c r="C54" s="3"/>
      <c r="D54" s="14"/>
    </row>
    <row r="55" spans="2:5" ht="21.95" customHeight="1" thickBot="1">
      <c r="B55" s="263" t="s">
        <v>75</v>
      </c>
      <c r="C55" s="400"/>
      <c r="D55" s="401"/>
      <c r="E55" s="402"/>
    </row>
    <row r="56" spans="2:5" ht="21.95" customHeight="1">
      <c r="B56" s="1080" t="s">
        <v>2845</v>
      </c>
      <c r="C56" s="859"/>
      <c r="D56" s="860"/>
      <c r="E56" s="861"/>
    </row>
    <row r="57" spans="2:5" ht="21.95" customHeight="1">
      <c r="B57" s="862" t="s">
        <v>76</v>
      </c>
      <c r="C57" s="6" t="s">
        <v>60</v>
      </c>
      <c r="D57" s="7" t="s">
        <v>2836</v>
      </c>
      <c r="E57" s="991" t="s">
        <v>77</v>
      </c>
    </row>
    <row r="58" spans="2:5" ht="21.95" customHeight="1">
      <c r="B58" s="862" t="s">
        <v>78</v>
      </c>
      <c r="C58" s="6" t="s">
        <v>79</v>
      </c>
      <c r="D58" s="7" t="s">
        <v>2836</v>
      </c>
      <c r="E58" s="991" t="s">
        <v>80</v>
      </c>
    </row>
    <row r="59" spans="2:5" ht="33.6" customHeight="1">
      <c r="B59" s="871" t="s">
        <v>81</v>
      </c>
      <c r="C59" s="8" t="s">
        <v>79</v>
      </c>
      <c r="D59" s="7" t="s">
        <v>2836</v>
      </c>
      <c r="E59" s="1078" t="s">
        <v>2837</v>
      </c>
    </row>
    <row r="60" spans="2:5" ht="51" customHeight="1">
      <c r="B60" s="872" t="s">
        <v>82</v>
      </c>
      <c r="C60" s="459" t="s">
        <v>65</v>
      </c>
      <c r="D60" s="7" t="s">
        <v>2836</v>
      </c>
      <c r="E60" s="1073" t="s">
        <v>2838</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2839</v>
      </c>
    </row>
    <row r="64" spans="2:5" ht="32.1" customHeight="1">
      <c r="B64" s="864" t="s">
        <v>87</v>
      </c>
      <c r="C64" s="865" t="s">
        <v>65</v>
      </c>
      <c r="D64" s="1075" t="s">
        <v>2586</v>
      </c>
      <c r="E64" s="1079" t="s">
        <v>2840</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2841</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2848</v>
      </c>
      <c r="AG4" s="1014" t="s">
        <v>2848</v>
      </c>
      <c r="AH4" s="1014" t="s">
        <v>2848</v>
      </c>
      <c r="AI4" s="1014" t="s">
        <v>2848</v>
      </c>
      <c r="AJ4" s="1014" t="s">
        <v>2848</v>
      </c>
      <c r="AK4" s="1014" t="s">
        <v>2848</v>
      </c>
      <c r="AL4" s="1014" t="s">
        <v>2848</v>
      </c>
      <c r="AM4" s="1014" t="s">
        <v>2848</v>
      </c>
      <c r="AN4" s="1014" t="s">
        <v>2848</v>
      </c>
      <c r="AO4" s="1014" t="s">
        <v>2848</v>
      </c>
      <c r="AP4" s="1014" t="s">
        <v>2848</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2797</v>
      </c>
      <c r="T6" s="17"/>
      <c r="U6" s="1014" t="s">
        <v>742</v>
      </c>
      <c r="V6" s="1014" t="s">
        <v>743</v>
      </c>
      <c r="W6" s="1014" t="s">
        <v>743</v>
      </c>
      <c r="X6" s="1014" t="s">
        <v>743</v>
      </c>
      <c r="Y6" s="1014" t="s">
        <v>744</v>
      </c>
      <c r="Z6" s="1014" t="s">
        <v>745</v>
      </c>
      <c r="AA6" s="1014" t="s">
        <v>745</v>
      </c>
      <c r="AB6" s="1014" t="s">
        <v>746</v>
      </c>
      <c r="AC6" s="1014" t="s">
        <v>747</v>
      </c>
      <c r="AD6" s="1014" t="s">
        <v>2798</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2796</v>
      </c>
      <c r="BP6" s="1014" t="s">
        <v>2796</v>
      </c>
      <c r="BQ6" s="1014" t="s">
        <v>2796</v>
      </c>
      <c r="BR6" s="1014" t="s">
        <v>2796</v>
      </c>
      <c r="BS6" s="1014" t="s">
        <v>2796</v>
      </c>
      <c r="BT6" s="1014" t="s">
        <v>2796</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2796</v>
      </c>
      <c r="IX6" s="1014" t="s">
        <v>2796</v>
      </c>
      <c r="IY6" s="1014" t="s">
        <v>2796</v>
      </c>
      <c r="IZ6" s="1014" t="s">
        <v>2796</v>
      </c>
      <c r="JA6" s="1014" t="s">
        <v>2796</v>
      </c>
      <c r="JB6" s="1014" t="s">
        <v>2796</v>
      </c>
      <c r="JC6" s="1014" t="s">
        <v>2796</v>
      </c>
      <c r="JD6" s="1014" t="s">
        <v>2796</v>
      </c>
      <c r="JE6" s="1014" t="s">
        <v>2796</v>
      </c>
      <c r="JF6" s="1014" t="s">
        <v>2796</v>
      </c>
      <c r="JG6" s="1014" t="s">
        <v>2796</v>
      </c>
      <c r="JH6" s="1014" t="s">
        <v>2796</v>
      </c>
      <c r="JI6" s="1014" t="s">
        <v>2796</v>
      </c>
      <c r="JJ6" s="1014" t="s">
        <v>2796</v>
      </c>
      <c r="JK6" s="1014" t="s">
        <v>2796</v>
      </c>
      <c r="JL6" s="1014" t="s">
        <v>2796</v>
      </c>
      <c r="JM6" s="1014" t="s">
        <v>2796</v>
      </c>
      <c r="JN6" s="1014" t="s">
        <v>2796</v>
      </c>
      <c r="JO6" s="1014" t="s">
        <v>2796</v>
      </c>
      <c r="JP6" s="1014" t="s">
        <v>2796</v>
      </c>
      <c r="JQ6" s="1014" t="s">
        <v>2796</v>
      </c>
      <c r="JR6" s="1014" t="s">
        <v>2796</v>
      </c>
      <c r="JS6" s="1014" t="s">
        <v>2796</v>
      </c>
      <c r="JT6" s="1014" t="s">
        <v>2796</v>
      </c>
      <c r="JU6" s="1014" t="s">
        <v>2796</v>
      </c>
      <c r="JV6" s="1014" t="s">
        <v>2796</v>
      </c>
      <c r="JW6" s="1014" t="s">
        <v>2796</v>
      </c>
      <c r="JX6" s="1014" t="s">
        <v>2796</v>
      </c>
      <c r="JY6" s="1014" t="s">
        <v>2796</v>
      </c>
      <c r="JZ6" s="1014" t="s">
        <v>2796</v>
      </c>
      <c r="KA6" s="1014" t="s">
        <v>2796</v>
      </c>
      <c r="KB6" s="1014" t="s">
        <v>2796</v>
      </c>
      <c r="KC6" s="1014" t="s">
        <v>2796</v>
      </c>
      <c r="KD6" s="1014" t="s">
        <v>2796</v>
      </c>
      <c r="KE6" s="1014" t="s">
        <v>2796</v>
      </c>
      <c r="KF6" s="1014" t="s">
        <v>2796</v>
      </c>
      <c r="KG6" s="1014" t="s">
        <v>2796</v>
      </c>
      <c r="KH6" s="1014" t="s">
        <v>2796</v>
      </c>
      <c r="KI6" s="1014" t="s">
        <v>2796</v>
      </c>
      <c r="KJ6" s="1014" t="s">
        <v>2796</v>
      </c>
      <c r="KK6" s="1014" t="s">
        <v>2796</v>
      </c>
      <c r="KL6" s="1014" t="s">
        <v>2796</v>
      </c>
      <c r="KM6" s="1014" t="s">
        <v>2796</v>
      </c>
      <c r="KN6" s="1014" t="s">
        <v>2796</v>
      </c>
      <c r="KO6" s="1014" t="s">
        <v>2796</v>
      </c>
      <c r="KP6" s="1014" t="s">
        <v>2796</v>
      </c>
      <c r="KQ6" s="1014" t="s">
        <v>2796</v>
      </c>
      <c r="KR6" s="1014" t="s">
        <v>2796</v>
      </c>
      <c r="KS6" s="1014" t="s">
        <v>2796</v>
      </c>
      <c r="KT6" s="1014" t="s">
        <v>2796</v>
      </c>
      <c r="KU6" s="1014" t="s">
        <v>2796</v>
      </c>
      <c r="KV6" s="1014" t="s">
        <v>2796</v>
      </c>
      <c r="KW6" s="1014" t="s">
        <v>2796</v>
      </c>
      <c r="KX6" s="1014" t="s">
        <v>2796</v>
      </c>
      <c r="KY6" s="1014" t="s">
        <v>2796</v>
      </c>
      <c r="KZ6" s="1014" t="s">
        <v>2796</v>
      </c>
      <c r="LA6" s="1014" t="s">
        <v>2796</v>
      </c>
      <c r="LB6" s="1014" t="s">
        <v>2796</v>
      </c>
      <c r="LC6" s="1014" t="s">
        <v>2796</v>
      </c>
      <c r="LD6" s="1014" t="s">
        <v>2796</v>
      </c>
      <c r="LE6" s="1014" t="s">
        <v>2796</v>
      </c>
      <c r="LF6" s="1014" t="s">
        <v>2796</v>
      </c>
      <c r="LG6" s="1014" t="s">
        <v>2796</v>
      </c>
      <c r="LH6" s="1014" t="s">
        <v>2796</v>
      </c>
      <c r="LI6" s="1014" t="s">
        <v>2796</v>
      </c>
      <c r="LJ6" s="1014" t="s">
        <v>2796</v>
      </c>
      <c r="LK6" s="1014" t="s">
        <v>2796</v>
      </c>
      <c r="LL6" s="1014" t="s">
        <v>2796</v>
      </c>
      <c r="LM6" s="1014" t="s">
        <v>2796</v>
      </c>
      <c r="LN6" s="1014" t="s">
        <v>2796</v>
      </c>
      <c r="LO6" s="1014" t="s">
        <v>2796</v>
      </c>
      <c r="LP6" s="1014" t="s">
        <v>2796</v>
      </c>
      <c r="LQ6" s="1014" t="s">
        <v>2796</v>
      </c>
      <c r="LR6" s="1014" t="s">
        <v>2796</v>
      </c>
      <c r="LS6" s="1014" t="s">
        <v>2796</v>
      </c>
      <c r="LT6" s="1014" t="s">
        <v>2796</v>
      </c>
      <c r="LU6" s="1014" t="s">
        <v>2796</v>
      </c>
      <c r="LV6" s="1014" t="s">
        <v>2796</v>
      </c>
      <c r="LW6" s="1014" t="s">
        <v>2796</v>
      </c>
      <c r="LX6" s="1014" t="s">
        <v>2796</v>
      </c>
      <c r="LY6" s="1014" t="s">
        <v>2796</v>
      </c>
      <c r="LZ6" s="1014" t="s">
        <v>2796</v>
      </c>
      <c r="MA6" s="1014" t="s">
        <v>2796</v>
      </c>
      <c r="MB6" s="1014" t="s">
        <v>2796</v>
      </c>
      <c r="MC6" s="1014" t="s">
        <v>2796</v>
      </c>
      <c r="MD6" s="1014" t="s">
        <v>2796</v>
      </c>
      <c r="ME6" s="1014" t="s">
        <v>2796</v>
      </c>
      <c r="MF6" s="1014" t="s">
        <v>2796</v>
      </c>
      <c r="MG6" s="1014" t="s">
        <v>2796</v>
      </c>
      <c r="MH6" s="1014" t="s">
        <v>2796</v>
      </c>
      <c r="MI6" s="1014" t="s">
        <v>2796</v>
      </c>
      <c r="MJ6" s="1014" t="s">
        <v>2796</v>
      </c>
      <c r="MK6" s="1014" t="s">
        <v>2796</v>
      </c>
      <c r="ML6" s="1014" t="s">
        <v>2796</v>
      </c>
      <c r="MM6" s="1014" t="s">
        <v>2796</v>
      </c>
      <c r="MN6" s="1014" t="s">
        <v>2796</v>
      </c>
      <c r="MO6" s="1014" t="s">
        <v>2796</v>
      </c>
      <c r="MP6" s="1014" t="s">
        <v>2796</v>
      </c>
      <c r="MQ6" s="1014" t="s">
        <v>2796</v>
      </c>
      <c r="MR6" s="1014" t="s">
        <v>2796</v>
      </c>
      <c r="MS6" s="1014" t="s">
        <v>2796</v>
      </c>
      <c r="MT6" s="1014" t="s">
        <v>2796</v>
      </c>
      <c r="MU6" s="1014" t="s">
        <v>2796</v>
      </c>
      <c r="MV6" s="1014" t="s">
        <v>2796</v>
      </c>
      <c r="MW6" s="1014" t="s">
        <v>2796</v>
      </c>
      <c r="MX6" s="1014" t="s">
        <v>2796</v>
      </c>
      <c r="MY6" s="1014" t="s">
        <v>2796</v>
      </c>
      <c r="MZ6" s="1014" t="s">
        <v>2796</v>
      </c>
      <c r="NA6" s="1014" t="s">
        <v>2796</v>
      </c>
      <c r="NB6" s="1014" t="s">
        <v>2796</v>
      </c>
      <c r="NC6" s="1014" t="s">
        <v>2796</v>
      </c>
      <c r="ND6" s="1014" t="s">
        <v>2796</v>
      </c>
      <c r="NE6" s="1014" t="s">
        <v>2796</v>
      </c>
      <c r="NF6" s="1014" t="s">
        <v>2796</v>
      </c>
      <c r="NG6" s="1014" t="s">
        <v>2796</v>
      </c>
      <c r="NH6" s="1014" t="s">
        <v>2796</v>
      </c>
      <c r="NI6" s="1014" t="s">
        <v>2796</v>
      </c>
      <c r="NJ6" s="1014" t="s">
        <v>2796</v>
      </c>
      <c r="NK6" s="1014" t="s">
        <v>2796</v>
      </c>
      <c r="NL6" s="1014" t="s">
        <v>2796</v>
      </c>
      <c r="NM6" s="1014" t="s">
        <v>2796</v>
      </c>
      <c r="NN6" s="1014" t="s">
        <v>2796</v>
      </c>
      <c r="NO6" s="1014" t="s">
        <v>2796</v>
      </c>
      <c r="NP6" s="1014" t="s">
        <v>2796</v>
      </c>
      <c r="NQ6" s="1014" t="s">
        <v>2796</v>
      </c>
      <c r="NR6" s="1014" t="s">
        <v>2796</v>
      </c>
      <c r="NS6" s="1014" t="s">
        <v>2796</v>
      </c>
      <c r="NT6" s="1014" t="s">
        <v>2796</v>
      </c>
      <c r="NU6" s="1014" t="s">
        <v>2796</v>
      </c>
      <c r="NV6" s="1014" t="s">
        <v>2796</v>
      </c>
      <c r="NW6" s="1014" t="s">
        <v>2796</v>
      </c>
      <c r="NX6" s="1014" t="s">
        <v>2796</v>
      </c>
      <c r="NY6" s="1014" t="s">
        <v>2796</v>
      </c>
      <c r="NZ6" s="1014" t="s">
        <v>2796</v>
      </c>
      <c r="OA6" s="1014" t="s">
        <v>2796</v>
      </c>
      <c r="OB6" s="1014" t="s">
        <v>2796</v>
      </c>
      <c r="OC6" s="1014" t="s">
        <v>2796</v>
      </c>
      <c r="OD6" s="1014" t="s">
        <v>2796</v>
      </c>
      <c r="OE6" s="1014" t="s">
        <v>2796</v>
      </c>
      <c r="OF6" s="1014" t="s">
        <v>2796</v>
      </c>
      <c r="OG6" s="1014" t="s">
        <v>2796</v>
      </c>
      <c r="OH6" s="1014" t="s">
        <v>2796</v>
      </c>
      <c r="OI6" s="1014" t="s">
        <v>2796</v>
      </c>
      <c r="OJ6" s="1014" t="s">
        <v>2796</v>
      </c>
      <c r="OK6" s="1014" t="s">
        <v>2796</v>
      </c>
      <c r="OL6" s="1014" t="s">
        <v>2796</v>
      </c>
      <c r="OM6" s="1014" t="s">
        <v>2796</v>
      </c>
      <c r="ON6" s="1014" t="s">
        <v>2796</v>
      </c>
      <c r="OO6" s="1014" t="s">
        <v>2796</v>
      </c>
      <c r="OP6" s="1014" t="s">
        <v>2796</v>
      </c>
      <c r="OQ6" s="1014" t="s">
        <v>2796</v>
      </c>
      <c r="OR6" s="1014" t="s">
        <v>2796</v>
      </c>
      <c r="OS6" s="1014" t="s">
        <v>2796</v>
      </c>
      <c r="OT6" s="1014" t="s">
        <v>2796</v>
      </c>
      <c r="OU6" s="1014" t="s">
        <v>2796</v>
      </c>
      <c r="OV6" s="1014" t="s">
        <v>2796</v>
      </c>
      <c r="OW6" s="1014" t="s">
        <v>2796</v>
      </c>
      <c r="OX6" s="1014" t="s">
        <v>2796</v>
      </c>
      <c r="OY6" s="1014" t="s">
        <v>2796</v>
      </c>
      <c r="OZ6" s="1014" t="s">
        <v>2796</v>
      </c>
      <c r="PA6" s="1014" t="s">
        <v>2796</v>
      </c>
      <c r="PB6" s="1014" t="s">
        <v>2796</v>
      </c>
      <c r="PC6" s="1014" t="s">
        <v>2796</v>
      </c>
      <c r="PD6" s="1014" t="s">
        <v>2796</v>
      </c>
      <c r="PE6" s="1014" t="s">
        <v>2796</v>
      </c>
      <c r="PF6" s="1014" t="s">
        <v>2796</v>
      </c>
      <c r="PG6" s="1014" t="s">
        <v>2796</v>
      </c>
      <c r="PH6" s="1014" t="s">
        <v>2796</v>
      </c>
      <c r="PI6" s="1014" t="s">
        <v>2796</v>
      </c>
      <c r="PJ6" s="1014" t="s">
        <v>2796</v>
      </c>
      <c r="PK6" s="1014" t="s">
        <v>2796</v>
      </c>
      <c r="PL6" s="1014" t="s">
        <v>2796</v>
      </c>
      <c r="PM6" s="1014" t="s">
        <v>2796</v>
      </c>
      <c r="PN6" s="1014" t="s">
        <v>2796</v>
      </c>
      <c r="PO6" s="1014" t="s">
        <v>2796</v>
      </c>
      <c r="PP6" s="1014" t="s">
        <v>2796</v>
      </c>
      <c r="PQ6" s="1014" t="s">
        <v>2796</v>
      </c>
      <c r="PR6" s="1014" t="s">
        <v>2796</v>
      </c>
      <c r="PS6" s="1014" t="s">
        <v>2796</v>
      </c>
      <c r="PT6" s="1014" t="s">
        <v>2796</v>
      </c>
      <c r="PU6" s="1014" t="s">
        <v>2796</v>
      </c>
      <c r="PV6" s="1014" t="s">
        <v>2796</v>
      </c>
      <c r="PW6" s="1014" t="s">
        <v>2796</v>
      </c>
      <c r="PX6" s="1014" t="s">
        <v>2796</v>
      </c>
      <c r="PY6" s="1014" t="s">
        <v>2796</v>
      </c>
      <c r="PZ6" s="1014" t="s">
        <v>2796</v>
      </c>
      <c r="QA6" s="1014" t="s">
        <v>2796</v>
      </c>
      <c r="QB6" s="1014" t="s">
        <v>2796</v>
      </c>
      <c r="QC6" s="1014" t="s">
        <v>2796</v>
      </c>
      <c r="QD6" s="1014" t="s">
        <v>2796</v>
      </c>
      <c r="QE6" s="1014" t="s">
        <v>2796</v>
      </c>
      <c r="QF6" s="1014" t="s">
        <v>2796</v>
      </c>
      <c r="QG6" s="1014" t="s">
        <v>2796</v>
      </c>
      <c r="QH6" s="1014" t="s">
        <v>2796</v>
      </c>
      <c r="QI6" s="1014" t="s">
        <v>2796</v>
      </c>
      <c r="QJ6" s="1014" t="s">
        <v>2796</v>
      </c>
      <c r="QK6" s="1014" t="s">
        <v>2796</v>
      </c>
      <c r="QL6" s="1014" t="s">
        <v>2796</v>
      </c>
      <c r="QM6" s="1014" t="s">
        <v>2796</v>
      </c>
      <c r="QN6" s="1014" t="s">
        <v>2796</v>
      </c>
      <c r="QO6" s="1014" t="s">
        <v>2796</v>
      </c>
      <c r="QP6" s="1014" t="s">
        <v>2796</v>
      </c>
      <c r="QQ6" s="1014" t="s">
        <v>2796</v>
      </c>
      <c r="QR6" s="1014" t="s">
        <v>2796</v>
      </c>
      <c r="QS6" s="1014" t="s">
        <v>2796</v>
      </c>
      <c r="QT6" s="1014" t="s">
        <v>2796</v>
      </c>
      <c r="QU6" s="1014" t="s">
        <v>2796</v>
      </c>
      <c r="QV6" s="1014" t="s">
        <v>2796</v>
      </c>
      <c r="QW6" s="1014" t="s">
        <v>2796</v>
      </c>
      <c r="QX6" s="1014" t="s">
        <v>2796</v>
      </c>
      <c r="QY6" s="1014" t="s">
        <v>2796</v>
      </c>
      <c r="QZ6" s="1014" t="s">
        <v>2796</v>
      </c>
      <c r="RA6" s="1014" t="s">
        <v>2796</v>
      </c>
      <c r="RB6" s="1014" t="s">
        <v>2796</v>
      </c>
      <c r="RC6" s="1014" t="s">
        <v>2796</v>
      </c>
      <c r="RD6" s="1014" t="s">
        <v>2796</v>
      </c>
      <c r="RE6" s="1014" t="s">
        <v>2796</v>
      </c>
      <c r="RF6" s="1014" t="s">
        <v>2796</v>
      </c>
      <c r="RG6" s="1014" t="s">
        <v>2796</v>
      </c>
      <c r="RH6" s="1014" t="s">
        <v>2796</v>
      </c>
      <c r="RI6" s="1014" t="s">
        <v>2796</v>
      </c>
      <c r="RJ6" s="1014" t="s">
        <v>2796</v>
      </c>
      <c r="RK6" s="1014" t="s">
        <v>2796</v>
      </c>
      <c r="RL6" s="1014" t="s">
        <v>2796</v>
      </c>
      <c r="RM6" s="1014" t="s">
        <v>2796</v>
      </c>
      <c r="RN6" s="1014" t="s">
        <v>2796</v>
      </c>
      <c r="RO6" s="1014" t="s">
        <v>2796</v>
      </c>
      <c r="RP6" s="1014" t="s">
        <v>2796</v>
      </c>
      <c r="RQ6" s="1014" t="s">
        <v>2796</v>
      </c>
      <c r="RR6" s="1014" t="s">
        <v>2796</v>
      </c>
      <c r="RS6" s="1014" t="s">
        <v>2796</v>
      </c>
      <c r="RT6" s="1014" t="s">
        <v>2796</v>
      </c>
      <c r="RU6" s="1014" t="s">
        <v>2796</v>
      </c>
      <c r="RV6" s="1014" t="s">
        <v>2796</v>
      </c>
      <c r="RW6" s="1014" t="s">
        <v>2796</v>
      </c>
      <c r="RX6" s="1014" t="s">
        <v>2796</v>
      </c>
      <c r="RY6" s="1014" t="s">
        <v>2796</v>
      </c>
      <c r="RZ6" s="1014" t="s">
        <v>2796</v>
      </c>
      <c r="SA6" s="1014" t="s">
        <v>2796</v>
      </c>
      <c r="SB6" s="1014" t="s">
        <v>2796</v>
      </c>
      <c r="SC6" s="1014" t="s">
        <v>2796</v>
      </c>
      <c r="SD6" s="1014" t="s">
        <v>2796</v>
      </c>
      <c r="SE6" s="1014" t="s">
        <v>2796</v>
      </c>
      <c r="SF6" s="1014" t="s">
        <v>2796</v>
      </c>
      <c r="SG6" s="1014" t="s">
        <v>2796</v>
      </c>
      <c r="SH6" s="1014" t="s">
        <v>2796</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2031</v>
      </c>
      <c r="B9" s="77">
        <v>1</v>
      </c>
      <c r="C9" s="77">
        <v>1</v>
      </c>
      <c r="D9" s="77">
        <v>1</v>
      </c>
      <c r="E9" s="77">
        <v>1990</v>
      </c>
      <c r="F9" s="77" t="s">
        <v>788</v>
      </c>
      <c r="G9" s="1017" t="s">
        <v>1599</v>
      </c>
      <c r="H9" s="77" t="s">
        <v>1600</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2032</v>
      </c>
      <c r="B10" s="77">
        <v>2</v>
      </c>
      <c r="C10" s="77">
        <v>2</v>
      </c>
      <c r="D10" s="77">
        <v>1</v>
      </c>
      <c r="E10" s="77">
        <v>2005</v>
      </c>
      <c r="F10" s="77" t="s">
        <v>790</v>
      </c>
      <c r="G10" s="1017" t="s">
        <v>1599</v>
      </c>
      <c r="H10" s="77" t="s">
        <v>1600</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2033</v>
      </c>
      <c r="B11" s="77">
        <v>3</v>
      </c>
      <c r="C11" s="77">
        <v>3</v>
      </c>
      <c r="D11" s="77">
        <v>1</v>
      </c>
      <c r="E11" s="77">
        <v>2006</v>
      </c>
      <c r="F11" s="77" t="s">
        <v>791</v>
      </c>
      <c r="G11" s="1017" t="s">
        <v>1599</v>
      </c>
      <c r="H11" s="77" t="s">
        <v>1600</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2034</v>
      </c>
      <c r="B12" s="77">
        <v>4</v>
      </c>
      <c r="C12" s="77">
        <v>4</v>
      </c>
      <c r="D12" s="77">
        <v>1</v>
      </c>
      <c r="E12" s="77">
        <v>2007</v>
      </c>
      <c r="F12" s="77" t="s">
        <v>792</v>
      </c>
      <c r="G12" s="1017" t="s">
        <v>1599</v>
      </c>
      <c r="H12" s="77" t="s">
        <v>1600</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2035</v>
      </c>
      <c r="B13" s="77">
        <v>5</v>
      </c>
      <c r="C13" s="77">
        <v>5</v>
      </c>
      <c r="D13" s="77">
        <v>1</v>
      </c>
      <c r="E13" s="77">
        <v>2008</v>
      </c>
      <c r="F13" s="77" t="s">
        <v>793</v>
      </c>
      <c r="G13" s="1017" t="s">
        <v>1599</v>
      </c>
      <c r="H13" s="77" t="s">
        <v>1600</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2036</v>
      </c>
      <c r="B14" s="77">
        <v>6</v>
      </c>
      <c r="C14" s="77">
        <v>6</v>
      </c>
      <c r="D14" s="77">
        <v>1</v>
      </c>
      <c r="E14" s="77">
        <v>2009</v>
      </c>
      <c r="F14" s="77" t="s">
        <v>177</v>
      </c>
      <c r="G14" s="1017" t="s">
        <v>1599</v>
      </c>
      <c r="H14" s="77" t="s">
        <v>1600</v>
      </c>
      <c r="I14" s="1018"/>
      <c r="J14" s="80">
        <v>24.181999999999999</v>
      </c>
      <c r="K14" s="80">
        <v>0</v>
      </c>
      <c r="L14" s="80">
        <v>0</v>
      </c>
      <c r="M14" s="80">
        <v>0</v>
      </c>
      <c r="N14" s="80">
        <v>0</v>
      </c>
      <c r="O14" s="80">
        <v>0</v>
      </c>
      <c r="P14" s="80">
        <v>0</v>
      </c>
      <c r="Q14" s="80">
        <v>0</v>
      </c>
      <c r="R14" s="80">
        <v>609.68809999999996</v>
      </c>
      <c r="S14" s="80">
        <v>324.07299999999998</v>
      </c>
      <c r="T14" s="80">
        <v>312.68799999999999</v>
      </c>
      <c r="U14" s="80">
        <v>27.65</v>
      </c>
      <c r="V14" s="80">
        <v>16.420000000000002</v>
      </c>
      <c r="W14" s="80">
        <v>3055.0160000000001</v>
      </c>
      <c r="X14" s="80">
        <v>40.436999999999998</v>
      </c>
      <c r="Y14" s="80">
        <v>1261.7149999999999</v>
      </c>
      <c r="Z14" s="80">
        <v>14.065</v>
      </c>
      <c r="AA14" s="80">
        <v>471.91300000000001</v>
      </c>
      <c r="AB14" s="80">
        <v>149.63300000000001</v>
      </c>
      <c r="AC14" s="80">
        <v>0</v>
      </c>
      <c r="AD14" s="80">
        <v>197.03399999999999</v>
      </c>
      <c r="AE14" s="80">
        <v>17.850000000000001</v>
      </c>
      <c r="AF14" s="80">
        <v>606.16</v>
      </c>
      <c r="AG14" s="80">
        <v>100.999</v>
      </c>
      <c r="AH14" s="80">
        <v>103.95</v>
      </c>
      <c r="AI14" s="80">
        <v>34.323</v>
      </c>
      <c r="AJ14" s="80">
        <v>111.566</v>
      </c>
      <c r="AK14" s="80">
        <v>151.98400000000001</v>
      </c>
      <c r="AL14" s="80">
        <v>314.72199999999998</v>
      </c>
      <c r="AM14" s="80">
        <v>20.81</v>
      </c>
      <c r="AN14" s="80">
        <v>1367.0119999999999</v>
      </c>
      <c r="AO14" s="80">
        <v>52.93</v>
      </c>
      <c r="AP14" s="80">
        <v>64.001999999999995</v>
      </c>
      <c r="AQ14" s="80">
        <v>0</v>
      </c>
      <c r="AR14" s="80">
        <v>8.3420000000000005</v>
      </c>
      <c r="AS14" s="80">
        <v>90.95</v>
      </c>
      <c r="AT14" s="80">
        <v>12.17</v>
      </c>
      <c r="AU14" s="80">
        <v>0</v>
      </c>
      <c r="AV14" s="80">
        <v>36.21</v>
      </c>
      <c r="AW14" s="80">
        <v>0</v>
      </c>
      <c r="AX14" s="80">
        <v>8.31</v>
      </c>
      <c r="AY14" s="80">
        <v>0</v>
      </c>
      <c r="AZ14" s="80">
        <v>0</v>
      </c>
      <c r="BA14" s="80">
        <v>0</v>
      </c>
      <c r="BB14" s="80">
        <v>0</v>
      </c>
      <c r="BC14" s="80">
        <v>0</v>
      </c>
      <c r="BD14" s="80">
        <v>7.17</v>
      </c>
      <c r="BE14" s="80">
        <v>0</v>
      </c>
      <c r="BF14" s="80">
        <v>0</v>
      </c>
      <c r="BG14" s="80">
        <v>6.75</v>
      </c>
      <c r="BH14" s="80">
        <v>0</v>
      </c>
      <c r="BI14" s="80">
        <v>0</v>
      </c>
      <c r="BJ14" s="80">
        <v>14</v>
      </c>
      <c r="BK14" s="80">
        <v>0</v>
      </c>
      <c r="BL14" s="80">
        <v>3.22</v>
      </c>
      <c r="BM14" s="80">
        <v>78.072999999999993</v>
      </c>
      <c r="BN14" s="80">
        <v>0</v>
      </c>
      <c r="BO14" s="80">
        <v>0.14099999999999999</v>
      </c>
      <c r="BP14" s="80">
        <v>0</v>
      </c>
      <c r="BQ14" s="80">
        <v>0</v>
      </c>
      <c r="BR14" s="80">
        <v>0</v>
      </c>
      <c r="BS14" s="80">
        <v>8.64</v>
      </c>
      <c r="BT14" s="80">
        <v>0</v>
      </c>
      <c r="BU14" s="80">
        <v>0</v>
      </c>
      <c r="BV14" s="80">
        <v>0</v>
      </c>
      <c r="BW14" s="80">
        <v>0</v>
      </c>
      <c r="BX14" s="80">
        <v>0</v>
      </c>
      <c r="BY14" s="80">
        <v>0</v>
      </c>
      <c r="BZ14" s="80">
        <v>55.832999999999998</v>
      </c>
      <c r="CA14" s="80">
        <v>0</v>
      </c>
      <c r="CB14" s="80">
        <v>24.09</v>
      </c>
      <c r="CC14" s="80">
        <v>4.37</v>
      </c>
      <c r="CD14" s="80">
        <v>0</v>
      </c>
      <c r="CE14" s="80">
        <v>0</v>
      </c>
      <c r="CF14" s="80">
        <v>61.802999999999997</v>
      </c>
      <c r="CG14" s="80">
        <v>0</v>
      </c>
      <c r="CH14" s="80">
        <v>0</v>
      </c>
      <c r="CI14" s="80">
        <v>10.59</v>
      </c>
      <c r="CJ14" s="80">
        <v>0</v>
      </c>
      <c r="CK14" s="80">
        <v>18.724</v>
      </c>
      <c r="CL14" s="80">
        <v>33.200000000000003</v>
      </c>
      <c r="CM14" s="80">
        <v>0</v>
      </c>
      <c r="CN14" s="80">
        <v>135.02199999999999</v>
      </c>
      <c r="CO14" s="80">
        <v>0</v>
      </c>
      <c r="CP14" s="80">
        <v>0</v>
      </c>
      <c r="CQ14" s="80">
        <v>0</v>
      </c>
      <c r="CR14" s="80">
        <v>0</v>
      </c>
      <c r="CS14" s="80">
        <v>197.13499999999999</v>
      </c>
      <c r="CT14" s="80">
        <v>0</v>
      </c>
      <c r="CU14" s="80">
        <v>0</v>
      </c>
      <c r="CV14" s="80">
        <v>0</v>
      </c>
      <c r="CW14" s="80">
        <v>0</v>
      </c>
      <c r="CX14" s="80">
        <v>0</v>
      </c>
      <c r="CY14" s="80">
        <v>0</v>
      </c>
      <c r="CZ14" s="80">
        <v>0</v>
      </c>
      <c r="DA14" s="80">
        <v>0</v>
      </c>
      <c r="DB14" s="80">
        <v>43.99</v>
      </c>
      <c r="DC14" s="80">
        <v>14.041</v>
      </c>
      <c r="DD14" s="80">
        <v>0</v>
      </c>
      <c r="DE14" s="80">
        <v>0</v>
      </c>
      <c r="DF14" s="80">
        <v>0</v>
      </c>
      <c r="DG14" s="80">
        <v>64.001999999999995</v>
      </c>
      <c r="DH14" s="80">
        <v>0</v>
      </c>
      <c r="DI14" s="80">
        <v>0</v>
      </c>
      <c r="DJ14" s="80">
        <v>8.3420000000000005</v>
      </c>
      <c r="DK14" s="80">
        <v>24.181999999999999</v>
      </c>
      <c r="DL14" s="80">
        <v>0</v>
      </c>
      <c r="DM14" s="80">
        <v>0</v>
      </c>
      <c r="DN14" s="80">
        <v>0</v>
      </c>
      <c r="DO14" s="80">
        <v>0</v>
      </c>
      <c r="DP14" s="80">
        <v>0</v>
      </c>
      <c r="DQ14" s="80">
        <v>0</v>
      </c>
      <c r="DR14" s="80">
        <v>0</v>
      </c>
      <c r="DS14" s="80">
        <v>609.68809999999996</v>
      </c>
      <c r="DT14" s="80">
        <v>324.07299999999998</v>
      </c>
      <c r="DU14" s="80">
        <v>312.68799999999999</v>
      </c>
      <c r="DV14" s="80">
        <v>27.65</v>
      </c>
      <c r="DW14" s="80">
        <v>16.420000000000002</v>
      </c>
      <c r="DX14" s="80">
        <v>3055.0160000000001</v>
      </c>
      <c r="DY14" s="80">
        <v>40.436999999999998</v>
      </c>
      <c r="DZ14" s="80">
        <v>1261.7149999999999</v>
      </c>
      <c r="EA14" s="80">
        <v>14.065</v>
      </c>
      <c r="EB14" s="80">
        <v>471.91300000000001</v>
      </c>
      <c r="EC14" s="80">
        <v>149.63300000000001</v>
      </c>
      <c r="ED14" s="80">
        <v>0</v>
      </c>
      <c r="EE14" s="80">
        <v>197.03399999999999</v>
      </c>
      <c r="EF14" s="80">
        <v>17.850000000000001</v>
      </c>
      <c r="EG14" s="80">
        <v>606.16</v>
      </c>
      <c r="EH14" s="80">
        <v>100.999</v>
      </c>
      <c r="EI14" s="80">
        <v>103.95</v>
      </c>
      <c r="EJ14" s="80">
        <v>34.323</v>
      </c>
      <c r="EK14" s="80">
        <v>111.566</v>
      </c>
      <c r="EL14" s="80">
        <v>151.98400000000001</v>
      </c>
      <c r="EM14" s="80">
        <v>314.72199999999998</v>
      </c>
      <c r="EN14" s="80">
        <v>20.81</v>
      </c>
      <c r="EO14" s="80">
        <v>1367.0119999999999</v>
      </c>
      <c r="EP14" s="80">
        <v>52.93</v>
      </c>
      <c r="EQ14" s="80">
        <v>0</v>
      </c>
      <c r="ER14" s="80">
        <v>0</v>
      </c>
      <c r="ES14" s="80">
        <v>0</v>
      </c>
      <c r="ET14" s="80">
        <v>90.95</v>
      </c>
      <c r="EU14" s="80">
        <v>12.17</v>
      </c>
      <c r="EV14" s="80">
        <v>0</v>
      </c>
      <c r="EW14" s="80">
        <v>36.21</v>
      </c>
      <c r="EX14" s="80">
        <v>0</v>
      </c>
      <c r="EY14" s="80">
        <v>8.31</v>
      </c>
      <c r="EZ14" s="80">
        <v>0</v>
      </c>
      <c r="FA14" s="80">
        <v>0</v>
      </c>
      <c r="FB14" s="80">
        <v>0</v>
      </c>
      <c r="FC14" s="80">
        <v>0</v>
      </c>
      <c r="FD14" s="80">
        <v>0</v>
      </c>
      <c r="FE14" s="80">
        <v>7.17</v>
      </c>
      <c r="FF14" s="80">
        <v>0</v>
      </c>
      <c r="FG14" s="80">
        <v>0</v>
      </c>
      <c r="FH14" s="80">
        <v>6.75</v>
      </c>
      <c r="FI14" s="80">
        <v>0</v>
      </c>
      <c r="FJ14" s="80">
        <v>0</v>
      </c>
      <c r="FK14" s="80">
        <v>14</v>
      </c>
      <c r="FL14" s="80">
        <v>0</v>
      </c>
      <c r="FM14" s="80">
        <v>3.22</v>
      </c>
      <c r="FN14" s="80">
        <v>78.072999999999993</v>
      </c>
      <c r="FO14" s="80">
        <v>0</v>
      </c>
      <c r="FP14" s="80">
        <v>0.14099999999999999</v>
      </c>
      <c r="FQ14" s="80">
        <v>0</v>
      </c>
      <c r="FR14" s="80">
        <v>0</v>
      </c>
      <c r="FS14" s="80">
        <v>0</v>
      </c>
      <c r="FT14" s="80">
        <v>8.64</v>
      </c>
      <c r="FU14" s="80">
        <v>0</v>
      </c>
      <c r="FV14" s="80">
        <v>0</v>
      </c>
      <c r="FW14" s="80">
        <v>0</v>
      </c>
      <c r="FX14" s="80">
        <v>0</v>
      </c>
      <c r="FY14" s="80">
        <v>0</v>
      </c>
      <c r="FZ14" s="80">
        <v>0</v>
      </c>
      <c r="GA14" s="80">
        <v>55.832999999999998</v>
      </c>
      <c r="GB14" s="80">
        <v>0</v>
      </c>
      <c r="GC14" s="80">
        <v>24.09</v>
      </c>
      <c r="GD14" s="80">
        <v>4.37</v>
      </c>
      <c r="GE14" s="80">
        <v>0</v>
      </c>
      <c r="GF14" s="80">
        <v>0</v>
      </c>
      <c r="GG14" s="80">
        <v>61.802999999999997</v>
      </c>
      <c r="GH14" s="80">
        <v>0</v>
      </c>
      <c r="GI14" s="80">
        <v>0</v>
      </c>
      <c r="GJ14" s="80">
        <v>10.59</v>
      </c>
      <c r="GK14" s="80">
        <v>0</v>
      </c>
      <c r="GL14" s="80">
        <v>18.724</v>
      </c>
      <c r="GM14" s="80">
        <v>33.200000000000003</v>
      </c>
      <c r="GN14" s="80">
        <v>0</v>
      </c>
      <c r="GO14" s="80">
        <v>135.02199999999999</v>
      </c>
      <c r="GP14" s="80">
        <v>0</v>
      </c>
      <c r="GQ14" s="80">
        <v>0</v>
      </c>
      <c r="GR14" s="80">
        <v>0</v>
      </c>
      <c r="GS14" s="80">
        <v>0</v>
      </c>
      <c r="GT14" s="80">
        <v>197.13499999999999</v>
      </c>
      <c r="GU14" s="80">
        <v>0</v>
      </c>
      <c r="GV14" s="80">
        <v>0</v>
      </c>
      <c r="GW14" s="80">
        <v>0</v>
      </c>
      <c r="GX14" s="80">
        <v>0</v>
      </c>
      <c r="GY14" s="80">
        <v>0</v>
      </c>
      <c r="GZ14" s="80">
        <v>0</v>
      </c>
      <c r="HA14" s="80">
        <v>0</v>
      </c>
      <c r="HB14" s="80">
        <v>0</v>
      </c>
      <c r="HC14" s="80">
        <v>43.99</v>
      </c>
      <c r="HD14" s="80">
        <v>14.041</v>
      </c>
      <c r="HE14" s="80">
        <v>0</v>
      </c>
      <c r="HF14" s="80">
        <v>72.343999999999994</v>
      </c>
      <c r="HG14" s="80">
        <v>24.181999999999999</v>
      </c>
      <c r="HH14" s="80">
        <v>0</v>
      </c>
      <c r="HI14" s="80">
        <v>0</v>
      </c>
      <c r="HJ14" s="80">
        <v>0</v>
      </c>
      <c r="HK14" s="80">
        <v>9362.6381000000001</v>
      </c>
      <c r="HL14" s="80">
        <v>90.95</v>
      </c>
      <c r="HM14" s="80">
        <v>56.69</v>
      </c>
      <c r="HN14" s="80">
        <v>7.17</v>
      </c>
      <c r="HO14" s="80">
        <v>102.184</v>
      </c>
      <c r="HP14" s="80">
        <v>8.64</v>
      </c>
      <c r="HQ14" s="80">
        <v>55.832999999999998</v>
      </c>
      <c r="HR14" s="80">
        <v>28.46</v>
      </c>
      <c r="HS14" s="80">
        <v>61.802999999999997</v>
      </c>
      <c r="HT14" s="80">
        <v>29.314</v>
      </c>
      <c r="HU14" s="80">
        <v>33.200000000000003</v>
      </c>
      <c r="HV14" s="80">
        <v>135.02199999999999</v>
      </c>
      <c r="HW14" s="80">
        <v>0</v>
      </c>
      <c r="HX14" s="80">
        <v>197.13499999999999</v>
      </c>
      <c r="HY14" s="80">
        <v>58.030999999999999</v>
      </c>
      <c r="HZ14" s="80">
        <v>0</v>
      </c>
      <c r="IA14" s="80">
        <v>72.343999999999994</v>
      </c>
      <c r="IB14" s="80">
        <v>24.181999999999999</v>
      </c>
      <c r="IC14" s="80">
        <v>0</v>
      </c>
      <c r="ID14" s="80">
        <v>0</v>
      </c>
      <c r="IE14" s="80">
        <v>0</v>
      </c>
      <c r="IF14" s="80">
        <v>9362.6381000000001</v>
      </c>
      <c r="IG14" s="80">
        <v>163.29400000000001</v>
      </c>
      <c r="IH14" s="80">
        <v>56.69</v>
      </c>
      <c r="II14" s="80">
        <v>7.17</v>
      </c>
      <c r="IJ14" s="80">
        <v>102.184</v>
      </c>
      <c r="IK14" s="80">
        <v>8.64</v>
      </c>
      <c r="IL14" s="80">
        <v>55.832999999999998</v>
      </c>
      <c r="IM14" s="80">
        <v>28.46</v>
      </c>
      <c r="IN14" s="80">
        <v>61.802999999999997</v>
      </c>
      <c r="IO14" s="80">
        <v>29.314</v>
      </c>
      <c r="IP14" s="80">
        <v>33.200000000000003</v>
      </c>
      <c r="IQ14" s="80">
        <v>135.02199999999999</v>
      </c>
      <c r="IR14" s="80">
        <v>0</v>
      </c>
      <c r="IS14" s="80">
        <v>197.13499999999999</v>
      </c>
      <c r="IT14" s="80">
        <v>58.030999999999999</v>
      </c>
      <c r="IU14" s="80">
        <v>0</v>
      </c>
      <c r="IV14" s="81">
        <v>0</v>
      </c>
      <c r="IW14" s="78">
        <v>2</v>
      </c>
      <c r="IX14" s="78">
        <v>0</v>
      </c>
      <c r="IY14" s="78">
        <v>0</v>
      </c>
      <c r="IZ14" s="78">
        <v>0</v>
      </c>
      <c r="JA14" s="78">
        <v>0</v>
      </c>
      <c r="JB14" s="78">
        <v>0</v>
      </c>
      <c r="JC14" s="78">
        <v>0</v>
      </c>
      <c r="JD14" s="78">
        <v>0</v>
      </c>
      <c r="JE14" s="78">
        <v>51</v>
      </c>
      <c r="JF14" s="78">
        <v>20</v>
      </c>
      <c r="JG14" s="78">
        <v>8</v>
      </c>
      <c r="JH14" s="78">
        <v>2</v>
      </c>
      <c r="JI14" s="78">
        <v>2</v>
      </c>
      <c r="JJ14" s="78">
        <v>71</v>
      </c>
      <c r="JK14" s="78">
        <v>8</v>
      </c>
      <c r="JL14" s="78">
        <v>59</v>
      </c>
      <c r="JM14" s="78">
        <v>3</v>
      </c>
      <c r="JN14" s="78">
        <v>37</v>
      </c>
      <c r="JO14" s="78">
        <v>9</v>
      </c>
      <c r="JP14" s="78">
        <v>0</v>
      </c>
      <c r="JQ14" s="78">
        <v>6</v>
      </c>
      <c r="JR14" s="78">
        <v>4</v>
      </c>
      <c r="JS14" s="78">
        <v>25</v>
      </c>
      <c r="JT14" s="78">
        <v>13</v>
      </c>
      <c r="JU14" s="78">
        <v>3</v>
      </c>
      <c r="JV14" s="78">
        <v>5</v>
      </c>
      <c r="JW14" s="78">
        <v>9</v>
      </c>
      <c r="JX14" s="78">
        <v>13</v>
      </c>
      <c r="JY14" s="78">
        <v>18</v>
      </c>
      <c r="JZ14" s="78">
        <v>4</v>
      </c>
      <c r="KA14" s="78">
        <v>95</v>
      </c>
      <c r="KB14" s="78">
        <v>7</v>
      </c>
      <c r="KC14" s="78">
        <v>1</v>
      </c>
      <c r="KD14" s="78">
        <v>0</v>
      </c>
      <c r="KE14" s="78">
        <v>3</v>
      </c>
      <c r="KF14" s="78">
        <v>16</v>
      </c>
      <c r="KG14" s="78">
        <v>3</v>
      </c>
      <c r="KH14" s="78">
        <v>0</v>
      </c>
      <c r="KI14" s="78">
        <v>2</v>
      </c>
      <c r="KJ14" s="78">
        <v>0</v>
      </c>
      <c r="KK14" s="78">
        <v>1</v>
      </c>
      <c r="KL14" s="78">
        <v>0</v>
      </c>
      <c r="KM14" s="78">
        <v>0</v>
      </c>
      <c r="KN14" s="78">
        <v>0</v>
      </c>
      <c r="KO14" s="78">
        <v>0</v>
      </c>
      <c r="KP14" s="78">
        <v>0</v>
      </c>
      <c r="KQ14" s="78">
        <v>2</v>
      </c>
      <c r="KR14" s="78">
        <v>0</v>
      </c>
      <c r="KS14" s="78">
        <v>0</v>
      </c>
      <c r="KT14" s="78">
        <v>1</v>
      </c>
      <c r="KU14" s="78">
        <v>0</v>
      </c>
      <c r="KV14" s="78">
        <v>0</v>
      </c>
      <c r="KW14" s="78">
        <v>1</v>
      </c>
      <c r="KX14" s="78">
        <v>0</v>
      </c>
      <c r="KY14" s="78">
        <v>1</v>
      </c>
      <c r="KZ14" s="78">
        <v>17</v>
      </c>
      <c r="LA14" s="78">
        <v>0</v>
      </c>
      <c r="LB14" s="78">
        <v>1</v>
      </c>
      <c r="LC14" s="78">
        <v>0</v>
      </c>
      <c r="LD14" s="78">
        <v>0</v>
      </c>
      <c r="LE14" s="78">
        <v>0</v>
      </c>
      <c r="LF14" s="78">
        <v>2</v>
      </c>
      <c r="LG14" s="78">
        <v>0</v>
      </c>
      <c r="LH14" s="78">
        <v>0</v>
      </c>
      <c r="LI14" s="78">
        <v>0</v>
      </c>
      <c r="LJ14" s="78">
        <v>0</v>
      </c>
      <c r="LK14" s="78">
        <v>0</v>
      </c>
      <c r="LL14" s="78">
        <v>0</v>
      </c>
      <c r="LM14" s="78">
        <v>8</v>
      </c>
      <c r="LN14" s="78">
        <v>0</v>
      </c>
      <c r="LO14" s="78">
        <v>3</v>
      </c>
      <c r="LP14" s="78">
        <v>1</v>
      </c>
      <c r="LQ14" s="78">
        <v>0</v>
      </c>
      <c r="LR14" s="78">
        <v>0</v>
      </c>
      <c r="LS14" s="78">
        <v>14</v>
      </c>
      <c r="LT14" s="78">
        <v>0</v>
      </c>
      <c r="LU14" s="78">
        <v>0</v>
      </c>
      <c r="LV14" s="78">
        <v>2</v>
      </c>
      <c r="LW14" s="78">
        <v>0</v>
      </c>
      <c r="LX14" s="78">
        <v>4</v>
      </c>
      <c r="LY14" s="78">
        <v>6</v>
      </c>
      <c r="LZ14" s="78">
        <v>0</v>
      </c>
      <c r="MA14" s="78">
        <v>24</v>
      </c>
      <c r="MB14" s="78">
        <v>0</v>
      </c>
      <c r="MC14" s="78">
        <v>0</v>
      </c>
      <c r="MD14" s="78">
        <v>0</v>
      </c>
      <c r="ME14" s="78">
        <v>0</v>
      </c>
      <c r="MF14" s="78">
        <v>16</v>
      </c>
      <c r="MG14" s="78">
        <v>0</v>
      </c>
      <c r="MH14" s="78">
        <v>0</v>
      </c>
      <c r="MI14" s="78">
        <v>0</v>
      </c>
      <c r="MJ14" s="78">
        <v>0</v>
      </c>
      <c r="MK14" s="78">
        <v>0</v>
      </c>
      <c r="ML14" s="78">
        <v>0</v>
      </c>
      <c r="MM14" s="78">
        <v>0</v>
      </c>
      <c r="MN14" s="78">
        <v>0</v>
      </c>
      <c r="MO14" s="78">
        <v>5</v>
      </c>
      <c r="MP14" s="78">
        <v>3</v>
      </c>
      <c r="MQ14" s="78">
        <v>0</v>
      </c>
      <c r="MR14" s="78">
        <v>0</v>
      </c>
      <c r="MS14" s="78">
        <v>0</v>
      </c>
      <c r="MT14" s="78">
        <v>1</v>
      </c>
      <c r="MU14" s="78">
        <v>0</v>
      </c>
      <c r="MV14" s="78">
        <v>0</v>
      </c>
      <c r="MW14" s="78">
        <v>3</v>
      </c>
      <c r="MX14" s="78">
        <v>2</v>
      </c>
      <c r="MY14" s="78">
        <v>0</v>
      </c>
      <c r="MZ14" s="78">
        <v>0</v>
      </c>
      <c r="NA14" s="78">
        <v>0</v>
      </c>
      <c r="NB14" s="78">
        <v>0</v>
      </c>
      <c r="NC14" s="78">
        <v>0</v>
      </c>
      <c r="ND14" s="78">
        <v>0</v>
      </c>
      <c r="NE14" s="78">
        <v>0</v>
      </c>
      <c r="NF14" s="78">
        <v>51</v>
      </c>
      <c r="NG14" s="78">
        <v>20</v>
      </c>
      <c r="NH14" s="78">
        <v>8</v>
      </c>
      <c r="NI14" s="78">
        <v>2</v>
      </c>
      <c r="NJ14" s="78">
        <v>2</v>
      </c>
      <c r="NK14" s="78">
        <v>71</v>
      </c>
      <c r="NL14" s="78">
        <v>8</v>
      </c>
      <c r="NM14" s="78">
        <v>59</v>
      </c>
      <c r="NN14" s="78">
        <v>3</v>
      </c>
      <c r="NO14" s="78">
        <v>37</v>
      </c>
      <c r="NP14" s="78">
        <v>9</v>
      </c>
      <c r="NQ14" s="78">
        <v>0</v>
      </c>
      <c r="NR14" s="78">
        <v>6</v>
      </c>
      <c r="NS14" s="78">
        <v>4</v>
      </c>
      <c r="NT14" s="78">
        <v>25</v>
      </c>
      <c r="NU14" s="78">
        <v>13</v>
      </c>
      <c r="NV14" s="78">
        <v>3</v>
      </c>
      <c r="NW14" s="78">
        <v>5</v>
      </c>
      <c r="NX14" s="78">
        <v>9</v>
      </c>
      <c r="NY14" s="78">
        <v>13</v>
      </c>
      <c r="NZ14" s="78">
        <v>18</v>
      </c>
      <c r="OA14" s="78">
        <v>4</v>
      </c>
      <c r="OB14" s="78">
        <v>95</v>
      </c>
      <c r="OC14" s="78">
        <v>7</v>
      </c>
      <c r="OD14" s="78">
        <v>0</v>
      </c>
      <c r="OE14" s="78">
        <v>0</v>
      </c>
      <c r="OF14" s="78">
        <v>0</v>
      </c>
      <c r="OG14" s="78">
        <v>16</v>
      </c>
      <c r="OH14" s="78">
        <v>3</v>
      </c>
      <c r="OI14" s="78">
        <v>0</v>
      </c>
      <c r="OJ14" s="78">
        <v>2</v>
      </c>
      <c r="OK14" s="78">
        <v>0</v>
      </c>
      <c r="OL14" s="78">
        <v>1</v>
      </c>
      <c r="OM14" s="78">
        <v>0</v>
      </c>
      <c r="ON14" s="78">
        <v>0</v>
      </c>
      <c r="OO14" s="78">
        <v>0</v>
      </c>
      <c r="OP14" s="78">
        <v>0</v>
      </c>
      <c r="OQ14" s="78">
        <v>0</v>
      </c>
      <c r="OR14" s="78">
        <v>2</v>
      </c>
      <c r="OS14" s="78">
        <v>0</v>
      </c>
      <c r="OT14" s="78">
        <v>0</v>
      </c>
      <c r="OU14" s="78">
        <v>1</v>
      </c>
      <c r="OV14" s="78">
        <v>0</v>
      </c>
      <c r="OW14" s="78">
        <v>0</v>
      </c>
      <c r="OX14" s="78">
        <v>1</v>
      </c>
      <c r="OY14" s="78">
        <v>0</v>
      </c>
      <c r="OZ14" s="78">
        <v>1</v>
      </c>
      <c r="PA14" s="78">
        <v>17</v>
      </c>
      <c r="PB14" s="78">
        <v>0</v>
      </c>
      <c r="PC14" s="78">
        <v>1</v>
      </c>
      <c r="PD14" s="78">
        <v>0</v>
      </c>
      <c r="PE14" s="78">
        <v>0</v>
      </c>
      <c r="PF14" s="78">
        <v>0</v>
      </c>
      <c r="PG14" s="78">
        <v>2</v>
      </c>
      <c r="PH14" s="78">
        <v>0</v>
      </c>
      <c r="PI14" s="78">
        <v>0</v>
      </c>
      <c r="PJ14" s="78">
        <v>0</v>
      </c>
      <c r="PK14" s="78">
        <v>0</v>
      </c>
      <c r="PL14" s="78">
        <v>0</v>
      </c>
      <c r="PM14" s="78">
        <v>0</v>
      </c>
      <c r="PN14" s="78">
        <v>8</v>
      </c>
      <c r="PO14" s="78">
        <v>0</v>
      </c>
      <c r="PP14" s="78">
        <v>3</v>
      </c>
      <c r="PQ14" s="78">
        <v>1</v>
      </c>
      <c r="PR14" s="78">
        <v>0</v>
      </c>
      <c r="PS14" s="78">
        <v>0</v>
      </c>
      <c r="PT14" s="78">
        <v>14</v>
      </c>
      <c r="PU14" s="78">
        <v>0</v>
      </c>
      <c r="PV14" s="78">
        <v>0</v>
      </c>
      <c r="PW14" s="78">
        <v>2</v>
      </c>
      <c r="PX14" s="78">
        <v>0</v>
      </c>
      <c r="PY14" s="78">
        <v>4</v>
      </c>
      <c r="PZ14" s="78">
        <v>6</v>
      </c>
      <c r="QA14" s="78">
        <v>0</v>
      </c>
      <c r="QB14" s="78">
        <v>24</v>
      </c>
      <c r="QC14" s="78">
        <v>0</v>
      </c>
      <c r="QD14" s="78">
        <v>0</v>
      </c>
      <c r="QE14" s="78">
        <v>0</v>
      </c>
      <c r="QF14" s="78">
        <v>0</v>
      </c>
      <c r="QG14" s="78">
        <v>16</v>
      </c>
      <c r="QH14" s="78">
        <v>0</v>
      </c>
      <c r="QI14" s="78">
        <v>0</v>
      </c>
      <c r="QJ14" s="78">
        <v>0</v>
      </c>
      <c r="QK14" s="78">
        <v>0</v>
      </c>
      <c r="QL14" s="78">
        <v>0</v>
      </c>
      <c r="QM14" s="78">
        <v>0</v>
      </c>
      <c r="QN14" s="78">
        <v>0</v>
      </c>
      <c r="QO14" s="78">
        <v>0</v>
      </c>
      <c r="QP14" s="78">
        <v>5</v>
      </c>
      <c r="QQ14" s="78">
        <v>3</v>
      </c>
      <c r="QR14" s="78">
        <v>0</v>
      </c>
      <c r="QS14" s="78">
        <v>4</v>
      </c>
      <c r="QT14" s="78">
        <v>2</v>
      </c>
      <c r="QU14" s="78">
        <v>0</v>
      </c>
      <c r="QV14" s="78">
        <v>0</v>
      </c>
      <c r="QW14" s="78">
        <v>0</v>
      </c>
      <c r="QX14" s="78">
        <v>472</v>
      </c>
      <c r="QY14" s="78">
        <v>16</v>
      </c>
      <c r="QZ14" s="78">
        <v>6</v>
      </c>
      <c r="RA14" s="78">
        <v>2</v>
      </c>
      <c r="RB14" s="78">
        <v>21</v>
      </c>
      <c r="RC14" s="78">
        <v>2</v>
      </c>
      <c r="RD14" s="78">
        <v>8</v>
      </c>
      <c r="RE14" s="78">
        <v>4</v>
      </c>
      <c r="RF14" s="78">
        <v>14</v>
      </c>
      <c r="RG14" s="78">
        <v>6</v>
      </c>
      <c r="RH14" s="78">
        <v>6</v>
      </c>
      <c r="RI14" s="78">
        <v>24</v>
      </c>
      <c r="RJ14" s="78">
        <v>0</v>
      </c>
      <c r="RK14" s="78">
        <v>16</v>
      </c>
      <c r="RL14" s="78">
        <v>8</v>
      </c>
      <c r="RM14" s="78">
        <v>0</v>
      </c>
      <c r="RN14" s="78">
        <v>4</v>
      </c>
      <c r="RO14" s="78">
        <v>2</v>
      </c>
      <c r="RP14" s="78">
        <v>0</v>
      </c>
      <c r="RQ14" s="78">
        <v>0</v>
      </c>
      <c r="RR14" s="78">
        <v>0</v>
      </c>
      <c r="RS14" s="78">
        <v>472</v>
      </c>
      <c r="RT14" s="78">
        <v>20</v>
      </c>
      <c r="RU14" s="78">
        <v>6</v>
      </c>
      <c r="RV14" s="78">
        <v>2</v>
      </c>
      <c r="RW14" s="78">
        <v>21</v>
      </c>
      <c r="RX14" s="78">
        <v>2</v>
      </c>
      <c r="RY14" s="78">
        <v>8</v>
      </c>
      <c r="RZ14" s="78">
        <v>4</v>
      </c>
      <c r="SA14" s="78">
        <v>14</v>
      </c>
      <c r="SB14" s="78">
        <v>6</v>
      </c>
      <c r="SC14" s="78">
        <v>6</v>
      </c>
      <c r="SD14" s="78">
        <v>24</v>
      </c>
      <c r="SE14" s="78">
        <v>0</v>
      </c>
      <c r="SF14" s="78">
        <v>16</v>
      </c>
      <c r="SG14" s="78">
        <v>8</v>
      </c>
      <c r="SH14" s="78">
        <v>0</v>
      </c>
    </row>
    <row r="15" spans="1:503">
      <c r="A15" s="17" t="s">
        <v>2037</v>
      </c>
      <c r="B15" s="77">
        <v>7</v>
      </c>
      <c r="C15" s="77">
        <v>7</v>
      </c>
      <c r="D15" s="77">
        <v>1</v>
      </c>
      <c r="E15" s="77">
        <v>2010</v>
      </c>
      <c r="F15" s="77" t="s">
        <v>178</v>
      </c>
      <c r="G15" s="1017" t="s">
        <v>1599</v>
      </c>
      <c r="H15" s="77" t="s">
        <v>1600</v>
      </c>
      <c r="I15" s="1018"/>
      <c r="J15" s="80">
        <v>30.877838000000001</v>
      </c>
      <c r="K15" s="80">
        <v>0</v>
      </c>
      <c r="L15" s="80">
        <v>0</v>
      </c>
      <c r="M15" s="80">
        <v>0</v>
      </c>
      <c r="N15" s="80">
        <v>0</v>
      </c>
      <c r="O15" s="80">
        <v>0</v>
      </c>
      <c r="P15" s="80">
        <v>0</v>
      </c>
      <c r="Q15" s="80">
        <v>0</v>
      </c>
      <c r="R15" s="80">
        <v>623.09900000000005</v>
      </c>
      <c r="S15" s="80">
        <v>320.471</v>
      </c>
      <c r="T15" s="80">
        <v>390.57499999999999</v>
      </c>
      <c r="U15" s="80">
        <v>29.465</v>
      </c>
      <c r="V15" s="80">
        <v>16.585000000000001</v>
      </c>
      <c r="W15" s="80">
        <v>3129.0540000000001</v>
      </c>
      <c r="X15" s="80">
        <v>41.552999999999997</v>
      </c>
      <c r="Y15" s="80">
        <v>1395.3530000000001</v>
      </c>
      <c r="Z15" s="80">
        <v>13.807</v>
      </c>
      <c r="AA15" s="80">
        <v>533.86400000000003</v>
      </c>
      <c r="AB15" s="80">
        <v>157.44</v>
      </c>
      <c r="AC15" s="80">
        <v>0</v>
      </c>
      <c r="AD15" s="80">
        <v>240.36099999999999</v>
      </c>
      <c r="AE15" s="80">
        <v>52.228000000000002</v>
      </c>
      <c r="AF15" s="80">
        <v>706.19200000000001</v>
      </c>
      <c r="AG15" s="80">
        <v>105.355</v>
      </c>
      <c r="AH15" s="80">
        <v>116.852</v>
      </c>
      <c r="AI15" s="80">
        <v>43.393999999999998</v>
      </c>
      <c r="AJ15" s="80">
        <v>105.762</v>
      </c>
      <c r="AK15" s="80">
        <v>162.346</v>
      </c>
      <c r="AL15" s="80">
        <v>323.81200000000001</v>
      </c>
      <c r="AM15" s="80">
        <v>19.675999999999998</v>
      </c>
      <c r="AN15" s="80">
        <v>1513.104</v>
      </c>
      <c r="AO15" s="80">
        <v>58.332000000000001</v>
      </c>
      <c r="AP15" s="80">
        <v>51.186</v>
      </c>
      <c r="AQ15" s="80">
        <v>0</v>
      </c>
      <c r="AR15" s="80">
        <v>1.482</v>
      </c>
      <c r="AS15" s="80">
        <v>93.405000000000001</v>
      </c>
      <c r="AT15" s="80">
        <v>17.370999999999999</v>
      </c>
      <c r="AU15" s="80">
        <v>0</v>
      </c>
      <c r="AV15" s="80">
        <v>33.637999999999998</v>
      </c>
      <c r="AW15" s="80">
        <v>0</v>
      </c>
      <c r="AX15" s="80">
        <v>8.3979999999999997</v>
      </c>
      <c r="AY15" s="80">
        <v>0</v>
      </c>
      <c r="AZ15" s="80">
        <v>0</v>
      </c>
      <c r="BA15" s="80">
        <v>0</v>
      </c>
      <c r="BB15" s="80">
        <v>0</v>
      </c>
      <c r="BC15" s="80">
        <v>0</v>
      </c>
      <c r="BD15" s="80">
        <v>14.78</v>
      </c>
      <c r="BE15" s="80">
        <v>0</v>
      </c>
      <c r="BF15" s="80">
        <v>0</v>
      </c>
      <c r="BG15" s="80">
        <v>6.7990000000000004</v>
      </c>
      <c r="BH15" s="80">
        <v>0</v>
      </c>
      <c r="BI15" s="80">
        <v>0</v>
      </c>
      <c r="BJ15" s="80">
        <v>19.100000000000001</v>
      </c>
      <c r="BK15" s="80">
        <v>0</v>
      </c>
      <c r="BL15" s="80">
        <v>0</v>
      </c>
      <c r="BM15" s="80">
        <v>81.534999999999997</v>
      </c>
      <c r="BN15" s="80">
        <v>0</v>
      </c>
      <c r="BO15" s="80">
        <v>0</v>
      </c>
      <c r="BP15" s="80">
        <v>0</v>
      </c>
      <c r="BQ15" s="80">
        <v>0</v>
      </c>
      <c r="BR15" s="80">
        <v>0</v>
      </c>
      <c r="BS15" s="80">
        <v>8.2330000000000005</v>
      </c>
      <c r="BT15" s="80">
        <v>0</v>
      </c>
      <c r="BU15" s="80">
        <v>0</v>
      </c>
      <c r="BV15" s="80">
        <v>0</v>
      </c>
      <c r="BW15" s="80">
        <v>0</v>
      </c>
      <c r="BX15" s="80">
        <v>0</v>
      </c>
      <c r="BY15" s="80">
        <v>0</v>
      </c>
      <c r="BZ15" s="80">
        <v>48.137</v>
      </c>
      <c r="CA15" s="80">
        <v>0</v>
      </c>
      <c r="CB15" s="80">
        <v>24.989000000000001</v>
      </c>
      <c r="CC15" s="80">
        <v>5.3879999999999999</v>
      </c>
      <c r="CD15" s="80">
        <v>0</v>
      </c>
      <c r="CE15" s="80">
        <v>0</v>
      </c>
      <c r="CF15" s="80">
        <v>82.403999999999996</v>
      </c>
      <c r="CG15" s="80">
        <v>0</v>
      </c>
      <c r="CH15" s="80">
        <v>0</v>
      </c>
      <c r="CI15" s="80">
        <v>15.064</v>
      </c>
      <c r="CJ15" s="80">
        <v>0</v>
      </c>
      <c r="CK15" s="80">
        <v>18.792000000000002</v>
      </c>
      <c r="CL15" s="80">
        <v>36.195</v>
      </c>
      <c r="CM15" s="80">
        <v>0</v>
      </c>
      <c r="CN15" s="80">
        <v>162.291</v>
      </c>
      <c r="CO15" s="80">
        <v>0</v>
      </c>
      <c r="CP15" s="80">
        <v>0</v>
      </c>
      <c r="CQ15" s="80">
        <v>0</v>
      </c>
      <c r="CR15" s="80">
        <v>0</v>
      </c>
      <c r="CS15" s="80">
        <v>373.95400000000001</v>
      </c>
      <c r="CT15" s="80">
        <v>0</v>
      </c>
      <c r="CU15" s="80">
        <v>0</v>
      </c>
      <c r="CV15" s="80">
        <v>0</v>
      </c>
      <c r="CW15" s="80">
        <v>0</v>
      </c>
      <c r="CX15" s="80">
        <v>0</v>
      </c>
      <c r="CY15" s="80">
        <v>0</v>
      </c>
      <c r="CZ15" s="80">
        <v>0</v>
      </c>
      <c r="DA15" s="80">
        <v>0</v>
      </c>
      <c r="DB15" s="80">
        <v>44.496000000000002</v>
      </c>
      <c r="DC15" s="80">
        <v>15.099</v>
      </c>
      <c r="DD15" s="80">
        <v>0</v>
      </c>
      <c r="DE15" s="80">
        <v>0</v>
      </c>
      <c r="DF15" s="80">
        <v>0</v>
      </c>
      <c r="DG15" s="80">
        <v>51.186</v>
      </c>
      <c r="DH15" s="80">
        <v>0</v>
      </c>
      <c r="DI15" s="80">
        <v>0</v>
      </c>
      <c r="DJ15" s="80">
        <v>1.482</v>
      </c>
      <c r="DK15" s="80">
        <v>30.877838000000001</v>
      </c>
      <c r="DL15" s="80">
        <v>0</v>
      </c>
      <c r="DM15" s="80">
        <v>0</v>
      </c>
      <c r="DN15" s="80">
        <v>0</v>
      </c>
      <c r="DO15" s="80">
        <v>0</v>
      </c>
      <c r="DP15" s="80">
        <v>0</v>
      </c>
      <c r="DQ15" s="80">
        <v>0</v>
      </c>
      <c r="DR15" s="80">
        <v>0</v>
      </c>
      <c r="DS15" s="80">
        <v>623.09900000000005</v>
      </c>
      <c r="DT15" s="80">
        <v>320.471</v>
      </c>
      <c r="DU15" s="80">
        <v>390.57499999999999</v>
      </c>
      <c r="DV15" s="80">
        <v>29.465</v>
      </c>
      <c r="DW15" s="80">
        <v>16.585000000000001</v>
      </c>
      <c r="DX15" s="80">
        <v>3129.0540000000001</v>
      </c>
      <c r="DY15" s="80">
        <v>41.552999999999997</v>
      </c>
      <c r="DZ15" s="80">
        <v>1395.3530000000001</v>
      </c>
      <c r="EA15" s="80">
        <v>13.807</v>
      </c>
      <c r="EB15" s="80">
        <v>533.86400000000003</v>
      </c>
      <c r="EC15" s="80">
        <v>157.44</v>
      </c>
      <c r="ED15" s="80">
        <v>0</v>
      </c>
      <c r="EE15" s="80">
        <v>240.36099999999999</v>
      </c>
      <c r="EF15" s="80">
        <v>52.228000000000002</v>
      </c>
      <c r="EG15" s="80">
        <v>706.19200000000001</v>
      </c>
      <c r="EH15" s="80">
        <v>105.355</v>
      </c>
      <c r="EI15" s="80">
        <v>116.852</v>
      </c>
      <c r="EJ15" s="80">
        <v>43.393999999999998</v>
      </c>
      <c r="EK15" s="80">
        <v>105.762</v>
      </c>
      <c r="EL15" s="80">
        <v>162.346</v>
      </c>
      <c r="EM15" s="80">
        <v>323.81200000000001</v>
      </c>
      <c r="EN15" s="80">
        <v>19.675999999999998</v>
      </c>
      <c r="EO15" s="80">
        <v>1513.104</v>
      </c>
      <c r="EP15" s="80">
        <v>58.332000000000001</v>
      </c>
      <c r="EQ15" s="80">
        <v>0</v>
      </c>
      <c r="ER15" s="80">
        <v>0</v>
      </c>
      <c r="ES15" s="80">
        <v>0</v>
      </c>
      <c r="ET15" s="80">
        <v>93.405000000000001</v>
      </c>
      <c r="EU15" s="80">
        <v>17.370999999999999</v>
      </c>
      <c r="EV15" s="80">
        <v>0</v>
      </c>
      <c r="EW15" s="80">
        <v>33.637999999999998</v>
      </c>
      <c r="EX15" s="80">
        <v>0</v>
      </c>
      <c r="EY15" s="80">
        <v>8.3979999999999997</v>
      </c>
      <c r="EZ15" s="80">
        <v>0</v>
      </c>
      <c r="FA15" s="80">
        <v>0</v>
      </c>
      <c r="FB15" s="80">
        <v>0</v>
      </c>
      <c r="FC15" s="80">
        <v>0</v>
      </c>
      <c r="FD15" s="80">
        <v>0</v>
      </c>
      <c r="FE15" s="80">
        <v>14.78</v>
      </c>
      <c r="FF15" s="80">
        <v>0</v>
      </c>
      <c r="FG15" s="80">
        <v>0</v>
      </c>
      <c r="FH15" s="80">
        <v>6.7990000000000004</v>
      </c>
      <c r="FI15" s="80">
        <v>0</v>
      </c>
      <c r="FJ15" s="80">
        <v>0</v>
      </c>
      <c r="FK15" s="80">
        <v>19.100000000000001</v>
      </c>
      <c r="FL15" s="80">
        <v>0</v>
      </c>
      <c r="FM15" s="80">
        <v>0</v>
      </c>
      <c r="FN15" s="80">
        <v>81.534999999999997</v>
      </c>
      <c r="FO15" s="80">
        <v>0</v>
      </c>
      <c r="FP15" s="80">
        <v>0</v>
      </c>
      <c r="FQ15" s="80">
        <v>0</v>
      </c>
      <c r="FR15" s="80">
        <v>0</v>
      </c>
      <c r="FS15" s="80">
        <v>0</v>
      </c>
      <c r="FT15" s="80">
        <v>8.2330000000000005</v>
      </c>
      <c r="FU15" s="80">
        <v>0</v>
      </c>
      <c r="FV15" s="80">
        <v>0</v>
      </c>
      <c r="FW15" s="80">
        <v>0</v>
      </c>
      <c r="FX15" s="80">
        <v>0</v>
      </c>
      <c r="FY15" s="80">
        <v>0</v>
      </c>
      <c r="FZ15" s="80">
        <v>0</v>
      </c>
      <c r="GA15" s="80">
        <v>48.137</v>
      </c>
      <c r="GB15" s="80">
        <v>0</v>
      </c>
      <c r="GC15" s="80">
        <v>24.989000000000001</v>
      </c>
      <c r="GD15" s="80">
        <v>5.3879999999999999</v>
      </c>
      <c r="GE15" s="80">
        <v>0</v>
      </c>
      <c r="GF15" s="80">
        <v>0</v>
      </c>
      <c r="GG15" s="80">
        <v>82.403999999999996</v>
      </c>
      <c r="GH15" s="80">
        <v>0</v>
      </c>
      <c r="GI15" s="80">
        <v>0</v>
      </c>
      <c r="GJ15" s="80">
        <v>15.064</v>
      </c>
      <c r="GK15" s="80">
        <v>0</v>
      </c>
      <c r="GL15" s="80">
        <v>18.792000000000002</v>
      </c>
      <c r="GM15" s="80">
        <v>36.195</v>
      </c>
      <c r="GN15" s="80">
        <v>0</v>
      </c>
      <c r="GO15" s="80">
        <v>162.291</v>
      </c>
      <c r="GP15" s="80">
        <v>0</v>
      </c>
      <c r="GQ15" s="80">
        <v>0</v>
      </c>
      <c r="GR15" s="80">
        <v>0</v>
      </c>
      <c r="GS15" s="80">
        <v>0</v>
      </c>
      <c r="GT15" s="80">
        <v>373.95400000000001</v>
      </c>
      <c r="GU15" s="80">
        <v>0</v>
      </c>
      <c r="GV15" s="80">
        <v>0</v>
      </c>
      <c r="GW15" s="80">
        <v>0</v>
      </c>
      <c r="GX15" s="80">
        <v>0</v>
      </c>
      <c r="GY15" s="80">
        <v>0</v>
      </c>
      <c r="GZ15" s="80">
        <v>0</v>
      </c>
      <c r="HA15" s="80">
        <v>0</v>
      </c>
      <c r="HB15" s="80">
        <v>0</v>
      </c>
      <c r="HC15" s="80">
        <v>44.496000000000002</v>
      </c>
      <c r="HD15" s="80">
        <v>15.099</v>
      </c>
      <c r="HE15" s="80">
        <v>0</v>
      </c>
      <c r="HF15" s="80">
        <v>52.667999999999999</v>
      </c>
      <c r="HG15" s="80">
        <v>30.877838000000001</v>
      </c>
      <c r="HH15" s="80">
        <v>0</v>
      </c>
      <c r="HI15" s="80">
        <v>0</v>
      </c>
      <c r="HJ15" s="80">
        <v>0</v>
      </c>
      <c r="HK15" s="80">
        <v>10098.68</v>
      </c>
      <c r="HL15" s="80">
        <v>93.405000000000001</v>
      </c>
      <c r="HM15" s="80">
        <v>59.406999999999996</v>
      </c>
      <c r="HN15" s="80">
        <v>14.78</v>
      </c>
      <c r="HO15" s="80">
        <v>107.434</v>
      </c>
      <c r="HP15" s="80">
        <v>8.2330000000000005</v>
      </c>
      <c r="HQ15" s="80">
        <v>48.137</v>
      </c>
      <c r="HR15" s="80">
        <v>30.376999999999999</v>
      </c>
      <c r="HS15" s="80">
        <v>82.403999999999996</v>
      </c>
      <c r="HT15" s="80">
        <v>33.856000000000002</v>
      </c>
      <c r="HU15" s="80">
        <v>36.195</v>
      </c>
      <c r="HV15" s="80">
        <v>162.291</v>
      </c>
      <c r="HW15" s="80">
        <v>0</v>
      </c>
      <c r="HX15" s="80">
        <v>373.95400000000001</v>
      </c>
      <c r="HY15" s="80">
        <v>59.594999999999999</v>
      </c>
      <c r="HZ15" s="80">
        <v>0</v>
      </c>
      <c r="IA15" s="80">
        <v>52.667999999999999</v>
      </c>
      <c r="IB15" s="80">
        <v>30.877838000000001</v>
      </c>
      <c r="IC15" s="80">
        <v>0</v>
      </c>
      <c r="ID15" s="80">
        <v>0</v>
      </c>
      <c r="IE15" s="80">
        <v>0</v>
      </c>
      <c r="IF15" s="80">
        <v>10098.68</v>
      </c>
      <c r="IG15" s="80">
        <v>146.07300000000001</v>
      </c>
      <c r="IH15" s="80">
        <v>59.406999999999996</v>
      </c>
      <c r="II15" s="80">
        <v>14.78</v>
      </c>
      <c r="IJ15" s="80">
        <v>107.434</v>
      </c>
      <c r="IK15" s="80">
        <v>8.2330000000000005</v>
      </c>
      <c r="IL15" s="80">
        <v>48.137</v>
      </c>
      <c r="IM15" s="80">
        <v>30.376999999999999</v>
      </c>
      <c r="IN15" s="80">
        <v>82.403999999999996</v>
      </c>
      <c r="IO15" s="80">
        <v>33.856000000000002</v>
      </c>
      <c r="IP15" s="80">
        <v>36.195</v>
      </c>
      <c r="IQ15" s="80">
        <v>162.291</v>
      </c>
      <c r="IR15" s="80">
        <v>0</v>
      </c>
      <c r="IS15" s="80">
        <v>373.95400000000001</v>
      </c>
      <c r="IT15" s="80">
        <v>59.594999999999999</v>
      </c>
      <c r="IU15" s="80">
        <v>0</v>
      </c>
      <c r="IV15" s="81">
        <v>0</v>
      </c>
      <c r="IW15" s="78">
        <v>4</v>
      </c>
      <c r="IX15" s="78">
        <v>0</v>
      </c>
      <c r="IY15" s="78">
        <v>0</v>
      </c>
      <c r="IZ15" s="78">
        <v>0</v>
      </c>
      <c r="JA15" s="78">
        <v>0</v>
      </c>
      <c r="JB15" s="78">
        <v>0</v>
      </c>
      <c r="JC15" s="78">
        <v>0</v>
      </c>
      <c r="JD15" s="78">
        <v>0</v>
      </c>
      <c r="JE15" s="78">
        <v>53</v>
      </c>
      <c r="JF15" s="78">
        <v>22</v>
      </c>
      <c r="JG15" s="78">
        <v>8</v>
      </c>
      <c r="JH15" s="78">
        <v>2</v>
      </c>
      <c r="JI15" s="78">
        <v>2</v>
      </c>
      <c r="JJ15" s="78">
        <v>72</v>
      </c>
      <c r="JK15" s="78">
        <v>8</v>
      </c>
      <c r="JL15" s="78">
        <v>60</v>
      </c>
      <c r="JM15" s="78">
        <v>3</v>
      </c>
      <c r="JN15" s="78">
        <v>41</v>
      </c>
      <c r="JO15" s="78">
        <v>8</v>
      </c>
      <c r="JP15" s="78">
        <v>0</v>
      </c>
      <c r="JQ15" s="78">
        <v>6</v>
      </c>
      <c r="JR15" s="78">
        <v>6</v>
      </c>
      <c r="JS15" s="78">
        <v>25</v>
      </c>
      <c r="JT15" s="78">
        <v>13</v>
      </c>
      <c r="JU15" s="78">
        <v>4</v>
      </c>
      <c r="JV15" s="78">
        <v>5</v>
      </c>
      <c r="JW15" s="78">
        <v>8</v>
      </c>
      <c r="JX15" s="78">
        <v>14</v>
      </c>
      <c r="JY15" s="78">
        <v>18</v>
      </c>
      <c r="JZ15" s="78">
        <v>4</v>
      </c>
      <c r="KA15" s="78">
        <v>97</v>
      </c>
      <c r="KB15" s="78">
        <v>7</v>
      </c>
      <c r="KC15" s="78">
        <v>1</v>
      </c>
      <c r="KD15" s="78">
        <v>0</v>
      </c>
      <c r="KE15" s="78">
        <v>3</v>
      </c>
      <c r="KF15" s="78">
        <v>16</v>
      </c>
      <c r="KG15" s="78">
        <v>4</v>
      </c>
      <c r="KH15" s="78">
        <v>0</v>
      </c>
      <c r="KI15" s="78">
        <v>2</v>
      </c>
      <c r="KJ15" s="78">
        <v>0</v>
      </c>
      <c r="KK15" s="78">
        <v>1</v>
      </c>
      <c r="KL15" s="78">
        <v>0</v>
      </c>
      <c r="KM15" s="78">
        <v>0</v>
      </c>
      <c r="KN15" s="78">
        <v>0</v>
      </c>
      <c r="KO15" s="78">
        <v>0</v>
      </c>
      <c r="KP15" s="78">
        <v>0</v>
      </c>
      <c r="KQ15" s="78">
        <v>4</v>
      </c>
      <c r="KR15" s="78">
        <v>0</v>
      </c>
      <c r="KS15" s="78">
        <v>0</v>
      </c>
      <c r="KT15" s="78">
        <v>1</v>
      </c>
      <c r="KU15" s="78">
        <v>0</v>
      </c>
      <c r="KV15" s="78">
        <v>0</v>
      </c>
      <c r="KW15" s="78">
        <v>1</v>
      </c>
      <c r="KX15" s="78">
        <v>0</v>
      </c>
      <c r="KY15" s="78">
        <v>0</v>
      </c>
      <c r="KZ15" s="78">
        <v>18</v>
      </c>
      <c r="LA15" s="78">
        <v>0</v>
      </c>
      <c r="LB15" s="78">
        <v>0</v>
      </c>
      <c r="LC15" s="78">
        <v>0</v>
      </c>
      <c r="LD15" s="78">
        <v>0</v>
      </c>
      <c r="LE15" s="78">
        <v>0</v>
      </c>
      <c r="LF15" s="78">
        <v>2</v>
      </c>
      <c r="LG15" s="78">
        <v>0</v>
      </c>
      <c r="LH15" s="78">
        <v>0</v>
      </c>
      <c r="LI15" s="78">
        <v>0</v>
      </c>
      <c r="LJ15" s="78">
        <v>0</v>
      </c>
      <c r="LK15" s="78">
        <v>0</v>
      </c>
      <c r="LL15" s="78">
        <v>0</v>
      </c>
      <c r="LM15" s="78">
        <v>7</v>
      </c>
      <c r="LN15" s="78">
        <v>0</v>
      </c>
      <c r="LO15" s="78">
        <v>3</v>
      </c>
      <c r="LP15" s="78">
        <v>1</v>
      </c>
      <c r="LQ15" s="78">
        <v>0</v>
      </c>
      <c r="LR15" s="78">
        <v>0</v>
      </c>
      <c r="LS15" s="78">
        <v>17</v>
      </c>
      <c r="LT15" s="78">
        <v>0</v>
      </c>
      <c r="LU15" s="78">
        <v>0</v>
      </c>
      <c r="LV15" s="78">
        <v>3</v>
      </c>
      <c r="LW15" s="78">
        <v>0</v>
      </c>
      <c r="LX15" s="78">
        <v>4</v>
      </c>
      <c r="LY15" s="78">
        <v>6</v>
      </c>
      <c r="LZ15" s="78">
        <v>0</v>
      </c>
      <c r="MA15" s="78">
        <v>27</v>
      </c>
      <c r="MB15" s="78">
        <v>0</v>
      </c>
      <c r="MC15" s="78">
        <v>0</v>
      </c>
      <c r="MD15" s="78">
        <v>0</v>
      </c>
      <c r="ME15" s="78">
        <v>0</v>
      </c>
      <c r="MF15" s="78">
        <v>21</v>
      </c>
      <c r="MG15" s="78">
        <v>0</v>
      </c>
      <c r="MH15" s="78">
        <v>0</v>
      </c>
      <c r="MI15" s="78">
        <v>0</v>
      </c>
      <c r="MJ15" s="78">
        <v>0</v>
      </c>
      <c r="MK15" s="78">
        <v>0</v>
      </c>
      <c r="ML15" s="78">
        <v>0</v>
      </c>
      <c r="MM15" s="78">
        <v>0</v>
      </c>
      <c r="MN15" s="78">
        <v>0</v>
      </c>
      <c r="MO15" s="78">
        <v>5</v>
      </c>
      <c r="MP15" s="78">
        <v>3</v>
      </c>
      <c r="MQ15" s="78">
        <v>0</v>
      </c>
      <c r="MR15" s="78">
        <v>0</v>
      </c>
      <c r="MS15" s="78">
        <v>0</v>
      </c>
      <c r="MT15" s="78">
        <v>1</v>
      </c>
      <c r="MU15" s="78">
        <v>0</v>
      </c>
      <c r="MV15" s="78">
        <v>0</v>
      </c>
      <c r="MW15" s="78">
        <v>3</v>
      </c>
      <c r="MX15" s="78">
        <v>4</v>
      </c>
      <c r="MY15" s="78">
        <v>0</v>
      </c>
      <c r="MZ15" s="78">
        <v>0</v>
      </c>
      <c r="NA15" s="78">
        <v>0</v>
      </c>
      <c r="NB15" s="78">
        <v>0</v>
      </c>
      <c r="NC15" s="78">
        <v>0</v>
      </c>
      <c r="ND15" s="78">
        <v>0</v>
      </c>
      <c r="NE15" s="78">
        <v>0</v>
      </c>
      <c r="NF15" s="78">
        <v>53</v>
      </c>
      <c r="NG15" s="78">
        <v>22</v>
      </c>
      <c r="NH15" s="78">
        <v>8</v>
      </c>
      <c r="NI15" s="78">
        <v>2</v>
      </c>
      <c r="NJ15" s="78">
        <v>2</v>
      </c>
      <c r="NK15" s="78">
        <v>72</v>
      </c>
      <c r="NL15" s="78">
        <v>8</v>
      </c>
      <c r="NM15" s="78">
        <v>60</v>
      </c>
      <c r="NN15" s="78">
        <v>3</v>
      </c>
      <c r="NO15" s="78">
        <v>41</v>
      </c>
      <c r="NP15" s="78">
        <v>8</v>
      </c>
      <c r="NQ15" s="78">
        <v>0</v>
      </c>
      <c r="NR15" s="78">
        <v>6</v>
      </c>
      <c r="NS15" s="78">
        <v>6</v>
      </c>
      <c r="NT15" s="78">
        <v>25</v>
      </c>
      <c r="NU15" s="78">
        <v>13</v>
      </c>
      <c r="NV15" s="78">
        <v>4</v>
      </c>
      <c r="NW15" s="78">
        <v>5</v>
      </c>
      <c r="NX15" s="78">
        <v>8</v>
      </c>
      <c r="NY15" s="78">
        <v>14</v>
      </c>
      <c r="NZ15" s="78">
        <v>18</v>
      </c>
      <c r="OA15" s="78">
        <v>4</v>
      </c>
      <c r="OB15" s="78">
        <v>97</v>
      </c>
      <c r="OC15" s="78">
        <v>7</v>
      </c>
      <c r="OD15" s="78">
        <v>0</v>
      </c>
      <c r="OE15" s="78">
        <v>0</v>
      </c>
      <c r="OF15" s="78">
        <v>0</v>
      </c>
      <c r="OG15" s="78">
        <v>16</v>
      </c>
      <c r="OH15" s="78">
        <v>4</v>
      </c>
      <c r="OI15" s="78">
        <v>0</v>
      </c>
      <c r="OJ15" s="78">
        <v>2</v>
      </c>
      <c r="OK15" s="78">
        <v>0</v>
      </c>
      <c r="OL15" s="78">
        <v>1</v>
      </c>
      <c r="OM15" s="78">
        <v>0</v>
      </c>
      <c r="ON15" s="78">
        <v>0</v>
      </c>
      <c r="OO15" s="78">
        <v>0</v>
      </c>
      <c r="OP15" s="78">
        <v>0</v>
      </c>
      <c r="OQ15" s="78">
        <v>0</v>
      </c>
      <c r="OR15" s="78">
        <v>4</v>
      </c>
      <c r="OS15" s="78">
        <v>0</v>
      </c>
      <c r="OT15" s="78">
        <v>0</v>
      </c>
      <c r="OU15" s="78">
        <v>1</v>
      </c>
      <c r="OV15" s="78">
        <v>0</v>
      </c>
      <c r="OW15" s="78">
        <v>0</v>
      </c>
      <c r="OX15" s="78">
        <v>1</v>
      </c>
      <c r="OY15" s="78">
        <v>0</v>
      </c>
      <c r="OZ15" s="78">
        <v>0</v>
      </c>
      <c r="PA15" s="78">
        <v>18</v>
      </c>
      <c r="PB15" s="78">
        <v>0</v>
      </c>
      <c r="PC15" s="78">
        <v>0</v>
      </c>
      <c r="PD15" s="78">
        <v>0</v>
      </c>
      <c r="PE15" s="78">
        <v>0</v>
      </c>
      <c r="PF15" s="78">
        <v>0</v>
      </c>
      <c r="PG15" s="78">
        <v>2</v>
      </c>
      <c r="PH15" s="78">
        <v>0</v>
      </c>
      <c r="PI15" s="78">
        <v>0</v>
      </c>
      <c r="PJ15" s="78">
        <v>0</v>
      </c>
      <c r="PK15" s="78">
        <v>0</v>
      </c>
      <c r="PL15" s="78">
        <v>0</v>
      </c>
      <c r="PM15" s="78">
        <v>0</v>
      </c>
      <c r="PN15" s="78">
        <v>7</v>
      </c>
      <c r="PO15" s="78">
        <v>0</v>
      </c>
      <c r="PP15" s="78">
        <v>3</v>
      </c>
      <c r="PQ15" s="78">
        <v>1</v>
      </c>
      <c r="PR15" s="78">
        <v>0</v>
      </c>
      <c r="PS15" s="78">
        <v>0</v>
      </c>
      <c r="PT15" s="78">
        <v>17</v>
      </c>
      <c r="PU15" s="78">
        <v>0</v>
      </c>
      <c r="PV15" s="78">
        <v>0</v>
      </c>
      <c r="PW15" s="78">
        <v>3</v>
      </c>
      <c r="PX15" s="78">
        <v>0</v>
      </c>
      <c r="PY15" s="78">
        <v>4</v>
      </c>
      <c r="PZ15" s="78">
        <v>6</v>
      </c>
      <c r="QA15" s="78">
        <v>0</v>
      </c>
      <c r="QB15" s="78">
        <v>27</v>
      </c>
      <c r="QC15" s="78">
        <v>0</v>
      </c>
      <c r="QD15" s="78">
        <v>0</v>
      </c>
      <c r="QE15" s="78">
        <v>0</v>
      </c>
      <c r="QF15" s="78">
        <v>0</v>
      </c>
      <c r="QG15" s="78">
        <v>21</v>
      </c>
      <c r="QH15" s="78">
        <v>0</v>
      </c>
      <c r="QI15" s="78">
        <v>0</v>
      </c>
      <c r="QJ15" s="78">
        <v>0</v>
      </c>
      <c r="QK15" s="78">
        <v>0</v>
      </c>
      <c r="QL15" s="78">
        <v>0</v>
      </c>
      <c r="QM15" s="78">
        <v>0</v>
      </c>
      <c r="QN15" s="78">
        <v>0</v>
      </c>
      <c r="QO15" s="78">
        <v>0</v>
      </c>
      <c r="QP15" s="78">
        <v>5</v>
      </c>
      <c r="QQ15" s="78">
        <v>3</v>
      </c>
      <c r="QR15" s="78">
        <v>0</v>
      </c>
      <c r="QS15" s="78">
        <v>4</v>
      </c>
      <c r="QT15" s="78">
        <v>4</v>
      </c>
      <c r="QU15" s="78">
        <v>0</v>
      </c>
      <c r="QV15" s="78">
        <v>0</v>
      </c>
      <c r="QW15" s="78">
        <v>0</v>
      </c>
      <c r="QX15" s="78">
        <v>486</v>
      </c>
      <c r="QY15" s="78">
        <v>16</v>
      </c>
      <c r="QZ15" s="78">
        <v>7</v>
      </c>
      <c r="RA15" s="78">
        <v>4</v>
      </c>
      <c r="RB15" s="78">
        <v>20</v>
      </c>
      <c r="RC15" s="78">
        <v>2</v>
      </c>
      <c r="RD15" s="78">
        <v>7</v>
      </c>
      <c r="RE15" s="78">
        <v>4</v>
      </c>
      <c r="RF15" s="78">
        <v>17</v>
      </c>
      <c r="RG15" s="78">
        <v>7</v>
      </c>
      <c r="RH15" s="78">
        <v>6</v>
      </c>
      <c r="RI15" s="78">
        <v>27</v>
      </c>
      <c r="RJ15" s="78">
        <v>0</v>
      </c>
      <c r="RK15" s="78">
        <v>21</v>
      </c>
      <c r="RL15" s="78">
        <v>8</v>
      </c>
      <c r="RM15" s="78">
        <v>0</v>
      </c>
      <c r="RN15" s="78">
        <v>4</v>
      </c>
      <c r="RO15" s="78">
        <v>4</v>
      </c>
      <c r="RP15" s="78">
        <v>0</v>
      </c>
      <c r="RQ15" s="78">
        <v>0</v>
      </c>
      <c r="RR15" s="78">
        <v>0</v>
      </c>
      <c r="RS15" s="78">
        <v>486</v>
      </c>
      <c r="RT15" s="78">
        <v>20</v>
      </c>
      <c r="RU15" s="78">
        <v>7</v>
      </c>
      <c r="RV15" s="78">
        <v>4</v>
      </c>
      <c r="RW15" s="78">
        <v>20</v>
      </c>
      <c r="RX15" s="78">
        <v>2</v>
      </c>
      <c r="RY15" s="78">
        <v>7</v>
      </c>
      <c r="RZ15" s="78">
        <v>4</v>
      </c>
      <c r="SA15" s="78">
        <v>17</v>
      </c>
      <c r="SB15" s="78">
        <v>7</v>
      </c>
      <c r="SC15" s="78">
        <v>6</v>
      </c>
      <c r="SD15" s="78">
        <v>27</v>
      </c>
      <c r="SE15" s="78">
        <v>0</v>
      </c>
      <c r="SF15" s="78">
        <v>21</v>
      </c>
      <c r="SG15" s="78">
        <v>8</v>
      </c>
      <c r="SH15" s="78">
        <v>0</v>
      </c>
    </row>
    <row r="16" spans="1:503">
      <c r="A16" s="17" t="s">
        <v>2038</v>
      </c>
      <c r="B16" s="77">
        <v>8</v>
      </c>
      <c r="C16" s="77">
        <v>8</v>
      </c>
      <c r="D16" s="77">
        <v>1</v>
      </c>
      <c r="E16" s="77">
        <v>2011</v>
      </c>
      <c r="F16" s="77" t="s">
        <v>179</v>
      </c>
      <c r="G16" s="1017" t="s">
        <v>1599</v>
      </c>
      <c r="H16" s="77" t="s">
        <v>1600</v>
      </c>
      <c r="I16" s="1018"/>
      <c r="J16" s="80">
        <v>31.956</v>
      </c>
      <c r="K16" s="80">
        <v>0</v>
      </c>
      <c r="L16" s="80">
        <v>0</v>
      </c>
      <c r="M16" s="80">
        <v>0</v>
      </c>
      <c r="N16" s="80">
        <v>0</v>
      </c>
      <c r="O16" s="80">
        <v>0</v>
      </c>
      <c r="P16" s="80">
        <v>0</v>
      </c>
      <c r="Q16" s="80">
        <v>0</v>
      </c>
      <c r="R16" s="80">
        <v>608.73</v>
      </c>
      <c r="S16" s="80">
        <v>347.81200000000001</v>
      </c>
      <c r="T16" s="80">
        <v>381.62299999999999</v>
      </c>
      <c r="U16" s="80">
        <v>32.701000000000001</v>
      </c>
      <c r="V16" s="80">
        <v>17.202000000000002</v>
      </c>
      <c r="W16" s="80">
        <v>2963.6759999999999</v>
      </c>
      <c r="X16" s="80">
        <v>38.134</v>
      </c>
      <c r="Y16" s="80">
        <v>1367.8989999999999</v>
      </c>
      <c r="Z16" s="80">
        <v>13.291</v>
      </c>
      <c r="AA16" s="80">
        <v>517.23099999999999</v>
      </c>
      <c r="AB16" s="80">
        <v>146.10400000000001</v>
      </c>
      <c r="AC16" s="80">
        <v>0</v>
      </c>
      <c r="AD16" s="80">
        <v>268.178</v>
      </c>
      <c r="AE16" s="80">
        <v>63.42</v>
      </c>
      <c r="AF16" s="80">
        <v>672.08600000000001</v>
      </c>
      <c r="AG16" s="80">
        <v>106.22199999999999</v>
      </c>
      <c r="AH16" s="80">
        <v>109.22499999999999</v>
      </c>
      <c r="AI16" s="80">
        <v>45.015000000000001</v>
      </c>
      <c r="AJ16" s="80">
        <v>98.616</v>
      </c>
      <c r="AK16" s="80">
        <v>160.893</v>
      </c>
      <c r="AL16" s="80">
        <v>299.59699999999998</v>
      </c>
      <c r="AM16" s="80">
        <v>19.632999999999999</v>
      </c>
      <c r="AN16" s="80">
        <v>1467.9970000000001</v>
      </c>
      <c r="AO16" s="80">
        <v>56.895000000000003</v>
      </c>
      <c r="AP16" s="80">
        <v>190.125</v>
      </c>
      <c r="AQ16" s="80">
        <v>0</v>
      </c>
      <c r="AR16" s="80">
        <v>1.3380000000000001</v>
      </c>
      <c r="AS16" s="80">
        <v>86.769000000000005</v>
      </c>
      <c r="AT16" s="80">
        <v>19.187999999999999</v>
      </c>
      <c r="AU16" s="80">
        <v>5.29</v>
      </c>
      <c r="AV16" s="80">
        <v>24.131</v>
      </c>
      <c r="AW16" s="80">
        <v>0</v>
      </c>
      <c r="AX16" s="80">
        <v>8.17</v>
      </c>
      <c r="AY16" s="80">
        <v>0</v>
      </c>
      <c r="AZ16" s="80">
        <v>0</v>
      </c>
      <c r="BA16" s="80">
        <v>0</v>
      </c>
      <c r="BB16" s="80">
        <v>0</v>
      </c>
      <c r="BC16" s="80">
        <v>0</v>
      </c>
      <c r="BD16" s="80">
        <v>7.3129999999999997</v>
      </c>
      <c r="BE16" s="80">
        <v>0</v>
      </c>
      <c r="BF16" s="80">
        <v>0</v>
      </c>
      <c r="BG16" s="80">
        <v>5.984</v>
      </c>
      <c r="BH16" s="80">
        <v>0</v>
      </c>
      <c r="BI16" s="80">
        <v>4.58</v>
      </c>
      <c r="BJ16" s="80">
        <v>18.96</v>
      </c>
      <c r="BK16" s="80">
        <v>0</v>
      </c>
      <c r="BL16" s="80">
        <v>0</v>
      </c>
      <c r="BM16" s="80">
        <v>70.546999999999997</v>
      </c>
      <c r="BN16" s="80">
        <v>0</v>
      </c>
      <c r="BO16" s="80">
        <v>0</v>
      </c>
      <c r="BP16" s="80">
        <v>0</v>
      </c>
      <c r="BQ16" s="80">
        <v>0</v>
      </c>
      <c r="BR16" s="80">
        <v>0</v>
      </c>
      <c r="BS16" s="80">
        <v>8.0419999999999998</v>
      </c>
      <c r="BT16" s="80">
        <v>0</v>
      </c>
      <c r="BU16" s="80">
        <v>0</v>
      </c>
      <c r="BV16" s="80">
        <v>11.039</v>
      </c>
      <c r="BW16" s="80">
        <v>0</v>
      </c>
      <c r="BX16" s="80">
        <v>0</v>
      </c>
      <c r="BY16" s="80">
        <v>0</v>
      </c>
      <c r="BZ16" s="80">
        <v>40.518000000000001</v>
      </c>
      <c r="CA16" s="80">
        <v>0</v>
      </c>
      <c r="CB16" s="80">
        <v>23.945</v>
      </c>
      <c r="CC16" s="80">
        <v>4.4969999999999999</v>
      </c>
      <c r="CD16" s="80">
        <v>0</v>
      </c>
      <c r="CE16" s="80">
        <v>0</v>
      </c>
      <c r="CF16" s="80">
        <v>71.488</v>
      </c>
      <c r="CG16" s="80">
        <v>0</v>
      </c>
      <c r="CH16" s="80">
        <v>0</v>
      </c>
      <c r="CI16" s="80">
        <v>16.114999999999998</v>
      </c>
      <c r="CJ16" s="80">
        <v>0</v>
      </c>
      <c r="CK16" s="80">
        <v>14.000999999999999</v>
      </c>
      <c r="CL16" s="80">
        <v>34.585000000000001</v>
      </c>
      <c r="CM16" s="80">
        <v>0</v>
      </c>
      <c r="CN16" s="80">
        <v>131.059</v>
      </c>
      <c r="CO16" s="80">
        <v>0</v>
      </c>
      <c r="CP16" s="80">
        <v>0</v>
      </c>
      <c r="CQ16" s="80">
        <v>0</v>
      </c>
      <c r="CR16" s="80">
        <v>0</v>
      </c>
      <c r="CS16" s="80">
        <v>196.30099999999999</v>
      </c>
      <c r="CT16" s="80">
        <v>0</v>
      </c>
      <c r="CU16" s="80">
        <v>0</v>
      </c>
      <c r="CV16" s="80">
        <v>0</v>
      </c>
      <c r="CW16" s="80">
        <v>0</v>
      </c>
      <c r="CX16" s="80">
        <v>0</v>
      </c>
      <c r="CY16" s="80">
        <v>0</v>
      </c>
      <c r="CZ16" s="80">
        <v>0</v>
      </c>
      <c r="DA16" s="80">
        <v>0</v>
      </c>
      <c r="DB16" s="80">
        <v>42.838000000000001</v>
      </c>
      <c r="DC16" s="80">
        <v>33.228000000000002</v>
      </c>
      <c r="DD16" s="80">
        <v>0</v>
      </c>
      <c r="DE16" s="80">
        <v>0</v>
      </c>
      <c r="DF16" s="80">
        <v>0</v>
      </c>
      <c r="DG16" s="80">
        <v>190.125</v>
      </c>
      <c r="DH16" s="80">
        <v>0</v>
      </c>
      <c r="DI16" s="80">
        <v>0</v>
      </c>
      <c r="DJ16" s="80">
        <v>1.3380000000000001</v>
      </c>
      <c r="DK16" s="80">
        <v>31.956</v>
      </c>
      <c r="DL16" s="80">
        <v>0</v>
      </c>
      <c r="DM16" s="80">
        <v>0</v>
      </c>
      <c r="DN16" s="80">
        <v>0</v>
      </c>
      <c r="DO16" s="80">
        <v>0</v>
      </c>
      <c r="DP16" s="80">
        <v>0</v>
      </c>
      <c r="DQ16" s="80">
        <v>0</v>
      </c>
      <c r="DR16" s="80">
        <v>0</v>
      </c>
      <c r="DS16" s="80">
        <v>608.73</v>
      </c>
      <c r="DT16" s="80">
        <v>347.81200000000001</v>
      </c>
      <c r="DU16" s="80">
        <v>381.62299999999999</v>
      </c>
      <c r="DV16" s="80">
        <v>32.701000000000001</v>
      </c>
      <c r="DW16" s="80">
        <v>17.202000000000002</v>
      </c>
      <c r="DX16" s="80">
        <v>2963.6759999999999</v>
      </c>
      <c r="DY16" s="80">
        <v>38.134</v>
      </c>
      <c r="DZ16" s="80">
        <v>1367.8989999999999</v>
      </c>
      <c r="EA16" s="80">
        <v>13.291</v>
      </c>
      <c r="EB16" s="80">
        <v>517.23099999999999</v>
      </c>
      <c r="EC16" s="80">
        <v>146.10400000000001</v>
      </c>
      <c r="ED16" s="80">
        <v>0</v>
      </c>
      <c r="EE16" s="80">
        <v>268.178</v>
      </c>
      <c r="EF16" s="80">
        <v>63.42</v>
      </c>
      <c r="EG16" s="80">
        <v>672.08600000000001</v>
      </c>
      <c r="EH16" s="80">
        <v>106.22199999999999</v>
      </c>
      <c r="EI16" s="80">
        <v>109.22499999999999</v>
      </c>
      <c r="EJ16" s="80">
        <v>45.015000000000001</v>
      </c>
      <c r="EK16" s="80">
        <v>98.616</v>
      </c>
      <c r="EL16" s="80">
        <v>160.893</v>
      </c>
      <c r="EM16" s="80">
        <v>299.59699999999998</v>
      </c>
      <c r="EN16" s="80">
        <v>19.632999999999999</v>
      </c>
      <c r="EO16" s="80">
        <v>1467.9970000000001</v>
      </c>
      <c r="EP16" s="80">
        <v>56.895000000000003</v>
      </c>
      <c r="EQ16" s="80">
        <v>0</v>
      </c>
      <c r="ER16" s="80">
        <v>0</v>
      </c>
      <c r="ES16" s="80">
        <v>0</v>
      </c>
      <c r="ET16" s="80">
        <v>86.769000000000005</v>
      </c>
      <c r="EU16" s="80">
        <v>19.187999999999999</v>
      </c>
      <c r="EV16" s="80">
        <v>5.29</v>
      </c>
      <c r="EW16" s="80">
        <v>24.131</v>
      </c>
      <c r="EX16" s="80">
        <v>0</v>
      </c>
      <c r="EY16" s="80">
        <v>8.17</v>
      </c>
      <c r="EZ16" s="80">
        <v>0</v>
      </c>
      <c r="FA16" s="80">
        <v>0</v>
      </c>
      <c r="FB16" s="80">
        <v>0</v>
      </c>
      <c r="FC16" s="80">
        <v>0</v>
      </c>
      <c r="FD16" s="80">
        <v>0</v>
      </c>
      <c r="FE16" s="80">
        <v>7.3129999999999997</v>
      </c>
      <c r="FF16" s="80">
        <v>0</v>
      </c>
      <c r="FG16" s="80">
        <v>0</v>
      </c>
      <c r="FH16" s="80">
        <v>5.984</v>
      </c>
      <c r="FI16" s="80">
        <v>0</v>
      </c>
      <c r="FJ16" s="80">
        <v>4.58</v>
      </c>
      <c r="FK16" s="80">
        <v>18.96</v>
      </c>
      <c r="FL16" s="80">
        <v>0</v>
      </c>
      <c r="FM16" s="80">
        <v>0</v>
      </c>
      <c r="FN16" s="80">
        <v>70.546999999999997</v>
      </c>
      <c r="FO16" s="80">
        <v>0</v>
      </c>
      <c r="FP16" s="80">
        <v>0</v>
      </c>
      <c r="FQ16" s="80">
        <v>0</v>
      </c>
      <c r="FR16" s="80">
        <v>0</v>
      </c>
      <c r="FS16" s="80">
        <v>0</v>
      </c>
      <c r="FT16" s="80">
        <v>8.0419999999999998</v>
      </c>
      <c r="FU16" s="80">
        <v>0</v>
      </c>
      <c r="FV16" s="80">
        <v>0</v>
      </c>
      <c r="FW16" s="80">
        <v>11.039</v>
      </c>
      <c r="FX16" s="80">
        <v>0</v>
      </c>
      <c r="FY16" s="80">
        <v>0</v>
      </c>
      <c r="FZ16" s="80">
        <v>0</v>
      </c>
      <c r="GA16" s="80">
        <v>40.518000000000001</v>
      </c>
      <c r="GB16" s="80">
        <v>0</v>
      </c>
      <c r="GC16" s="80">
        <v>23.945</v>
      </c>
      <c r="GD16" s="80">
        <v>4.4969999999999999</v>
      </c>
      <c r="GE16" s="80">
        <v>0</v>
      </c>
      <c r="GF16" s="80">
        <v>0</v>
      </c>
      <c r="GG16" s="80">
        <v>71.488</v>
      </c>
      <c r="GH16" s="80">
        <v>0</v>
      </c>
      <c r="GI16" s="80">
        <v>0</v>
      </c>
      <c r="GJ16" s="80">
        <v>16.114999999999998</v>
      </c>
      <c r="GK16" s="80">
        <v>0</v>
      </c>
      <c r="GL16" s="80">
        <v>14.000999999999999</v>
      </c>
      <c r="GM16" s="80">
        <v>34.585000000000001</v>
      </c>
      <c r="GN16" s="80">
        <v>0</v>
      </c>
      <c r="GO16" s="80">
        <v>131.059</v>
      </c>
      <c r="GP16" s="80">
        <v>0</v>
      </c>
      <c r="GQ16" s="80">
        <v>0</v>
      </c>
      <c r="GR16" s="80">
        <v>0</v>
      </c>
      <c r="GS16" s="80">
        <v>0</v>
      </c>
      <c r="GT16" s="80">
        <v>196.30099999999999</v>
      </c>
      <c r="GU16" s="80">
        <v>0</v>
      </c>
      <c r="GV16" s="80">
        <v>0</v>
      </c>
      <c r="GW16" s="80">
        <v>0</v>
      </c>
      <c r="GX16" s="80">
        <v>0</v>
      </c>
      <c r="GY16" s="80">
        <v>0</v>
      </c>
      <c r="GZ16" s="80">
        <v>0</v>
      </c>
      <c r="HA16" s="80">
        <v>0</v>
      </c>
      <c r="HB16" s="80">
        <v>0</v>
      </c>
      <c r="HC16" s="80">
        <v>42.838000000000001</v>
      </c>
      <c r="HD16" s="80">
        <v>33.228000000000002</v>
      </c>
      <c r="HE16" s="80">
        <v>0</v>
      </c>
      <c r="HF16" s="80">
        <v>191.46299999999999</v>
      </c>
      <c r="HG16" s="80">
        <v>31.956</v>
      </c>
      <c r="HH16" s="80">
        <v>0</v>
      </c>
      <c r="HI16" s="80">
        <v>0</v>
      </c>
      <c r="HJ16" s="80">
        <v>0</v>
      </c>
      <c r="HK16" s="80">
        <v>9802.18</v>
      </c>
      <c r="HL16" s="80">
        <v>86.769000000000005</v>
      </c>
      <c r="HM16" s="80">
        <v>56.779000000000003</v>
      </c>
      <c r="HN16" s="80">
        <v>7.3129999999999997</v>
      </c>
      <c r="HO16" s="80">
        <v>100.071</v>
      </c>
      <c r="HP16" s="80">
        <v>19.081</v>
      </c>
      <c r="HQ16" s="80">
        <v>40.518000000000001</v>
      </c>
      <c r="HR16" s="80">
        <v>28.442</v>
      </c>
      <c r="HS16" s="80">
        <v>71.488</v>
      </c>
      <c r="HT16" s="80">
        <v>30.116</v>
      </c>
      <c r="HU16" s="80">
        <v>34.585000000000001</v>
      </c>
      <c r="HV16" s="80">
        <v>131.059</v>
      </c>
      <c r="HW16" s="80">
        <v>0</v>
      </c>
      <c r="HX16" s="80">
        <v>196.30099999999999</v>
      </c>
      <c r="HY16" s="80">
        <v>76.066000000000003</v>
      </c>
      <c r="HZ16" s="80">
        <v>0</v>
      </c>
      <c r="IA16" s="80">
        <v>191.46299999999999</v>
      </c>
      <c r="IB16" s="80">
        <v>31.956</v>
      </c>
      <c r="IC16" s="80">
        <v>0</v>
      </c>
      <c r="ID16" s="80">
        <v>0</v>
      </c>
      <c r="IE16" s="80">
        <v>0</v>
      </c>
      <c r="IF16" s="80">
        <v>9802.18</v>
      </c>
      <c r="IG16" s="80">
        <v>278.23200000000003</v>
      </c>
      <c r="IH16" s="80">
        <v>56.779000000000003</v>
      </c>
      <c r="II16" s="80">
        <v>7.3129999999999997</v>
      </c>
      <c r="IJ16" s="80">
        <v>100.071</v>
      </c>
      <c r="IK16" s="80">
        <v>19.081</v>
      </c>
      <c r="IL16" s="80">
        <v>40.518000000000001</v>
      </c>
      <c r="IM16" s="80">
        <v>28.442</v>
      </c>
      <c r="IN16" s="80">
        <v>71.488</v>
      </c>
      <c r="IO16" s="80">
        <v>30.116</v>
      </c>
      <c r="IP16" s="80">
        <v>34.585000000000001</v>
      </c>
      <c r="IQ16" s="80">
        <v>131.059</v>
      </c>
      <c r="IR16" s="80">
        <v>0</v>
      </c>
      <c r="IS16" s="80">
        <v>196.30099999999999</v>
      </c>
      <c r="IT16" s="80">
        <v>76.066000000000003</v>
      </c>
      <c r="IU16" s="80">
        <v>0</v>
      </c>
      <c r="IV16" s="81">
        <v>0</v>
      </c>
      <c r="IW16" s="78">
        <v>4</v>
      </c>
      <c r="IX16" s="78">
        <v>0</v>
      </c>
      <c r="IY16" s="78">
        <v>0</v>
      </c>
      <c r="IZ16" s="78">
        <v>0</v>
      </c>
      <c r="JA16" s="78">
        <v>0</v>
      </c>
      <c r="JB16" s="78">
        <v>0</v>
      </c>
      <c r="JC16" s="78">
        <v>0</v>
      </c>
      <c r="JD16" s="78">
        <v>0</v>
      </c>
      <c r="JE16" s="78">
        <v>51</v>
      </c>
      <c r="JF16" s="78">
        <v>20</v>
      </c>
      <c r="JG16" s="78">
        <v>9</v>
      </c>
      <c r="JH16" s="78">
        <v>2</v>
      </c>
      <c r="JI16" s="78">
        <v>2</v>
      </c>
      <c r="JJ16" s="78">
        <v>77</v>
      </c>
      <c r="JK16" s="78">
        <v>8</v>
      </c>
      <c r="JL16" s="78">
        <v>60</v>
      </c>
      <c r="JM16" s="78">
        <v>3</v>
      </c>
      <c r="JN16" s="78">
        <v>43</v>
      </c>
      <c r="JO16" s="78">
        <v>8</v>
      </c>
      <c r="JP16" s="78">
        <v>0</v>
      </c>
      <c r="JQ16" s="78">
        <v>6</v>
      </c>
      <c r="JR16" s="78">
        <v>7</v>
      </c>
      <c r="JS16" s="78">
        <v>27</v>
      </c>
      <c r="JT16" s="78">
        <v>14</v>
      </c>
      <c r="JU16" s="78">
        <v>5</v>
      </c>
      <c r="JV16" s="78">
        <v>6</v>
      </c>
      <c r="JW16" s="78">
        <v>7</v>
      </c>
      <c r="JX16" s="78">
        <v>12</v>
      </c>
      <c r="JY16" s="78">
        <v>18</v>
      </c>
      <c r="JZ16" s="78">
        <v>4</v>
      </c>
      <c r="KA16" s="78">
        <v>100</v>
      </c>
      <c r="KB16" s="78">
        <v>7</v>
      </c>
      <c r="KC16" s="78">
        <v>1</v>
      </c>
      <c r="KD16" s="78">
        <v>0</v>
      </c>
      <c r="KE16" s="78">
        <v>3</v>
      </c>
      <c r="KF16" s="78">
        <v>15</v>
      </c>
      <c r="KG16" s="78">
        <v>4</v>
      </c>
      <c r="KH16" s="78">
        <v>1</v>
      </c>
      <c r="KI16" s="78">
        <v>1</v>
      </c>
      <c r="KJ16" s="78">
        <v>0</v>
      </c>
      <c r="KK16" s="78">
        <v>1</v>
      </c>
      <c r="KL16" s="78">
        <v>0</v>
      </c>
      <c r="KM16" s="78">
        <v>0</v>
      </c>
      <c r="KN16" s="78">
        <v>0</v>
      </c>
      <c r="KO16" s="78">
        <v>0</v>
      </c>
      <c r="KP16" s="78">
        <v>0</v>
      </c>
      <c r="KQ16" s="78">
        <v>2</v>
      </c>
      <c r="KR16" s="78">
        <v>0</v>
      </c>
      <c r="KS16" s="78">
        <v>0</v>
      </c>
      <c r="KT16" s="78">
        <v>1</v>
      </c>
      <c r="KU16" s="78">
        <v>0</v>
      </c>
      <c r="KV16" s="78">
        <v>1</v>
      </c>
      <c r="KW16" s="78">
        <v>1</v>
      </c>
      <c r="KX16" s="78">
        <v>0</v>
      </c>
      <c r="KY16" s="78">
        <v>0</v>
      </c>
      <c r="KZ16" s="78">
        <v>17</v>
      </c>
      <c r="LA16" s="78">
        <v>0</v>
      </c>
      <c r="LB16" s="78">
        <v>0</v>
      </c>
      <c r="LC16" s="78">
        <v>0</v>
      </c>
      <c r="LD16" s="78">
        <v>0</v>
      </c>
      <c r="LE16" s="78">
        <v>0</v>
      </c>
      <c r="LF16" s="78">
        <v>2</v>
      </c>
      <c r="LG16" s="78">
        <v>0</v>
      </c>
      <c r="LH16" s="78">
        <v>0</v>
      </c>
      <c r="LI16" s="78">
        <v>1</v>
      </c>
      <c r="LJ16" s="78">
        <v>0</v>
      </c>
      <c r="LK16" s="78">
        <v>0</v>
      </c>
      <c r="LL16" s="78">
        <v>0</v>
      </c>
      <c r="LM16" s="78">
        <v>8</v>
      </c>
      <c r="LN16" s="78">
        <v>0</v>
      </c>
      <c r="LO16" s="78">
        <v>3</v>
      </c>
      <c r="LP16" s="78">
        <v>1</v>
      </c>
      <c r="LQ16" s="78">
        <v>0</v>
      </c>
      <c r="LR16" s="78">
        <v>0</v>
      </c>
      <c r="LS16" s="78">
        <v>15</v>
      </c>
      <c r="LT16" s="78">
        <v>0</v>
      </c>
      <c r="LU16" s="78">
        <v>0</v>
      </c>
      <c r="LV16" s="78">
        <v>3</v>
      </c>
      <c r="LW16" s="78">
        <v>0</v>
      </c>
      <c r="LX16" s="78">
        <v>3</v>
      </c>
      <c r="LY16" s="78">
        <v>6</v>
      </c>
      <c r="LZ16" s="78">
        <v>0</v>
      </c>
      <c r="MA16" s="78">
        <v>24</v>
      </c>
      <c r="MB16" s="78">
        <v>0</v>
      </c>
      <c r="MC16" s="78">
        <v>0</v>
      </c>
      <c r="MD16" s="78">
        <v>0</v>
      </c>
      <c r="ME16" s="78">
        <v>0</v>
      </c>
      <c r="MF16" s="78">
        <v>15</v>
      </c>
      <c r="MG16" s="78">
        <v>0</v>
      </c>
      <c r="MH16" s="78">
        <v>0</v>
      </c>
      <c r="MI16" s="78">
        <v>0</v>
      </c>
      <c r="MJ16" s="78">
        <v>0</v>
      </c>
      <c r="MK16" s="78">
        <v>0</v>
      </c>
      <c r="ML16" s="78">
        <v>0</v>
      </c>
      <c r="MM16" s="78">
        <v>0</v>
      </c>
      <c r="MN16" s="78">
        <v>0</v>
      </c>
      <c r="MO16" s="78">
        <v>5</v>
      </c>
      <c r="MP16" s="78">
        <v>6</v>
      </c>
      <c r="MQ16" s="78">
        <v>0</v>
      </c>
      <c r="MR16" s="78">
        <v>0</v>
      </c>
      <c r="MS16" s="78">
        <v>0</v>
      </c>
      <c r="MT16" s="78">
        <v>1</v>
      </c>
      <c r="MU16" s="78">
        <v>0</v>
      </c>
      <c r="MV16" s="78">
        <v>0</v>
      </c>
      <c r="MW16" s="78">
        <v>3</v>
      </c>
      <c r="MX16" s="78">
        <v>4</v>
      </c>
      <c r="MY16" s="78">
        <v>0</v>
      </c>
      <c r="MZ16" s="78">
        <v>0</v>
      </c>
      <c r="NA16" s="78">
        <v>0</v>
      </c>
      <c r="NB16" s="78">
        <v>0</v>
      </c>
      <c r="NC16" s="78">
        <v>0</v>
      </c>
      <c r="ND16" s="78">
        <v>0</v>
      </c>
      <c r="NE16" s="78">
        <v>0</v>
      </c>
      <c r="NF16" s="78">
        <v>51</v>
      </c>
      <c r="NG16" s="78">
        <v>20</v>
      </c>
      <c r="NH16" s="78">
        <v>9</v>
      </c>
      <c r="NI16" s="78">
        <v>2</v>
      </c>
      <c r="NJ16" s="78">
        <v>2</v>
      </c>
      <c r="NK16" s="78">
        <v>77</v>
      </c>
      <c r="NL16" s="78">
        <v>8</v>
      </c>
      <c r="NM16" s="78">
        <v>60</v>
      </c>
      <c r="NN16" s="78">
        <v>3</v>
      </c>
      <c r="NO16" s="78">
        <v>43</v>
      </c>
      <c r="NP16" s="78">
        <v>8</v>
      </c>
      <c r="NQ16" s="78">
        <v>0</v>
      </c>
      <c r="NR16" s="78">
        <v>6</v>
      </c>
      <c r="NS16" s="78">
        <v>7</v>
      </c>
      <c r="NT16" s="78">
        <v>27</v>
      </c>
      <c r="NU16" s="78">
        <v>14</v>
      </c>
      <c r="NV16" s="78">
        <v>5</v>
      </c>
      <c r="NW16" s="78">
        <v>6</v>
      </c>
      <c r="NX16" s="78">
        <v>7</v>
      </c>
      <c r="NY16" s="78">
        <v>12</v>
      </c>
      <c r="NZ16" s="78">
        <v>18</v>
      </c>
      <c r="OA16" s="78">
        <v>4</v>
      </c>
      <c r="OB16" s="78">
        <v>100</v>
      </c>
      <c r="OC16" s="78">
        <v>7</v>
      </c>
      <c r="OD16" s="78">
        <v>0</v>
      </c>
      <c r="OE16" s="78">
        <v>0</v>
      </c>
      <c r="OF16" s="78">
        <v>0</v>
      </c>
      <c r="OG16" s="78">
        <v>15</v>
      </c>
      <c r="OH16" s="78">
        <v>4</v>
      </c>
      <c r="OI16" s="78">
        <v>1</v>
      </c>
      <c r="OJ16" s="78">
        <v>1</v>
      </c>
      <c r="OK16" s="78">
        <v>0</v>
      </c>
      <c r="OL16" s="78">
        <v>1</v>
      </c>
      <c r="OM16" s="78">
        <v>0</v>
      </c>
      <c r="ON16" s="78">
        <v>0</v>
      </c>
      <c r="OO16" s="78">
        <v>0</v>
      </c>
      <c r="OP16" s="78">
        <v>0</v>
      </c>
      <c r="OQ16" s="78">
        <v>0</v>
      </c>
      <c r="OR16" s="78">
        <v>2</v>
      </c>
      <c r="OS16" s="78">
        <v>0</v>
      </c>
      <c r="OT16" s="78">
        <v>0</v>
      </c>
      <c r="OU16" s="78">
        <v>1</v>
      </c>
      <c r="OV16" s="78">
        <v>0</v>
      </c>
      <c r="OW16" s="78">
        <v>1</v>
      </c>
      <c r="OX16" s="78">
        <v>1</v>
      </c>
      <c r="OY16" s="78">
        <v>0</v>
      </c>
      <c r="OZ16" s="78">
        <v>0</v>
      </c>
      <c r="PA16" s="78">
        <v>17</v>
      </c>
      <c r="PB16" s="78">
        <v>0</v>
      </c>
      <c r="PC16" s="78">
        <v>0</v>
      </c>
      <c r="PD16" s="78">
        <v>0</v>
      </c>
      <c r="PE16" s="78">
        <v>0</v>
      </c>
      <c r="PF16" s="78">
        <v>0</v>
      </c>
      <c r="PG16" s="78">
        <v>2</v>
      </c>
      <c r="PH16" s="78">
        <v>0</v>
      </c>
      <c r="PI16" s="78">
        <v>0</v>
      </c>
      <c r="PJ16" s="78">
        <v>1</v>
      </c>
      <c r="PK16" s="78">
        <v>0</v>
      </c>
      <c r="PL16" s="78">
        <v>0</v>
      </c>
      <c r="PM16" s="78">
        <v>0</v>
      </c>
      <c r="PN16" s="78">
        <v>8</v>
      </c>
      <c r="PO16" s="78">
        <v>0</v>
      </c>
      <c r="PP16" s="78">
        <v>3</v>
      </c>
      <c r="PQ16" s="78">
        <v>1</v>
      </c>
      <c r="PR16" s="78">
        <v>0</v>
      </c>
      <c r="PS16" s="78">
        <v>0</v>
      </c>
      <c r="PT16" s="78">
        <v>15</v>
      </c>
      <c r="PU16" s="78">
        <v>0</v>
      </c>
      <c r="PV16" s="78">
        <v>0</v>
      </c>
      <c r="PW16" s="78">
        <v>3</v>
      </c>
      <c r="PX16" s="78">
        <v>0</v>
      </c>
      <c r="PY16" s="78">
        <v>3</v>
      </c>
      <c r="PZ16" s="78">
        <v>6</v>
      </c>
      <c r="QA16" s="78">
        <v>0</v>
      </c>
      <c r="QB16" s="78">
        <v>24</v>
      </c>
      <c r="QC16" s="78">
        <v>0</v>
      </c>
      <c r="QD16" s="78">
        <v>0</v>
      </c>
      <c r="QE16" s="78">
        <v>0</v>
      </c>
      <c r="QF16" s="78">
        <v>0</v>
      </c>
      <c r="QG16" s="78">
        <v>15</v>
      </c>
      <c r="QH16" s="78">
        <v>0</v>
      </c>
      <c r="QI16" s="78">
        <v>0</v>
      </c>
      <c r="QJ16" s="78">
        <v>0</v>
      </c>
      <c r="QK16" s="78">
        <v>0</v>
      </c>
      <c r="QL16" s="78">
        <v>0</v>
      </c>
      <c r="QM16" s="78">
        <v>0</v>
      </c>
      <c r="QN16" s="78">
        <v>0</v>
      </c>
      <c r="QO16" s="78">
        <v>0</v>
      </c>
      <c r="QP16" s="78">
        <v>5</v>
      </c>
      <c r="QQ16" s="78">
        <v>6</v>
      </c>
      <c r="QR16" s="78">
        <v>0</v>
      </c>
      <c r="QS16" s="78">
        <v>4</v>
      </c>
      <c r="QT16" s="78">
        <v>4</v>
      </c>
      <c r="QU16" s="78">
        <v>0</v>
      </c>
      <c r="QV16" s="78">
        <v>0</v>
      </c>
      <c r="QW16" s="78">
        <v>0</v>
      </c>
      <c r="QX16" s="78">
        <v>496</v>
      </c>
      <c r="QY16" s="78">
        <v>15</v>
      </c>
      <c r="QZ16" s="78">
        <v>7</v>
      </c>
      <c r="RA16" s="78">
        <v>2</v>
      </c>
      <c r="RB16" s="78">
        <v>20</v>
      </c>
      <c r="RC16" s="78">
        <v>3</v>
      </c>
      <c r="RD16" s="78">
        <v>8</v>
      </c>
      <c r="RE16" s="78">
        <v>4</v>
      </c>
      <c r="RF16" s="78">
        <v>15</v>
      </c>
      <c r="RG16" s="78">
        <v>6</v>
      </c>
      <c r="RH16" s="78">
        <v>6</v>
      </c>
      <c r="RI16" s="78">
        <v>24</v>
      </c>
      <c r="RJ16" s="78">
        <v>0</v>
      </c>
      <c r="RK16" s="78">
        <v>15</v>
      </c>
      <c r="RL16" s="78">
        <v>11</v>
      </c>
      <c r="RM16" s="78">
        <v>0</v>
      </c>
      <c r="RN16" s="78">
        <v>4</v>
      </c>
      <c r="RO16" s="78">
        <v>4</v>
      </c>
      <c r="RP16" s="78">
        <v>0</v>
      </c>
      <c r="RQ16" s="78">
        <v>0</v>
      </c>
      <c r="RR16" s="78">
        <v>0</v>
      </c>
      <c r="RS16" s="78">
        <v>496</v>
      </c>
      <c r="RT16" s="78">
        <v>19</v>
      </c>
      <c r="RU16" s="78">
        <v>7</v>
      </c>
      <c r="RV16" s="78">
        <v>2</v>
      </c>
      <c r="RW16" s="78">
        <v>20</v>
      </c>
      <c r="RX16" s="78">
        <v>3</v>
      </c>
      <c r="RY16" s="78">
        <v>8</v>
      </c>
      <c r="RZ16" s="78">
        <v>4</v>
      </c>
      <c r="SA16" s="78">
        <v>15</v>
      </c>
      <c r="SB16" s="78">
        <v>6</v>
      </c>
      <c r="SC16" s="78">
        <v>6</v>
      </c>
      <c r="SD16" s="78">
        <v>24</v>
      </c>
      <c r="SE16" s="78">
        <v>0</v>
      </c>
      <c r="SF16" s="78">
        <v>15</v>
      </c>
      <c r="SG16" s="78">
        <v>11</v>
      </c>
      <c r="SH16" s="78">
        <v>0</v>
      </c>
    </row>
    <row r="17" spans="1:502">
      <c r="A17" s="17" t="s">
        <v>2039</v>
      </c>
      <c r="B17" s="77">
        <v>9</v>
      </c>
      <c r="C17" s="77">
        <v>9</v>
      </c>
      <c r="D17" s="77">
        <v>1</v>
      </c>
      <c r="E17" s="77">
        <v>2012</v>
      </c>
      <c r="F17" s="77" t="s">
        <v>180</v>
      </c>
      <c r="G17" s="1017" t="s">
        <v>1599</v>
      </c>
      <c r="H17" s="77" t="s">
        <v>1600</v>
      </c>
      <c r="I17" s="1018"/>
      <c r="J17" s="80">
        <v>32.533999999999999</v>
      </c>
      <c r="K17" s="80">
        <v>0</v>
      </c>
      <c r="L17" s="80">
        <v>0</v>
      </c>
      <c r="M17" s="80">
        <v>0</v>
      </c>
      <c r="N17" s="80">
        <v>0</v>
      </c>
      <c r="O17" s="80">
        <v>0</v>
      </c>
      <c r="P17" s="80">
        <v>0</v>
      </c>
      <c r="Q17" s="80">
        <v>0</v>
      </c>
      <c r="R17" s="80">
        <v>633.17100000000005</v>
      </c>
      <c r="S17" s="80">
        <v>352.01499999999999</v>
      </c>
      <c r="T17" s="80">
        <v>386.46899999999999</v>
      </c>
      <c r="U17" s="80">
        <v>34.814</v>
      </c>
      <c r="V17" s="80">
        <v>17.091999999999999</v>
      </c>
      <c r="W17" s="80">
        <v>2392.971</v>
      </c>
      <c r="X17" s="80">
        <v>44.84</v>
      </c>
      <c r="Y17" s="80">
        <v>1360.0450000000001</v>
      </c>
      <c r="Z17" s="80">
        <v>12.986000000000001</v>
      </c>
      <c r="AA17" s="80">
        <v>564.36900000000003</v>
      </c>
      <c r="AB17" s="80">
        <v>144.85400000000001</v>
      </c>
      <c r="AC17" s="80">
        <v>0</v>
      </c>
      <c r="AD17" s="80">
        <v>270.899</v>
      </c>
      <c r="AE17" s="80">
        <v>65.212000000000003</v>
      </c>
      <c r="AF17" s="80">
        <v>651.32399999999996</v>
      </c>
      <c r="AG17" s="80">
        <v>121.602</v>
      </c>
      <c r="AH17" s="80">
        <v>113.402</v>
      </c>
      <c r="AI17" s="80">
        <v>45.640999999999998</v>
      </c>
      <c r="AJ17" s="80">
        <v>112.773</v>
      </c>
      <c r="AK17" s="80">
        <v>177.12200000000001</v>
      </c>
      <c r="AL17" s="80">
        <v>309.66399999999999</v>
      </c>
      <c r="AM17" s="80">
        <v>21.803999999999998</v>
      </c>
      <c r="AN17" s="80">
        <v>1636.153</v>
      </c>
      <c r="AO17" s="80">
        <v>62.204000000000001</v>
      </c>
      <c r="AP17" s="80">
        <v>197.649</v>
      </c>
      <c r="AQ17" s="80">
        <v>0</v>
      </c>
      <c r="AR17" s="80">
        <v>0.98299999999999998</v>
      </c>
      <c r="AS17" s="80">
        <v>90.230999999999995</v>
      </c>
      <c r="AT17" s="80">
        <v>18.106000000000002</v>
      </c>
      <c r="AU17" s="80">
        <v>5.8289999999999997</v>
      </c>
      <c r="AV17" s="80">
        <v>30.085000000000001</v>
      </c>
      <c r="AW17" s="80">
        <v>0</v>
      </c>
      <c r="AX17" s="80">
        <v>8.7690000000000001</v>
      </c>
      <c r="AY17" s="80">
        <v>0</v>
      </c>
      <c r="AZ17" s="80">
        <v>4.1829999999999998</v>
      </c>
      <c r="BA17" s="80">
        <v>0</v>
      </c>
      <c r="BB17" s="80">
        <v>0</v>
      </c>
      <c r="BC17" s="80">
        <v>0</v>
      </c>
      <c r="BD17" s="80">
        <v>10.191000000000001</v>
      </c>
      <c r="BE17" s="80">
        <v>0</v>
      </c>
      <c r="BF17" s="80">
        <v>0</v>
      </c>
      <c r="BG17" s="80">
        <v>6.5369999999999999</v>
      </c>
      <c r="BH17" s="80">
        <v>0</v>
      </c>
      <c r="BI17" s="80">
        <v>5.26</v>
      </c>
      <c r="BJ17" s="80">
        <v>20.5</v>
      </c>
      <c r="BK17" s="80">
        <v>0</v>
      </c>
      <c r="BL17" s="80">
        <v>0</v>
      </c>
      <c r="BM17" s="80">
        <v>73.225999999999999</v>
      </c>
      <c r="BN17" s="80">
        <v>0</v>
      </c>
      <c r="BO17" s="80">
        <v>0</v>
      </c>
      <c r="BP17" s="80">
        <v>0</v>
      </c>
      <c r="BQ17" s="80">
        <v>0</v>
      </c>
      <c r="BR17" s="80">
        <v>0</v>
      </c>
      <c r="BS17" s="80">
        <v>9.1549999999999994</v>
      </c>
      <c r="BT17" s="80">
        <v>0</v>
      </c>
      <c r="BU17" s="80">
        <v>0</v>
      </c>
      <c r="BV17" s="80">
        <v>11.879</v>
      </c>
      <c r="BW17" s="80">
        <v>0</v>
      </c>
      <c r="BX17" s="80">
        <v>0</v>
      </c>
      <c r="BY17" s="80">
        <v>0</v>
      </c>
      <c r="BZ17" s="80">
        <v>46.863</v>
      </c>
      <c r="CA17" s="80">
        <v>0</v>
      </c>
      <c r="CB17" s="80">
        <v>25.847999999999999</v>
      </c>
      <c r="CC17" s="80">
        <v>5.28</v>
      </c>
      <c r="CD17" s="80">
        <v>0</v>
      </c>
      <c r="CE17" s="80">
        <v>0</v>
      </c>
      <c r="CF17" s="80">
        <v>99.754000000000005</v>
      </c>
      <c r="CG17" s="80">
        <v>0</v>
      </c>
      <c r="CH17" s="80">
        <v>0</v>
      </c>
      <c r="CI17" s="80">
        <v>15.366</v>
      </c>
      <c r="CJ17" s="80">
        <v>0</v>
      </c>
      <c r="CK17" s="80">
        <v>16.866</v>
      </c>
      <c r="CL17" s="80">
        <v>36.5</v>
      </c>
      <c r="CM17" s="80">
        <v>0</v>
      </c>
      <c r="CN17" s="80">
        <v>153.66999999999999</v>
      </c>
      <c r="CO17" s="80">
        <v>0</v>
      </c>
      <c r="CP17" s="80">
        <v>0</v>
      </c>
      <c r="CQ17" s="80">
        <v>0</v>
      </c>
      <c r="CR17" s="80">
        <v>0</v>
      </c>
      <c r="CS17" s="80">
        <v>357.685</v>
      </c>
      <c r="CT17" s="80">
        <v>0</v>
      </c>
      <c r="CU17" s="80">
        <v>0</v>
      </c>
      <c r="CV17" s="80">
        <v>0</v>
      </c>
      <c r="CW17" s="80">
        <v>0</v>
      </c>
      <c r="CX17" s="80">
        <v>0</v>
      </c>
      <c r="CY17" s="80">
        <v>0</v>
      </c>
      <c r="CZ17" s="80">
        <v>0</v>
      </c>
      <c r="DA17" s="80">
        <v>0</v>
      </c>
      <c r="DB17" s="80">
        <v>40.743000000000002</v>
      </c>
      <c r="DC17" s="80">
        <v>21.623000000000001</v>
      </c>
      <c r="DD17" s="80">
        <v>0</v>
      </c>
      <c r="DE17" s="80">
        <v>0</v>
      </c>
      <c r="DF17" s="80">
        <v>0</v>
      </c>
      <c r="DG17" s="80">
        <v>197.649</v>
      </c>
      <c r="DH17" s="80">
        <v>0</v>
      </c>
      <c r="DI17" s="80">
        <v>0</v>
      </c>
      <c r="DJ17" s="80">
        <v>0.98299999999999998</v>
      </c>
      <c r="DK17" s="80">
        <v>32.533999999999999</v>
      </c>
      <c r="DL17" s="80">
        <v>0</v>
      </c>
      <c r="DM17" s="80">
        <v>0</v>
      </c>
      <c r="DN17" s="80">
        <v>0</v>
      </c>
      <c r="DO17" s="80">
        <v>0</v>
      </c>
      <c r="DP17" s="80">
        <v>0</v>
      </c>
      <c r="DQ17" s="80">
        <v>0</v>
      </c>
      <c r="DR17" s="80">
        <v>0</v>
      </c>
      <c r="DS17" s="80">
        <v>633.17100000000005</v>
      </c>
      <c r="DT17" s="80">
        <v>352.01499999999999</v>
      </c>
      <c r="DU17" s="80">
        <v>386.46899999999999</v>
      </c>
      <c r="DV17" s="80">
        <v>34.814</v>
      </c>
      <c r="DW17" s="80">
        <v>17.091999999999999</v>
      </c>
      <c r="DX17" s="80">
        <v>2392.971</v>
      </c>
      <c r="DY17" s="80">
        <v>44.84</v>
      </c>
      <c r="DZ17" s="80">
        <v>1360.0450000000001</v>
      </c>
      <c r="EA17" s="80">
        <v>12.986000000000001</v>
      </c>
      <c r="EB17" s="80">
        <v>564.36900000000003</v>
      </c>
      <c r="EC17" s="80">
        <v>144.85400000000001</v>
      </c>
      <c r="ED17" s="80">
        <v>0</v>
      </c>
      <c r="EE17" s="80">
        <v>270.899</v>
      </c>
      <c r="EF17" s="80">
        <v>65.212000000000003</v>
      </c>
      <c r="EG17" s="80">
        <v>651.32399999999996</v>
      </c>
      <c r="EH17" s="80">
        <v>121.602</v>
      </c>
      <c r="EI17" s="80">
        <v>113.402</v>
      </c>
      <c r="EJ17" s="80">
        <v>45.640999999999998</v>
      </c>
      <c r="EK17" s="80">
        <v>112.773</v>
      </c>
      <c r="EL17" s="80">
        <v>177.12200000000001</v>
      </c>
      <c r="EM17" s="80">
        <v>309.66399999999999</v>
      </c>
      <c r="EN17" s="80">
        <v>21.803999999999998</v>
      </c>
      <c r="EO17" s="80">
        <v>1636.153</v>
      </c>
      <c r="EP17" s="80">
        <v>62.204000000000001</v>
      </c>
      <c r="EQ17" s="80">
        <v>0</v>
      </c>
      <c r="ER17" s="80">
        <v>0</v>
      </c>
      <c r="ES17" s="80">
        <v>0</v>
      </c>
      <c r="ET17" s="80">
        <v>90.230999999999995</v>
      </c>
      <c r="EU17" s="80">
        <v>18.106000000000002</v>
      </c>
      <c r="EV17" s="80">
        <v>5.8289999999999997</v>
      </c>
      <c r="EW17" s="80">
        <v>30.085000000000001</v>
      </c>
      <c r="EX17" s="80">
        <v>0</v>
      </c>
      <c r="EY17" s="80">
        <v>8.7690000000000001</v>
      </c>
      <c r="EZ17" s="80">
        <v>0</v>
      </c>
      <c r="FA17" s="80">
        <v>4.1829999999999998</v>
      </c>
      <c r="FB17" s="80">
        <v>0</v>
      </c>
      <c r="FC17" s="80">
        <v>0</v>
      </c>
      <c r="FD17" s="80">
        <v>0</v>
      </c>
      <c r="FE17" s="80">
        <v>10.191000000000001</v>
      </c>
      <c r="FF17" s="80">
        <v>0</v>
      </c>
      <c r="FG17" s="80">
        <v>0</v>
      </c>
      <c r="FH17" s="80">
        <v>6.5369999999999999</v>
      </c>
      <c r="FI17" s="80">
        <v>0</v>
      </c>
      <c r="FJ17" s="80">
        <v>5.26</v>
      </c>
      <c r="FK17" s="80">
        <v>20.5</v>
      </c>
      <c r="FL17" s="80">
        <v>0</v>
      </c>
      <c r="FM17" s="80">
        <v>0</v>
      </c>
      <c r="FN17" s="80">
        <v>73.225999999999999</v>
      </c>
      <c r="FO17" s="80">
        <v>0</v>
      </c>
      <c r="FP17" s="80">
        <v>0</v>
      </c>
      <c r="FQ17" s="80">
        <v>0</v>
      </c>
      <c r="FR17" s="80">
        <v>0</v>
      </c>
      <c r="FS17" s="80">
        <v>0</v>
      </c>
      <c r="FT17" s="80">
        <v>9.1549999999999994</v>
      </c>
      <c r="FU17" s="80">
        <v>0</v>
      </c>
      <c r="FV17" s="80">
        <v>0</v>
      </c>
      <c r="FW17" s="80">
        <v>11.879</v>
      </c>
      <c r="FX17" s="80">
        <v>0</v>
      </c>
      <c r="FY17" s="80">
        <v>0</v>
      </c>
      <c r="FZ17" s="80">
        <v>0</v>
      </c>
      <c r="GA17" s="80">
        <v>46.863</v>
      </c>
      <c r="GB17" s="80">
        <v>0</v>
      </c>
      <c r="GC17" s="80">
        <v>25.847999999999999</v>
      </c>
      <c r="GD17" s="80">
        <v>5.28</v>
      </c>
      <c r="GE17" s="80">
        <v>0</v>
      </c>
      <c r="GF17" s="80">
        <v>0</v>
      </c>
      <c r="GG17" s="80">
        <v>99.754000000000005</v>
      </c>
      <c r="GH17" s="80">
        <v>0</v>
      </c>
      <c r="GI17" s="80">
        <v>0</v>
      </c>
      <c r="GJ17" s="80">
        <v>15.366</v>
      </c>
      <c r="GK17" s="80">
        <v>0</v>
      </c>
      <c r="GL17" s="80">
        <v>16.866</v>
      </c>
      <c r="GM17" s="80">
        <v>36.5</v>
      </c>
      <c r="GN17" s="80">
        <v>0</v>
      </c>
      <c r="GO17" s="80">
        <v>153.66999999999999</v>
      </c>
      <c r="GP17" s="80">
        <v>0</v>
      </c>
      <c r="GQ17" s="80">
        <v>0</v>
      </c>
      <c r="GR17" s="80">
        <v>0</v>
      </c>
      <c r="GS17" s="80">
        <v>0</v>
      </c>
      <c r="GT17" s="80">
        <v>357.685</v>
      </c>
      <c r="GU17" s="80">
        <v>0</v>
      </c>
      <c r="GV17" s="80">
        <v>0</v>
      </c>
      <c r="GW17" s="80">
        <v>0</v>
      </c>
      <c r="GX17" s="80">
        <v>0</v>
      </c>
      <c r="GY17" s="80">
        <v>0</v>
      </c>
      <c r="GZ17" s="80">
        <v>0</v>
      </c>
      <c r="HA17" s="80">
        <v>0</v>
      </c>
      <c r="HB17" s="80">
        <v>0</v>
      </c>
      <c r="HC17" s="80">
        <v>40.743000000000002</v>
      </c>
      <c r="HD17" s="80">
        <v>21.623000000000001</v>
      </c>
      <c r="HE17" s="80">
        <v>0</v>
      </c>
      <c r="HF17" s="80">
        <v>198.63200000000001</v>
      </c>
      <c r="HG17" s="80">
        <v>32.533999999999999</v>
      </c>
      <c r="HH17" s="80">
        <v>0</v>
      </c>
      <c r="HI17" s="80">
        <v>0</v>
      </c>
      <c r="HJ17" s="80">
        <v>0</v>
      </c>
      <c r="HK17" s="80">
        <v>9531.4259999999995</v>
      </c>
      <c r="HL17" s="80">
        <v>90.230999999999995</v>
      </c>
      <c r="HM17" s="80">
        <v>62.789000000000001</v>
      </c>
      <c r="HN17" s="80">
        <v>14.374000000000001</v>
      </c>
      <c r="HO17" s="80">
        <v>105.523</v>
      </c>
      <c r="HP17" s="80">
        <v>21.033999999999999</v>
      </c>
      <c r="HQ17" s="80">
        <v>46.863</v>
      </c>
      <c r="HR17" s="80">
        <v>31.128</v>
      </c>
      <c r="HS17" s="80">
        <v>99.754000000000005</v>
      </c>
      <c r="HT17" s="80">
        <v>32.231999999999999</v>
      </c>
      <c r="HU17" s="80">
        <v>36.5</v>
      </c>
      <c r="HV17" s="80">
        <v>153.66999999999999</v>
      </c>
      <c r="HW17" s="80">
        <v>0</v>
      </c>
      <c r="HX17" s="80">
        <v>357.685</v>
      </c>
      <c r="HY17" s="80">
        <v>62.366</v>
      </c>
      <c r="HZ17" s="80">
        <v>0</v>
      </c>
      <c r="IA17" s="80">
        <v>198.63200000000001</v>
      </c>
      <c r="IB17" s="80">
        <v>32.533999999999999</v>
      </c>
      <c r="IC17" s="80">
        <v>0</v>
      </c>
      <c r="ID17" s="80">
        <v>0</v>
      </c>
      <c r="IE17" s="80">
        <v>0</v>
      </c>
      <c r="IF17" s="80">
        <v>9531.4259999999995</v>
      </c>
      <c r="IG17" s="80">
        <v>288.863</v>
      </c>
      <c r="IH17" s="80">
        <v>62.789000000000001</v>
      </c>
      <c r="II17" s="80">
        <v>14.374000000000001</v>
      </c>
      <c r="IJ17" s="80">
        <v>105.523</v>
      </c>
      <c r="IK17" s="80">
        <v>21.033999999999999</v>
      </c>
      <c r="IL17" s="80">
        <v>46.863</v>
      </c>
      <c r="IM17" s="80">
        <v>31.128</v>
      </c>
      <c r="IN17" s="80">
        <v>99.754000000000005</v>
      </c>
      <c r="IO17" s="80">
        <v>32.231999999999999</v>
      </c>
      <c r="IP17" s="80">
        <v>36.5</v>
      </c>
      <c r="IQ17" s="80">
        <v>153.66999999999999</v>
      </c>
      <c r="IR17" s="80">
        <v>0</v>
      </c>
      <c r="IS17" s="80">
        <v>357.685</v>
      </c>
      <c r="IT17" s="80">
        <v>62.366</v>
      </c>
      <c r="IU17" s="80">
        <v>0</v>
      </c>
      <c r="IV17" s="81">
        <v>0</v>
      </c>
      <c r="IW17" s="78">
        <v>4</v>
      </c>
      <c r="IX17" s="78">
        <v>0</v>
      </c>
      <c r="IY17" s="78">
        <v>0</v>
      </c>
      <c r="IZ17" s="78">
        <v>0</v>
      </c>
      <c r="JA17" s="78">
        <v>0</v>
      </c>
      <c r="JB17" s="78">
        <v>0</v>
      </c>
      <c r="JC17" s="78">
        <v>0</v>
      </c>
      <c r="JD17" s="78">
        <v>0</v>
      </c>
      <c r="JE17" s="78">
        <v>52</v>
      </c>
      <c r="JF17" s="78">
        <v>22</v>
      </c>
      <c r="JG17" s="78">
        <v>9</v>
      </c>
      <c r="JH17" s="78">
        <v>2</v>
      </c>
      <c r="JI17" s="78">
        <v>2</v>
      </c>
      <c r="JJ17" s="78">
        <v>74</v>
      </c>
      <c r="JK17" s="78">
        <v>8</v>
      </c>
      <c r="JL17" s="78">
        <v>61</v>
      </c>
      <c r="JM17" s="78">
        <v>3</v>
      </c>
      <c r="JN17" s="78">
        <v>44</v>
      </c>
      <c r="JO17" s="78">
        <v>8</v>
      </c>
      <c r="JP17" s="78">
        <v>0</v>
      </c>
      <c r="JQ17" s="78">
        <v>6</v>
      </c>
      <c r="JR17" s="78">
        <v>8</v>
      </c>
      <c r="JS17" s="78">
        <v>27</v>
      </c>
      <c r="JT17" s="78">
        <v>15</v>
      </c>
      <c r="JU17" s="78">
        <v>5</v>
      </c>
      <c r="JV17" s="78">
        <v>7</v>
      </c>
      <c r="JW17" s="78">
        <v>7</v>
      </c>
      <c r="JX17" s="78">
        <v>12</v>
      </c>
      <c r="JY17" s="78">
        <v>16</v>
      </c>
      <c r="JZ17" s="78">
        <v>4</v>
      </c>
      <c r="KA17" s="78">
        <v>104</v>
      </c>
      <c r="KB17" s="78">
        <v>7</v>
      </c>
      <c r="KC17" s="78">
        <v>1</v>
      </c>
      <c r="KD17" s="78">
        <v>0</v>
      </c>
      <c r="KE17" s="78">
        <v>3</v>
      </c>
      <c r="KF17" s="78">
        <v>15</v>
      </c>
      <c r="KG17" s="78">
        <v>4</v>
      </c>
      <c r="KH17" s="78">
        <v>1</v>
      </c>
      <c r="KI17" s="78">
        <v>1</v>
      </c>
      <c r="KJ17" s="78">
        <v>0</v>
      </c>
      <c r="KK17" s="78">
        <v>1</v>
      </c>
      <c r="KL17" s="78">
        <v>0</v>
      </c>
      <c r="KM17" s="78">
        <v>1</v>
      </c>
      <c r="KN17" s="78">
        <v>0</v>
      </c>
      <c r="KO17" s="78">
        <v>0</v>
      </c>
      <c r="KP17" s="78">
        <v>0</v>
      </c>
      <c r="KQ17" s="78">
        <v>3</v>
      </c>
      <c r="KR17" s="78">
        <v>0</v>
      </c>
      <c r="KS17" s="78">
        <v>0</v>
      </c>
      <c r="KT17" s="78">
        <v>1</v>
      </c>
      <c r="KU17" s="78">
        <v>0</v>
      </c>
      <c r="KV17" s="78">
        <v>1</v>
      </c>
      <c r="KW17" s="78">
        <v>1</v>
      </c>
      <c r="KX17" s="78">
        <v>0</v>
      </c>
      <c r="KY17" s="78">
        <v>0</v>
      </c>
      <c r="KZ17" s="78">
        <v>18</v>
      </c>
      <c r="LA17" s="78">
        <v>0</v>
      </c>
      <c r="LB17" s="78">
        <v>0</v>
      </c>
      <c r="LC17" s="78">
        <v>0</v>
      </c>
      <c r="LD17" s="78">
        <v>0</v>
      </c>
      <c r="LE17" s="78">
        <v>0</v>
      </c>
      <c r="LF17" s="78">
        <v>2</v>
      </c>
      <c r="LG17" s="78">
        <v>0</v>
      </c>
      <c r="LH17" s="78">
        <v>0</v>
      </c>
      <c r="LI17" s="78">
        <v>1</v>
      </c>
      <c r="LJ17" s="78">
        <v>0</v>
      </c>
      <c r="LK17" s="78">
        <v>0</v>
      </c>
      <c r="LL17" s="78">
        <v>0</v>
      </c>
      <c r="LM17" s="78">
        <v>8</v>
      </c>
      <c r="LN17" s="78">
        <v>0</v>
      </c>
      <c r="LO17" s="78">
        <v>3</v>
      </c>
      <c r="LP17" s="78">
        <v>1</v>
      </c>
      <c r="LQ17" s="78">
        <v>0</v>
      </c>
      <c r="LR17" s="78">
        <v>0</v>
      </c>
      <c r="LS17" s="78">
        <v>20</v>
      </c>
      <c r="LT17" s="78">
        <v>0</v>
      </c>
      <c r="LU17" s="78">
        <v>0</v>
      </c>
      <c r="LV17" s="78">
        <v>3</v>
      </c>
      <c r="LW17" s="78">
        <v>0</v>
      </c>
      <c r="LX17" s="78">
        <v>4</v>
      </c>
      <c r="LY17" s="78">
        <v>6</v>
      </c>
      <c r="LZ17" s="78">
        <v>0</v>
      </c>
      <c r="MA17" s="78">
        <v>25</v>
      </c>
      <c r="MB17" s="78">
        <v>0</v>
      </c>
      <c r="MC17" s="78">
        <v>0</v>
      </c>
      <c r="MD17" s="78">
        <v>0</v>
      </c>
      <c r="ME17" s="78">
        <v>0</v>
      </c>
      <c r="MF17" s="78">
        <v>17</v>
      </c>
      <c r="MG17" s="78">
        <v>0</v>
      </c>
      <c r="MH17" s="78">
        <v>0</v>
      </c>
      <c r="MI17" s="78">
        <v>0</v>
      </c>
      <c r="MJ17" s="78">
        <v>0</v>
      </c>
      <c r="MK17" s="78">
        <v>0</v>
      </c>
      <c r="ML17" s="78">
        <v>0</v>
      </c>
      <c r="MM17" s="78">
        <v>0</v>
      </c>
      <c r="MN17" s="78">
        <v>0</v>
      </c>
      <c r="MO17" s="78">
        <v>5</v>
      </c>
      <c r="MP17" s="78">
        <v>5</v>
      </c>
      <c r="MQ17" s="78">
        <v>0</v>
      </c>
      <c r="MR17" s="78">
        <v>0</v>
      </c>
      <c r="MS17" s="78">
        <v>0</v>
      </c>
      <c r="MT17" s="78">
        <v>1</v>
      </c>
      <c r="MU17" s="78">
        <v>0</v>
      </c>
      <c r="MV17" s="78">
        <v>0</v>
      </c>
      <c r="MW17" s="78">
        <v>3</v>
      </c>
      <c r="MX17" s="78">
        <v>4</v>
      </c>
      <c r="MY17" s="78">
        <v>0</v>
      </c>
      <c r="MZ17" s="78">
        <v>0</v>
      </c>
      <c r="NA17" s="78">
        <v>0</v>
      </c>
      <c r="NB17" s="78">
        <v>0</v>
      </c>
      <c r="NC17" s="78">
        <v>0</v>
      </c>
      <c r="ND17" s="78">
        <v>0</v>
      </c>
      <c r="NE17" s="78">
        <v>0</v>
      </c>
      <c r="NF17" s="78">
        <v>52</v>
      </c>
      <c r="NG17" s="78">
        <v>22</v>
      </c>
      <c r="NH17" s="78">
        <v>9</v>
      </c>
      <c r="NI17" s="78">
        <v>2</v>
      </c>
      <c r="NJ17" s="78">
        <v>2</v>
      </c>
      <c r="NK17" s="78">
        <v>74</v>
      </c>
      <c r="NL17" s="78">
        <v>8</v>
      </c>
      <c r="NM17" s="78">
        <v>61</v>
      </c>
      <c r="NN17" s="78">
        <v>3</v>
      </c>
      <c r="NO17" s="78">
        <v>44</v>
      </c>
      <c r="NP17" s="78">
        <v>8</v>
      </c>
      <c r="NQ17" s="78">
        <v>0</v>
      </c>
      <c r="NR17" s="78">
        <v>6</v>
      </c>
      <c r="NS17" s="78">
        <v>8</v>
      </c>
      <c r="NT17" s="78">
        <v>27</v>
      </c>
      <c r="NU17" s="78">
        <v>15</v>
      </c>
      <c r="NV17" s="78">
        <v>5</v>
      </c>
      <c r="NW17" s="78">
        <v>7</v>
      </c>
      <c r="NX17" s="78">
        <v>7</v>
      </c>
      <c r="NY17" s="78">
        <v>12</v>
      </c>
      <c r="NZ17" s="78">
        <v>16</v>
      </c>
      <c r="OA17" s="78">
        <v>4</v>
      </c>
      <c r="OB17" s="78">
        <v>104</v>
      </c>
      <c r="OC17" s="78">
        <v>7</v>
      </c>
      <c r="OD17" s="78">
        <v>0</v>
      </c>
      <c r="OE17" s="78">
        <v>0</v>
      </c>
      <c r="OF17" s="78">
        <v>0</v>
      </c>
      <c r="OG17" s="78">
        <v>15</v>
      </c>
      <c r="OH17" s="78">
        <v>4</v>
      </c>
      <c r="OI17" s="78">
        <v>1</v>
      </c>
      <c r="OJ17" s="78">
        <v>1</v>
      </c>
      <c r="OK17" s="78">
        <v>0</v>
      </c>
      <c r="OL17" s="78">
        <v>1</v>
      </c>
      <c r="OM17" s="78">
        <v>0</v>
      </c>
      <c r="ON17" s="78">
        <v>1</v>
      </c>
      <c r="OO17" s="78">
        <v>0</v>
      </c>
      <c r="OP17" s="78">
        <v>0</v>
      </c>
      <c r="OQ17" s="78">
        <v>0</v>
      </c>
      <c r="OR17" s="78">
        <v>3</v>
      </c>
      <c r="OS17" s="78">
        <v>0</v>
      </c>
      <c r="OT17" s="78">
        <v>0</v>
      </c>
      <c r="OU17" s="78">
        <v>1</v>
      </c>
      <c r="OV17" s="78">
        <v>0</v>
      </c>
      <c r="OW17" s="78">
        <v>1</v>
      </c>
      <c r="OX17" s="78">
        <v>1</v>
      </c>
      <c r="OY17" s="78">
        <v>0</v>
      </c>
      <c r="OZ17" s="78">
        <v>0</v>
      </c>
      <c r="PA17" s="78">
        <v>18</v>
      </c>
      <c r="PB17" s="78">
        <v>0</v>
      </c>
      <c r="PC17" s="78">
        <v>0</v>
      </c>
      <c r="PD17" s="78">
        <v>0</v>
      </c>
      <c r="PE17" s="78">
        <v>0</v>
      </c>
      <c r="PF17" s="78">
        <v>0</v>
      </c>
      <c r="PG17" s="78">
        <v>2</v>
      </c>
      <c r="PH17" s="78">
        <v>0</v>
      </c>
      <c r="PI17" s="78">
        <v>0</v>
      </c>
      <c r="PJ17" s="78">
        <v>1</v>
      </c>
      <c r="PK17" s="78">
        <v>0</v>
      </c>
      <c r="PL17" s="78">
        <v>0</v>
      </c>
      <c r="PM17" s="78">
        <v>0</v>
      </c>
      <c r="PN17" s="78">
        <v>8</v>
      </c>
      <c r="PO17" s="78">
        <v>0</v>
      </c>
      <c r="PP17" s="78">
        <v>3</v>
      </c>
      <c r="PQ17" s="78">
        <v>1</v>
      </c>
      <c r="PR17" s="78">
        <v>0</v>
      </c>
      <c r="PS17" s="78">
        <v>0</v>
      </c>
      <c r="PT17" s="78">
        <v>20</v>
      </c>
      <c r="PU17" s="78">
        <v>0</v>
      </c>
      <c r="PV17" s="78">
        <v>0</v>
      </c>
      <c r="PW17" s="78">
        <v>3</v>
      </c>
      <c r="PX17" s="78">
        <v>0</v>
      </c>
      <c r="PY17" s="78">
        <v>4</v>
      </c>
      <c r="PZ17" s="78">
        <v>6</v>
      </c>
      <c r="QA17" s="78">
        <v>0</v>
      </c>
      <c r="QB17" s="78">
        <v>25</v>
      </c>
      <c r="QC17" s="78">
        <v>0</v>
      </c>
      <c r="QD17" s="78">
        <v>0</v>
      </c>
      <c r="QE17" s="78">
        <v>0</v>
      </c>
      <c r="QF17" s="78">
        <v>0</v>
      </c>
      <c r="QG17" s="78">
        <v>17</v>
      </c>
      <c r="QH17" s="78">
        <v>0</v>
      </c>
      <c r="QI17" s="78">
        <v>0</v>
      </c>
      <c r="QJ17" s="78">
        <v>0</v>
      </c>
      <c r="QK17" s="78">
        <v>0</v>
      </c>
      <c r="QL17" s="78">
        <v>0</v>
      </c>
      <c r="QM17" s="78">
        <v>0</v>
      </c>
      <c r="QN17" s="78">
        <v>0</v>
      </c>
      <c r="QO17" s="78">
        <v>0</v>
      </c>
      <c r="QP17" s="78">
        <v>5</v>
      </c>
      <c r="QQ17" s="78">
        <v>5</v>
      </c>
      <c r="QR17" s="78">
        <v>0</v>
      </c>
      <c r="QS17" s="78">
        <v>4</v>
      </c>
      <c r="QT17" s="78">
        <v>4</v>
      </c>
      <c r="QU17" s="78">
        <v>0</v>
      </c>
      <c r="QV17" s="78">
        <v>0</v>
      </c>
      <c r="QW17" s="78">
        <v>0</v>
      </c>
      <c r="QX17" s="78">
        <v>503</v>
      </c>
      <c r="QY17" s="78">
        <v>15</v>
      </c>
      <c r="QZ17" s="78">
        <v>7</v>
      </c>
      <c r="RA17" s="78">
        <v>4</v>
      </c>
      <c r="RB17" s="78">
        <v>21</v>
      </c>
      <c r="RC17" s="78">
        <v>3</v>
      </c>
      <c r="RD17" s="78">
        <v>8</v>
      </c>
      <c r="RE17" s="78">
        <v>4</v>
      </c>
      <c r="RF17" s="78">
        <v>20</v>
      </c>
      <c r="RG17" s="78">
        <v>7</v>
      </c>
      <c r="RH17" s="78">
        <v>6</v>
      </c>
      <c r="RI17" s="78">
        <v>25</v>
      </c>
      <c r="RJ17" s="78">
        <v>0</v>
      </c>
      <c r="RK17" s="78">
        <v>17</v>
      </c>
      <c r="RL17" s="78">
        <v>10</v>
      </c>
      <c r="RM17" s="78">
        <v>0</v>
      </c>
      <c r="RN17" s="78">
        <v>4</v>
      </c>
      <c r="RO17" s="78">
        <v>4</v>
      </c>
      <c r="RP17" s="78">
        <v>0</v>
      </c>
      <c r="RQ17" s="78">
        <v>0</v>
      </c>
      <c r="RR17" s="78">
        <v>0</v>
      </c>
      <c r="RS17" s="78">
        <v>503</v>
      </c>
      <c r="RT17" s="78">
        <v>19</v>
      </c>
      <c r="RU17" s="78">
        <v>7</v>
      </c>
      <c r="RV17" s="78">
        <v>4</v>
      </c>
      <c r="RW17" s="78">
        <v>21</v>
      </c>
      <c r="RX17" s="78">
        <v>3</v>
      </c>
      <c r="RY17" s="78">
        <v>8</v>
      </c>
      <c r="RZ17" s="78">
        <v>4</v>
      </c>
      <c r="SA17" s="78">
        <v>20</v>
      </c>
      <c r="SB17" s="78">
        <v>7</v>
      </c>
      <c r="SC17" s="78">
        <v>6</v>
      </c>
      <c r="SD17" s="78">
        <v>25</v>
      </c>
      <c r="SE17" s="78">
        <v>0</v>
      </c>
      <c r="SF17" s="78">
        <v>17</v>
      </c>
      <c r="SG17" s="78">
        <v>10</v>
      </c>
      <c r="SH17" s="78">
        <v>0</v>
      </c>
    </row>
    <row r="18" spans="1:502">
      <c r="A18" s="17" t="s">
        <v>2040</v>
      </c>
      <c r="B18" s="77">
        <v>10</v>
      </c>
      <c r="C18" s="77">
        <v>10</v>
      </c>
      <c r="D18" s="77">
        <v>1</v>
      </c>
      <c r="E18" s="77">
        <v>2013</v>
      </c>
      <c r="F18" s="77" t="s">
        <v>181</v>
      </c>
      <c r="G18" s="1017" t="s">
        <v>1599</v>
      </c>
      <c r="H18" s="77" t="s">
        <v>1600</v>
      </c>
      <c r="I18" s="1018"/>
      <c r="J18" s="80">
        <v>34.326000000000001</v>
      </c>
      <c r="K18" s="80">
        <v>0</v>
      </c>
      <c r="L18" s="80">
        <v>0</v>
      </c>
      <c r="M18" s="80">
        <v>0</v>
      </c>
      <c r="N18" s="80">
        <v>0</v>
      </c>
      <c r="O18" s="80">
        <v>0</v>
      </c>
      <c r="P18" s="80">
        <v>0</v>
      </c>
      <c r="Q18" s="80">
        <v>0</v>
      </c>
      <c r="R18" s="80">
        <v>633.84199999999998</v>
      </c>
      <c r="S18" s="80">
        <v>348.928</v>
      </c>
      <c r="T18" s="80">
        <v>389.94</v>
      </c>
      <c r="U18" s="80">
        <v>35.526000000000003</v>
      </c>
      <c r="V18" s="80">
        <v>18.965</v>
      </c>
      <c r="W18" s="80">
        <v>2804.48</v>
      </c>
      <c r="X18" s="80">
        <v>38.634</v>
      </c>
      <c r="Y18" s="80">
        <v>1481.6479999999999</v>
      </c>
      <c r="Z18" s="80">
        <v>13.673999999999999</v>
      </c>
      <c r="AA18" s="80">
        <v>534.67899999999997</v>
      </c>
      <c r="AB18" s="80">
        <v>145.60900000000001</v>
      </c>
      <c r="AC18" s="80">
        <v>0</v>
      </c>
      <c r="AD18" s="80">
        <v>257.15300000000002</v>
      </c>
      <c r="AE18" s="80">
        <v>69.613</v>
      </c>
      <c r="AF18" s="80">
        <v>502.92500000000001</v>
      </c>
      <c r="AG18" s="80">
        <v>115.872</v>
      </c>
      <c r="AH18" s="80">
        <v>113.4</v>
      </c>
      <c r="AI18" s="80">
        <v>67.864000000000004</v>
      </c>
      <c r="AJ18" s="80">
        <v>127.539</v>
      </c>
      <c r="AK18" s="80">
        <v>169.54400000000001</v>
      </c>
      <c r="AL18" s="80">
        <v>340.22899999999998</v>
      </c>
      <c r="AM18" s="80">
        <v>12.603999999999999</v>
      </c>
      <c r="AN18" s="80">
        <v>1685.752</v>
      </c>
      <c r="AO18" s="80">
        <v>61.317999999999998</v>
      </c>
      <c r="AP18" s="80">
        <v>185.77699999999999</v>
      </c>
      <c r="AQ18" s="80">
        <v>0</v>
      </c>
      <c r="AR18" s="80">
        <v>3.7509999999999999</v>
      </c>
      <c r="AS18" s="80">
        <v>89.941999999999993</v>
      </c>
      <c r="AT18" s="80">
        <v>18.283999999999999</v>
      </c>
      <c r="AU18" s="80">
        <v>0</v>
      </c>
      <c r="AV18" s="80">
        <v>29.837</v>
      </c>
      <c r="AW18" s="80">
        <v>0</v>
      </c>
      <c r="AX18" s="80">
        <v>8.7530000000000001</v>
      </c>
      <c r="AY18" s="80">
        <v>0</v>
      </c>
      <c r="AZ18" s="80">
        <v>4.1639999999999997</v>
      </c>
      <c r="BA18" s="80">
        <v>0</v>
      </c>
      <c r="BB18" s="80">
        <v>0</v>
      </c>
      <c r="BC18" s="80">
        <v>0</v>
      </c>
      <c r="BD18" s="80">
        <v>10.663</v>
      </c>
      <c r="BE18" s="80">
        <v>0</v>
      </c>
      <c r="BF18" s="80">
        <v>0</v>
      </c>
      <c r="BG18" s="80">
        <v>7.274</v>
      </c>
      <c r="BH18" s="80">
        <v>0</v>
      </c>
      <c r="BI18" s="80">
        <v>0</v>
      </c>
      <c r="BJ18" s="80">
        <v>26.600999999999999</v>
      </c>
      <c r="BK18" s="80">
        <v>0</v>
      </c>
      <c r="BL18" s="80">
        <v>0</v>
      </c>
      <c r="BM18" s="80">
        <v>72.856999999999999</v>
      </c>
      <c r="BN18" s="80">
        <v>0</v>
      </c>
      <c r="BO18" s="80">
        <v>0</v>
      </c>
      <c r="BP18" s="80">
        <v>0</v>
      </c>
      <c r="BQ18" s="80">
        <v>0</v>
      </c>
      <c r="BR18" s="80">
        <v>0</v>
      </c>
      <c r="BS18" s="80">
        <v>10.297000000000001</v>
      </c>
      <c r="BT18" s="80">
        <v>0</v>
      </c>
      <c r="BU18" s="80">
        <v>0</v>
      </c>
      <c r="BV18" s="80">
        <v>11.634</v>
      </c>
      <c r="BW18" s="80">
        <v>0</v>
      </c>
      <c r="BX18" s="80">
        <v>0</v>
      </c>
      <c r="BY18" s="80">
        <v>0</v>
      </c>
      <c r="BZ18" s="80">
        <v>44.244999999999997</v>
      </c>
      <c r="CA18" s="80">
        <v>0</v>
      </c>
      <c r="CB18" s="80">
        <v>24.742000000000001</v>
      </c>
      <c r="CC18" s="80">
        <v>6.1829999999999998</v>
      </c>
      <c r="CD18" s="80">
        <v>0</v>
      </c>
      <c r="CE18" s="80">
        <v>0</v>
      </c>
      <c r="CF18" s="80">
        <v>97.947999999999993</v>
      </c>
      <c r="CG18" s="80">
        <v>0</v>
      </c>
      <c r="CH18" s="80">
        <v>0</v>
      </c>
      <c r="CI18" s="80">
        <v>15.518000000000001</v>
      </c>
      <c r="CJ18" s="80">
        <v>0</v>
      </c>
      <c r="CK18" s="80">
        <v>16.111999999999998</v>
      </c>
      <c r="CL18" s="80">
        <v>33.805999999999997</v>
      </c>
      <c r="CM18" s="80">
        <v>3.3109999999999999</v>
      </c>
      <c r="CN18" s="80">
        <v>174.98400000000001</v>
      </c>
      <c r="CO18" s="80">
        <v>0</v>
      </c>
      <c r="CP18" s="80">
        <v>0</v>
      </c>
      <c r="CQ18" s="80">
        <v>0</v>
      </c>
      <c r="CR18" s="80">
        <v>0</v>
      </c>
      <c r="CS18" s="80">
        <v>342.97800000000001</v>
      </c>
      <c r="CT18" s="80">
        <v>0</v>
      </c>
      <c r="CU18" s="80">
        <v>0</v>
      </c>
      <c r="CV18" s="80">
        <v>0</v>
      </c>
      <c r="CW18" s="80">
        <v>0</v>
      </c>
      <c r="CX18" s="80">
        <v>0</v>
      </c>
      <c r="CY18" s="80">
        <v>0</v>
      </c>
      <c r="CZ18" s="80">
        <v>0</v>
      </c>
      <c r="DA18" s="80">
        <v>0</v>
      </c>
      <c r="DB18" s="80">
        <v>43.279000000000003</v>
      </c>
      <c r="DC18" s="80">
        <v>10.933</v>
      </c>
      <c r="DD18" s="80">
        <v>0</v>
      </c>
      <c r="DE18" s="80">
        <v>0</v>
      </c>
      <c r="DF18" s="80">
        <v>0</v>
      </c>
      <c r="DG18" s="80">
        <v>185.77699999999999</v>
      </c>
      <c r="DH18" s="80">
        <v>0</v>
      </c>
      <c r="DI18" s="80">
        <v>0</v>
      </c>
      <c r="DJ18" s="80">
        <v>3.7509999999999999</v>
      </c>
      <c r="DK18" s="80">
        <v>34.326000000000001</v>
      </c>
      <c r="DL18" s="80">
        <v>0</v>
      </c>
      <c r="DM18" s="80">
        <v>0</v>
      </c>
      <c r="DN18" s="80">
        <v>0</v>
      </c>
      <c r="DO18" s="80">
        <v>0</v>
      </c>
      <c r="DP18" s="80">
        <v>0</v>
      </c>
      <c r="DQ18" s="80">
        <v>0</v>
      </c>
      <c r="DR18" s="80">
        <v>0</v>
      </c>
      <c r="DS18" s="80">
        <v>633.84199999999998</v>
      </c>
      <c r="DT18" s="80">
        <v>348.928</v>
      </c>
      <c r="DU18" s="80">
        <v>389.94</v>
      </c>
      <c r="DV18" s="80">
        <v>35.526000000000003</v>
      </c>
      <c r="DW18" s="80">
        <v>18.965</v>
      </c>
      <c r="DX18" s="80">
        <v>2804.48</v>
      </c>
      <c r="DY18" s="80">
        <v>38.634</v>
      </c>
      <c r="DZ18" s="80">
        <v>1481.6479999999999</v>
      </c>
      <c r="EA18" s="80">
        <v>13.673999999999999</v>
      </c>
      <c r="EB18" s="80">
        <v>534.67899999999997</v>
      </c>
      <c r="EC18" s="80">
        <v>145.60900000000001</v>
      </c>
      <c r="ED18" s="80">
        <v>0</v>
      </c>
      <c r="EE18" s="80">
        <v>257.15300000000002</v>
      </c>
      <c r="EF18" s="80">
        <v>69.613</v>
      </c>
      <c r="EG18" s="80">
        <v>502.92500000000001</v>
      </c>
      <c r="EH18" s="80">
        <v>115.872</v>
      </c>
      <c r="EI18" s="80">
        <v>113.4</v>
      </c>
      <c r="EJ18" s="80">
        <v>67.864000000000004</v>
      </c>
      <c r="EK18" s="80">
        <v>127.539</v>
      </c>
      <c r="EL18" s="80">
        <v>169.54400000000001</v>
      </c>
      <c r="EM18" s="80">
        <v>340.22899999999998</v>
      </c>
      <c r="EN18" s="80">
        <v>12.603999999999999</v>
      </c>
      <c r="EO18" s="80">
        <v>1685.752</v>
      </c>
      <c r="EP18" s="80">
        <v>61.317999999999998</v>
      </c>
      <c r="EQ18" s="80">
        <v>0</v>
      </c>
      <c r="ER18" s="80">
        <v>0</v>
      </c>
      <c r="ES18" s="80">
        <v>0</v>
      </c>
      <c r="ET18" s="80">
        <v>89.941999999999993</v>
      </c>
      <c r="EU18" s="80">
        <v>18.283999999999999</v>
      </c>
      <c r="EV18" s="80">
        <v>0</v>
      </c>
      <c r="EW18" s="80">
        <v>29.837</v>
      </c>
      <c r="EX18" s="80">
        <v>0</v>
      </c>
      <c r="EY18" s="80">
        <v>8.7530000000000001</v>
      </c>
      <c r="EZ18" s="80">
        <v>0</v>
      </c>
      <c r="FA18" s="80">
        <v>4.1639999999999997</v>
      </c>
      <c r="FB18" s="80">
        <v>0</v>
      </c>
      <c r="FC18" s="80">
        <v>0</v>
      </c>
      <c r="FD18" s="80">
        <v>0</v>
      </c>
      <c r="FE18" s="80">
        <v>10.663</v>
      </c>
      <c r="FF18" s="80">
        <v>0</v>
      </c>
      <c r="FG18" s="80">
        <v>0</v>
      </c>
      <c r="FH18" s="80">
        <v>7.274</v>
      </c>
      <c r="FI18" s="80">
        <v>0</v>
      </c>
      <c r="FJ18" s="80">
        <v>0</v>
      </c>
      <c r="FK18" s="80">
        <v>26.600999999999999</v>
      </c>
      <c r="FL18" s="80">
        <v>0</v>
      </c>
      <c r="FM18" s="80">
        <v>0</v>
      </c>
      <c r="FN18" s="80">
        <v>72.856999999999999</v>
      </c>
      <c r="FO18" s="80">
        <v>0</v>
      </c>
      <c r="FP18" s="80">
        <v>0</v>
      </c>
      <c r="FQ18" s="80">
        <v>0</v>
      </c>
      <c r="FR18" s="80">
        <v>0</v>
      </c>
      <c r="FS18" s="80">
        <v>0</v>
      </c>
      <c r="FT18" s="80">
        <v>10.297000000000001</v>
      </c>
      <c r="FU18" s="80">
        <v>0</v>
      </c>
      <c r="FV18" s="80">
        <v>0</v>
      </c>
      <c r="FW18" s="80">
        <v>11.634</v>
      </c>
      <c r="FX18" s="80">
        <v>0</v>
      </c>
      <c r="FY18" s="80">
        <v>0</v>
      </c>
      <c r="FZ18" s="80">
        <v>0</v>
      </c>
      <c r="GA18" s="80">
        <v>44.244999999999997</v>
      </c>
      <c r="GB18" s="80">
        <v>0</v>
      </c>
      <c r="GC18" s="80">
        <v>24.742000000000001</v>
      </c>
      <c r="GD18" s="80">
        <v>6.1829999999999998</v>
      </c>
      <c r="GE18" s="80">
        <v>0</v>
      </c>
      <c r="GF18" s="80">
        <v>0</v>
      </c>
      <c r="GG18" s="80">
        <v>97.947999999999993</v>
      </c>
      <c r="GH18" s="80">
        <v>0</v>
      </c>
      <c r="GI18" s="80">
        <v>0</v>
      </c>
      <c r="GJ18" s="80">
        <v>15.518000000000001</v>
      </c>
      <c r="GK18" s="80">
        <v>0</v>
      </c>
      <c r="GL18" s="80">
        <v>16.111999999999998</v>
      </c>
      <c r="GM18" s="80">
        <v>33.805999999999997</v>
      </c>
      <c r="GN18" s="80">
        <v>3.3109999999999999</v>
      </c>
      <c r="GO18" s="80">
        <v>174.98400000000001</v>
      </c>
      <c r="GP18" s="80">
        <v>0</v>
      </c>
      <c r="GQ18" s="80">
        <v>0</v>
      </c>
      <c r="GR18" s="80">
        <v>0</v>
      </c>
      <c r="GS18" s="80">
        <v>0</v>
      </c>
      <c r="GT18" s="80">
        <v>342.97800000000001</v>
      </c>
      <c r="GU18" s="80">
        <v>0</v>
      </c>
      <c r="GV18" s="80">
        <v>0</v>
      </c>
      <c r="GW18" s="80">
        <v>0</v>
      </c>
      <c r="GX18" s="80">
        <v>0</v>
      </c>
      <c r="GY18" s="80">
        <v>0</v>
      </c>
      <c r="GZ18" s="80">
        <v>0</v>
      </c>
      <c r="HA18" s="80">
        <v>0</v>
      </c>
      <c r="HB18" s="80">
        <v>0</v>
      </c>
      <c r="HC18" s="80">
        <v>43.279000000000003</v>
      </c>
      <c r="HD18" s="80">
        <v>10.933</v>
      </c>
      <c r="HE18" s="80">
        <v>0</v>
      </c>
      <c r="HF18" s="80">
        <v>189.52799999999999</v>
      </c>
      <c r="HG18" s="80">
        <v>34.326000000000001</v>
      </c>
      <c r="HH18" s="80">
        <v>0</v>
      </c>
      <c r="HI18" s="80">
        <v>0</v>
      </c>
      <c r="HJ18" s="80">
        <v>0</v>
      </c>
      <c r="HK18" s="80">
        <v>9969.7379999999994</v>
      </c>
      <c r="HL18" s="80">
        <v>89.941999999999993</v>
      </c>
      <c r="HM18" s="80">
        <v>56.874000000000002</v>
      </c>
      <c r="HN18" s="80">
        <v>14.827</v>
      </c>
      <c r="HO18" s="80">
        <v>106.732</v>
      </c>
      <c r="HP18" s="80">
        <v>21.931000000000001</v>
      </c>
      <c r="HQ18" s="80">
        <v>44.244999999999997</v>
      </c>
      <c r="HR18" s="80">
        <v>30.925000000000001</v>
      </c>
      <c r="HS18" s="80">
        <v>97.947999999999993</v>
      </c>
      <c r="HT18" s="80">
        <v>31.63</v>
      </c>
      <c r="HU18" s="80">
        <v>37.116999999999997</v>
      </c>
      <c r="HV18" s="80">
        <v>174.98400000000001</v>
      </c>
      <c r="HW18" s="80">
        <v>0</v>
      </c>
      <c r="HX18" s="80">
        <v>342.97800000000001</v>
      </c>
      <c r="HY18" s="80">
        <v>54.212000000000003</v>
      </c>
      <c r="HZ18" s="80">
        <v>0</v>
      </c>
      <c r="IA18" s="80">
        <v>189.52799999999999</v>
      </c>
      <c r="IB18" s="80">
        <v>34.326000000000001</v>
      </c>
      <c r="IC18" s="80">
        <v>0</v>
      </c>
      <c r="ID18" s="80">
        <v>0</v>
      </c>
      <c r="IE18" s="80">
        <v>0</v>
      </c>
      <c r="IF18" s="80">
        <v>9969.7379999999994</v>
      </c>
      <c r="IG18" s="80">
        <v>279.47000000000003</v>
      </c>
      <c r="IH18" s="80">
        <v>56.874000000000002</v>
      </c>
      <c r="II18" s="80">
        <v>14.827</v>
      </c>
      <c r="IJ18" s="80">
        <v>106.732</v>
      </c>
      <c r="IK18" s="80">
        <v>21.931000000000001</v>
      </c>
      <c r="IL18" s="80">
        <v>44.244999999999997</v>
      </c>
      <c r="IM18" s="80">
        <v>30.925000000000001</v>
      </c>
      <c r="IN18" s="80">
        <v>97.947999999999993</v>
      </c>
      <c r="IO18" s="80">
        <v>31.63</v>
      </c>
      <c r="IP18" s="80">
        <v>37.116999999999997</v>
      </c>
      <c r="IQ18" s="80">
        <v>174.98400000000001</v>
      </c>
      <c r="IR18" s="80">
        <v>0</v>
      </c>
      <c r="IS18" s="80">
        <v>342.97800000000001</v>
      </c>
      <c r="IT18" s="80">
        <v>54.212000000000003</v>
      </c>
      <c r="IU18" s="80">
        <v>0</v>
      </c>
      <c r="IV18" s="81">
        <v>0</v>
      </c>
      <c r="IW18" s="78">
        <v>4</v>
      </c>
      <c r="IX18" s="78">
        <v>0</v>
      </c>
      <c r="IY18" s="78">
        <v>0</v>
      </c>
      <c r="IZ18" s="78">
        <v>0</v>
      </c>
      <c r="JA18" s="78">
        <v>0</v>
      </c>
      <c r="JB18" s="78">
        <v>0</v>
      </c>
      <c r="JC18" s="78">
        <v>0</v>
      </c>
      <c r="JD18" s="78">
        <v>0</v>
      </c>
      <c r="JE18" s="78">
        <v>54</v>
      </c>
      <c r="JF18" s="78">
        <v>22</v>
      </c>
      <c r="JG18" s="78">
        <v>7</v>
      </c>
      <c r="JH18" s="78">
        <v>2</v>
      </c>
      <c r="JI18" s="78">
        <v>2</v>
      </c>
      <c r="JJ18" s="78">
        <v>78</v>
      </c>
      <c r="JK18" s="78">
        <v>7</v>
      </c>
      <c r="JL18" s="78">
        <v>63</v>
      </c>
      <c r="JM18" s="78">
        <v>3</v>
      </c>
      <c r="JN18" s="78">
        <v>44</v>
      </c>
      <c r="JO18" s="78">
        <v>8</v>
      </c>
      <c r="JP18" s="78">
        <v>0</v>
      </c>
      <c r="JQ18" s="78">
        <v>6</v>
      </c>
      <c r="JR18" s="78">
        <v>8</v>
      </c>
      <c r="JS18" s="78">
        <v>25</v>
      </c>
      <c r="JT18" s="78">
        <v>14</v>
      </c>
      <c r="JU18" s="78">
        <v>5</v>
      </c>
      <c r="JV18" s="78">
        <v>9</v>
      </c>
      <c r="JW18" s="78">
        <v>7</v>
      </c>
      <c r="JX18" s="78">
        <v>12</v>
      </c>
      <c r="JY18" s="78">
        <v>18</v>
      </c>
      <c r="JZ18" s="78">
        <v>2</v>
      </c>
      <c r="KA18" s="78">
        <v>109</v>
      </c>
      <c r="KB18" s="78">
        <v>7</v>
      </c>
      <c r="KC18" s="78">
        <v>1</v>
      </c>
      <c r="KD18" s="78">
        <v>0</v>
      </c>
      <c r="KE18" s="78">
        <v>3</v>
      </c>
      <c r="KF18" s="78">
        <v>15</v>
      </c>
      <c r="KG18" s="78">
        <v>4</v>
      </c>
      <c r="KH18" s="78">
        <v>0</v>
      </c>
      <c r="KI18" s="78">
        <v>1</v>
      </c>
      <c r="KJ18" s="78">
        <v>0</v>
      </c>
      <c r="KK18" s="78">
        <v>1</v>
      </c>
      <c r="KL18" s="78">
        <v>0</v>
      </c>
      <c r="KM18" s="78">
        <v>1</v>
      </c>
      <c r="KN18" s="78">
        <v>0</v>
      </c>
      <c r="KO18" s="78">
        <v>0</v>
      </c>
      <c r="KP18" s="78">
        <v>0</v>
      </c>
      <c r="KQ18" s="78">
        <v>3</v>
      </c>
      <c r="KR18" s="78">
        <v>0</v>
      </c>
      <c r="KS18" s="78">
        <v>0</v>
      </c>
      <c r="KT18" s="78">
        <v>1</v>
      </c>
      <c r="KU18" s="78">
        <v>0</v>
      </c>
      <c r="KV18" s="78">
        <v>0</v>
      </c>
      <c r="KW18" s="78">
        <v>2</v>
      </c>
      <c r="KX18" s="78">
        <v>0</v>
      </c>
      <c r="KY18" s="78">
        <v>0</v>
      </c>
      <c r="KZ18" s="78">
        <v>19</v>
      </c>
      <c r="LA18" s="78">
        <v>0</v>
      </c>
      <c r="LB18" s="78">
        <v>0</v>
      </c>
      <c r="LC18" s="78">
        <v>0</v>
      </c>
      <c r="LD18" s="78">
        <v>0</v>
      </c>
      <c r="LE18" s="78">
        <v>0</v>
      </c>
      <c r="LF18" s="78">
        <v>2</v>
      </c>
      <c r="LG18" s="78">
        <v>0</v>
      </c>
      <c r="LH18" s="78">
        <v>0</v>
      </c>
      <c r="LI18" s="78">
        <v>1</v>
      </c>
      <c r="LJ18" s="78">
        <v>0</v>
      </c>
      <c r="LK18" s="78">
        <v>0</v>
      </c>
      <c r="LL18" s="78">
        <v>0</v>
      </c>
      <c r="LM18" s="78">
        <v>9</v>
      </c>
      <c r="LN18" s="78">
        <v>0</v>
      </c>
      <c r="LO18" s="78">
        <v>2</v>
      </c>
      <c r="LP18" s="78">
        <v>1</v>
      </c>
      <c r="LQ18" s="78">
        <v>0</v>
      </c>
      <c r="LR18" s="78">
        <v>0</v>
      </c>
      <c r="LS18" s="78">
        <v>19</v>
      </c>
      <c r="LT18" s="78">
        <v>0</v>
      </c>
      <c r="LU18" s="78">
        <v>0</v>
      </c>
      <c r="LV18" s="78">
        <v>3</v>
      </c>
      <c r="LW18" s="78">
        <v>0</v>
      </c>
      <c r="LX18" s="78">
        <v>4</v>
      </c>
      <c r="LY18" s="78">
        <v>6</v>
      </c>
      <c r="LZ18" s="78">
        <v>1</v>
      </c>
      <c r="MA18" s="78">
        <v>28</v>
      </c>
      <c r="MB18" s="78">
        <v>0</v>
      </c>
      <c r="MC18" s="78">
        <v>0</v>
      </c>
      <c r="MD18" s="78">
        <v>0</v>
      </c>
      <c r="ME18" s="78">
        <v>0</v>
      </c>
      <c r="MF18" s="78">
        <v>15</v>
      </c>
      <c r="MG18" s="78">
        <v>0</v>
      </c>
      <c r="MH18" s="78">
        <v>0</v>
      </c>
      <c r="MI18" s="78">
        <v>0</v>
      </c>
      <c r="MJ18" s="78">
        <v>0</v>
      </c>
      <c r="MK18" s="78">
        <v>0</v>
      </c>
      <c r="ML18" s="78">
        <v>0</v>
      </c>
      <c r="MM18" s="78">
        <v>0</v>
      </c>
      <c r="MN18" s="78">
        <v>0</v>
      </c>
      <c r="MO18" s="78">
        <v>5</v>
      </c>
      <c r="MP18" s="78">
        <v>3</v>
      </c>
      <c r="MQ18" s="78">
        <v>0</v>
      </c>
      <c r="MR18" s="78">
        <v>0</v>
      </c>
      <c r="MS18" s="78">
        <v>0</v>
      </c>
      <c r="MT18" s="78">
        <v>1</v>
      </c>
      <c r="MU18" s="78">
        <v>0</v>
      </c>
      <c r="MV18" s="78">
        <v>0</v>
      </c>
      <c r="MW18" s="78">
        <v>3</v>
      </c>
      <c r="MX18" s="78">
        <v>4</v>
      </c>
      <c r="MY18" s="78">
        <v>0</v>
      </c>
      <c r="MZ18" s="78">
        <v>0</v>
      </c>
      <c r="NA18" s="78">
        <v>0</v>
      </c>
      <c r="NB18" s="78">
        <v>0</v>
      </c>
      <c r="NC18" s="78">
        <v>0</v>
      </c>
      <c r="ND18" s="78">
        <v>0</v>
      </c>
      <c r="NE18" s="78">
        <v>0</v>
      </c>
      <c r="NF18" s="78">
        <v>54</v>
      </c>
      <c r="NG18" s="78">
        <v>22</v>
      </c>
      <c r="NH18" s="78">
        <v>7</v>
      </c>
      <c r="NI18" s="78">
        <v>2</v>
      </c>
      <c r="NJ18" s="78">
        <v>2</v>
      </c>
      <c r="NK18" s="78">
        <v>78</v>
      </c>
      <c r="NL18" s="78">
        <v>7</v>
      </c>
      <c r="NM18" s="78">
        <v>63</v>
      </c>
      <c r="NN18" s="78">
        <v>3</v>
      </c>
      <c r="NO18" s="78">
        <v>44</v>
      </c>
      <c r="NP18" s="78">
        <v>8</v>
      </c>
      <c r="NQ18" s="78">
        <v>0</v>
      </c>
      <c r="NR18" s="78">
        <v>6</v>
      </c>
      <c r="NS18" s="78">
        <v>8</v>
      </c>
      <c r="NT18" s="78">
        <v>25</v>
      </c>
      <c r="NU18" s="78">
        <v>14</v>
      </c>
      <c r="NV18" s="78">
        <v>5</v>
      </c>
      <c r="NW18" s="78">
        <v>9</v>
      </c>
      <c r="NX18" s="78">
        <v>7</v>
      </c>
      <c r="NY18" s="78">
        <v>12</v>
      </c>
      <c r="NZ18" s="78">
        <v>18</v>
      </c>
      <c r="OA18" s="78">
        <v>2</v>
      </c>
      <c r="OB18" s="78">
        <v>109</v>
      </c>
      <c r="OC18" s="78">
        <v>7</v>
      </c>
      <c r="OD18" s="78">
        <v>0</v>
      </c>
      <c r="OE18" s="78">
        <v>0</v>
      </c>
      <c r="OF18" s="78">
        <v>0</v>
      </c>
      <c r="OG18" s="78">
        <v>15</v>
      </c>
      <c r="OH18" s="78">
        <v>4</v>
      </c>
      <c r="OI18" s="78">
        <v>0</v>
      </c>
      <c r="OJ18" s="78">
        <v>1</v>
      </c>
      <c r="OK18" s="78">
        <v>0</v>
      </c>
      <c r="OL18" s="78">
        <v>1</v>
      </c>
      <c r="OM18" s="78">
        <v>0</v>
      </c>
      <c r="ON18" s="78">
        <v>1</v>
      </c>
      <c r="OO18" s="78">
        <v>0</v>
      </c>
      <c r="OP18" s="78">
        <v>0</v>
      </c>
      <c r="OQ18" s="78">
        <v>0</v>
      </c>
      <c r="OR18" s="78">
        <v>3</v>
      </c>
      <c r="OS18" s="78">
        <v>0</v>
      </c>
      <c r="OT18" s="78">
        <v>0</v>
      </c>
      <c r="OU18" s="78">
        <v>1</v>
      </c>
      <c r="OV18" s="78">
        <v>0</v>
      </c>
      <c r="OW18" s="78">
        <v>0</v>
      </c>
      <c r="OX18" s="78">
        <v>2</v>
      </c>
      <c r="OY18" s="78">
        <v>0</v>
      </c>
      <c r="OZ18" s="78">
        <v>0</v>
      </c>
      <c r="PA18" s="78">
        <v>19</v>
      </c>
      <c r="PB18" s="78">
        <v>0</v>
      </c>
      <c r="PC18" s="78">
        <v>0</v>
      </c>
      <c r="PD18" s="78">
        <v>0</v>
      </c>
      <c r="PE18" s="78">
        <v>0</v>
      </c>
      <c r="PF18" s="78">
        <v>0</v>
      </c>
      <c r="PG18" s="78">
        <v>2</v>
      </c>
      <c r="PH18" s="78">
        <v>0</v>
      </c>
      <c r="PI18" s="78">
        <v>0</v>
      </c>
      <c r="PJ18" s="78">
        <v>1</v>
      </c>
      <c r="PK18" s="78">
        <v>0</v>
      </c>
      <c r="PL18" s="78">
        <v>0</v>
      </c>
      <c r="PM18" s="78">
        <v>0</v>
      </c>
      <c r="PN18" s="78">
        <v>9</v>
      </c>
      <c r="PO18" s="78">
        <v>0</v>
      </c>
      <c r="PP18" s="78">
        <v>2</v>
      </c>
      <c r="PQ18" s="78">
        <v>1</v>
      </c>
      <c r="PR18" s="78">
        <v>0</v>
      </c>
      <c r="PS18" s="78">
        <v>0</v>
      </c>
      <c r="PT18" s="78">
        <v>19</v>
      </c>
      <c r="PU18" s="78">
        <v>0</v>
      </c>
      <c r="PV18" s="78">
        <v>0</v>
      </c>
      <c r="PW18" s="78">
        <v>3</v>
      </c>
      <c r="PX18" s="78">
        <v>0</v>
      </c>
      <c r="PY18" s="78">
        <v>4</v>
      </c>
      <c r="PZ18" s="78">
        <v>6</v>
      </c>
      <c r="QA18" s="78">
        <v>1</v>
      </c>
      <c r="QB18" s="78">
        <v>28</v>
      </c>
      <c r="QC18" s="78">
        <v>0</v>
      </c>
      <c r="QD18" s="78">
        <v>0</v>
      </c>
      <c r="QE18" s="78">
        <v>0</v>
      </c>
      <c r="QF18" s="78">
        <v>0</v>
      </c>
      <c r="QG18" s="78">
        <v>15</v>
      </c>
      <c r="QH18" s="78">
        <v>0</v>
      </c>
      <c r="QI18" s="78">
        <v>0</v>
      </c>
      <c r="QJ18" s="78">
        <v>0</v>
      </c>
      <c r="QK18" s="78">
        <v>0</v>
      </c>
      <c r="QL18" s="78">
        <v>0</v>
      </c>
      <c r="QM18" s="78">
        <v>0</v>
      </c>
      <c r="QN18" s="78">
        <v>0</v>
      </c>
      <c r="QO18" s="78">
        <v>0</v>
      </c>
      <c r="QP18" s="78">
        <v>5</v>
      </c>
      <c r="QQ18" s="78">
        <v>3</v>
      </c>
      <c r="QR18" s="78">
        <v>0</v>
      </c>
      <c r="QS18" s="78">
        <v>4</v>
      </c>
      <c r="QT18" s="78">
        <v>4</v>
      </c>
      <c r="QU18" s="78">
        <v>0</v>
      </c>
      <c r="QV18" s="78">
        <v>0</v>
      </c>
      <c r="QW18" s="78">
        <v>0</v>
      </c>
      <c r="QX18" s="78">
        <v>512</v>
      </c>
      <c r="QY18" s="78">
        <v>15</v>
      </c>
      <c r="QZ18" s="78">
        <v>6</v>
      </c>
      <c r="RA18" s="78">
        <v>4</v>
      </c>
      <c r="RB18" s="78">
        <v>22</v>
      </c>
      <c r="RC18" s="78">
        <v>3</v>
      </c>
      <c r="RD18" s="78">
        <v>9</v>
      </c>
      <c r="RE18" s="78">
        <v>3</v>
      </c>
      <c r="RF18" s="78">
        <v>19</v>
      </c>
      <c r="RG18" s="78">
        <v>7</v>
      </c>
      <c r="RH18" s="78">
        <v>7</v>
      </c>
      <c r="RI18" s="78">
        <v>28</v>
      </c>
      <c r="RJ18" s="78">
        <v>0</v>
      </c>
      <c r="RK18" s="78">
        <v>15</v>
      </c>
      <c r="RL18" s="78">
        <v>8</v>
      </c>
      <c r="RM18" s="78">
        <v>0</v>
      </c>
      <c r="RN18" s="78">
        <v>4</v>
      </c>
      <c r="RO18" s="78">
        <v>4</v>
      </c>
      <c r="RP18" s="78">
        <v>0</v>
      </c>
      <c r="RQ18" s="78">
        <v>0</v>
      </c>
      <c r="RR18" s="78">
        <v>0</v>
      </c>
      <c r="RS18" s="78">
        <v>512</v>
      </c>
      <c r="RT18" s="78">
        <v>19</v>
      </c>
      <c r="RU18" s="78">
        <v>6</v>
      </c>
      <c r="RV18" s="78">
        <v>4</v>
      </c>
      <c r="RW18" s="78">
        <v>22</v>
      </c>
      <c r="RX18" s="78">
        <v>3</v>
      </c>
      <c r="RY18" s="78">
        <v>9</v>
      </c>
      <c r="RZ18" s="78">
        <v>3</v>
      </c>
      <c r="SA18" s="78">
        <v>19</v>
      </c>
      <c r="SB18" s="78">
        <v>7</v>
      </c>
      <c r="SC18" s="78">
        <v>7</v>
      </c>
      <c r="SD18" s="78">
        <v>28</v>
      </c>
      <c r="SE18" s="78">
        <v>0</v>
      </c>
      <c r="SF18" s="78">
        <v>15</v>
      </c>
      <c r="SG18" s="78">
        <v>8</v>
      </c>
      <c r="SH18" s="78">
        <v>0</v>
      </c>
    </row>
    <row r="19" spans="1:502">
      <c r="A19" s="17" t="s">
        <v>2041</v>
      </c>
      <c r="B19" s="77">
        <v>11</v>
      </c>
      <c r="C19" s="77">
        <v>11</v>
      </c>
      <c r="D19" s="77">
        <v>1</v>
      </c>
      <c r="E19" s="77">
        <v>2014</v>
      </c>
      <c r="F19" s="77" t="s">
        <v>182</v>
      </c>
      <c r="G19" s="1017" t="s">
        <v>1599</v>
      </c>
      <c r="H19" s="77" t="s">
        <v>1600</v>
      </c>
      <c r="I19" s="1018"/>
      <c r="J19" s="80">
        <v>38.128</v>
      </c>
      <c r="K19" s="80">
        <v>0</v>
      </c>
      <c r="L19" s="80">
        <v>0</v>
      </c>
      <c r="M19" s="80">
        <v>0</v>
      </c>
      <c r="N19" s="80">
        <v>0</v>
      </c>
      <c r="O19" s="80">
        <v>0</v>
      </c>
      <c r="P19" s="80">
        <v>0</v>
      </c>
      <c r="Q19" s="80">
        <v>0</v>
      </c>
      <c r="R19" s="80">
        <v>621.85199999999998</v>
      </c>
      <c r="S19" s="80">
        <v>333.44499999999999</v>
      </c>
      <c r="T19" s="80">
        <v>398.67</v>
      </c>
      <c r="U19" s="80">
        <v>33.969000000000001</v>
      </c>
      <c r="V19" s="80">
        <v>21.576000000000001</v>
      </c>
      <c r="W19" s="80">
        <v>2910.3960000000002</v>
      </c>
      <c r="X19" s="80">
        <v>36.767000000000003</v>
      </c>
      <c r="Y19" s="80">
        <v>1414.691</v>
      </c>
      <c r="Z19" s="80">
        <v>13.221</v>
      </c>
      <c r="AA19" s="80">
        <v>522.09900000000005</v>
      </c>
      <c r="AB19" s="80">
        <v>140.95099999999999</v>
      </c>
      <c r="AC19" s="80">
        <v>0</v>
      </c>
      <c r="AD19" s="80">
        <v>235.952</v>
      </c>
      <c r="AE19" s="80">
        <v>65.418000000000006</v>
      </c>
      <c r="AF19" s="80">
        <v>485.90100000000001</v>
      </c>
      <c r="AG19" s="80">
        <v>120.761</v>
      </c>
      <c r="AH19" s="80">
        <v>114.99</v>
      </c>
      <c r="AI19" s="80">
        <v>61.878999999999998</v>
      </c>
      <c r="AJ19" s="80">
        <v>127.953</v>
      </c>
      <c r="AK19" s="80">
        <v>181.97800000000001</v>
      </c>
      <c r="AL19" s="80">
        <v>359.13400000000001</v>
      </c>
      <c r="AM19" s="80">
        <v>3.8580000000000001</v>
      </c>
      <c r="AN19" s="80">
        <v>1645.4359999999999</v>
      </c>
      <c r="AO19" s="80">
        <v>95.95</v>
      </c>
      <c r="AP19" s="80">
        <v>175.423</v>
      </c>
      <c r="AQ19" s="80">
        <v>0</v>
      </c>
      <c r="AR19" s="80">
        <v>4.2549999999999999</v>
      </c>
      <c r="AS19" s="80">
        <v>96.578400000000002</v>
      </c>
      <c r="AT19" s="80">
        <v>20.899000000000001</v>
      </c>
      <c r="AU19" s="80">
        <v>0</v>
      </c>
      <c r="AV19" s="80">
        <v>28.587</v>
      </c>
      <c r="AW19" s="80">
        <v>0</v>
      </c>
      <c r="AX19" s="80">
        <v>8.3249999999999993</v>
      </c>
      <c r="AY19" s="80">
        <v>0</v>
      </c>
      <c r="AZ19" s="80">
        <v>3.9180000000000001</v>
      </c>
      <c r="BA19" s="80">
        <v>0</v>
      </c>
      <c r="BB19" s="80">
        <v>0</v>
      </c>
      <c r="BC19" s="80">
        <v>0</v>
      </c>
      <c r="BD19" s="80">
        <v>7.6660000000000004</v>
      </c>
      <c r="BE19" s="80">
        <v>0</v>
      </c>
      <c r="BF19" s="80">
        <v>0</v>
      </c>
      <c r="BG19" s="80">
        <v>6.9809999999999999</v>
      </c>
      <c r="BH19" s="80">
        <v>0</v>
      </c>
      <c r="BI19" s="80">
        <v>0</v>
      </c>
      <c r="BJ19" s="80">
        <v>20.329999999999998</v>
      </c>
      <c r="BK19" s="80">
        <v>0</v>
      </c>
      <c r="BL19" s="80">
        <v>0</v>
      </c>
      <c r="BM19" s="80">
        <v>66.367000000000004</v>
      </c>
      <c r="BN19" s="80">
        <v>0</v>
      </c>
      <c r="BO19" s="80">
        <v>0</v>
      </c>
      <c r="BP19" s="80">
        <v>0</v>
      </c>
      <c r="BQ19" s="80">
        <v>0</v>
      </c>
      <c r="BR19" s="80">
        <v>0</v>
      </c>
      <c r="BS19" s="80">
        <v>9.6020000000000003</v>
      </c>
      <c r="BT19" s="80">
        <v>0</v>
      </c>
      <c r="BU19" s="80">
        <v>0</v>
      </c>
      <c r="BV19" s="80">
        <v>11.048</v>
      </c>
      <c r="BW19" s="80">
        <v>0</v>
      </c>
      <c r="BX19" s="80">
        <v>0</v>
      </c>
      <c r="BY19" s="80">
        <v>0</v>
      </c>
      <c r="BZ19" s="80">
        <v>41.485999999999997</v>
      </c>
      <c r="CA19" s="80">
        <v>0</v>
      </c>
      <c r="CB19" s="80">
        <v>24.433</v>
      </c>
      <c r="CC19" s="80">
        <v>5.6840000000000002</v>
      </c>
      <c r="CD19" s="80">
        <v>0</v>
      </c>
      <c r="CE19" s="80">
        <v>0</v>
      </c>
      <c r="CF19" s="80">
        <v>95.78</v>
      </c>
      <c r="CG19" s="80">
        <v>0</v>
      </c>
      <c r="CH19" s="80">
        <v>0</v>
      </c>
      <c r="CI19" s="80">
        <v>15.073</v>
      </c>
      <c r="CJ19" s="80">
        <v>0</v>
      </c>
      <c r="CK19" s="80">
        <v>11.712</v>
      </c>
      <c r="CL19" s="80">
        <v>33.662999999999997</v>
      </c>
      <c r="CM19" s="80">
        <v>3.1419999999999999</v>
      </c>
      <c r="CN19" s="80">
        <v>173.56100000000001</v>
      </c>
      <c r="CO19" s="80">
        <v>0</v>
      </c>
      <c r="CP19" s="80">
        <v>0</v>
      </c>
      <c r="CQ19" s="80">
        <v>0</v>
      </c>
      <c r="CR19" s="80">
        <v>0</v>
      </c>
      <c r="CS19" s="80">
        <v>336.05329999999998</v>
      </c>
      <c r="CT19" s="80">
        <v>0</v>
      </c>
      <c r="CU19" s="80">
        <v>0</v>
      </c>
      <c r="CV19" s="80">
        <v>0</v>
      </c>
      <c r="CW19" s="80">
        <v>0</v>
      </c>
      <c r="CX19" s="80">
        <v>0</v>
      </c>
      <c r="CY19" s="80">
        <v>0</v>
      </c>
      <c r="CZ19" s="80">
        <v>0</v>
      </c>
      <c r="DA19" s="80">
        <v>0</v>
      </c>
      <c r="DB19" s="80">
        <v>43.055</v>
      </c>
      <c r="DC19" s="80">
        <v>14.9</v>
      </c>
      <c r="DD19" s="80">
        <v>0</v>
      </c>
      <c r="DE19" s="80">
        <v>0</v>
      </c>
      <c r="DF19" s="80">
        <v>0</v>
      </c>
      <c r="DG19" s="80">
        <v>175.423</v>
      </c>
      <c r="DH19" s="80">
        <v>0</v>
      </c>
      <c r="DI19" s="80">
        <v>0</v>
      </c>
      <c r="DJ19" s="80">
        <v>4.2549999999999999</v>
      </c>
      <c r="DK19" s="80">
        <v>38.128</v>
      </c>
      <c r="DL19" s="80">
        <v>0</v>
      </c>
      <c r="DM19" s="80">
        <v>0</v>
      </c>
      <c r="DN19" s="80">
        <v>0</v>
      </c>
      <c r="DO19" s="80">
        <v>0</v>
      </c>
      <c r="DP19" s="80">
        <v>0</v>
      </c>
      <c r="DQ19" s="80">
        <v>0</v>
      </c>
      <c r="DR19" s="80">
        <v>0</v>
      </c>
      <c r="DS19" s="80">
        <v>621.85199999999998</v>
      </c>
      <c r="DT19" s="80">
        <v>333.44499999999999</v>
      </c>
      <c r="DU19" s="80">
        <v>398.67</v>
      </c>
      <c r="DV19" s="80">
        <v>33.969000000000001</v>
      </c>
      <c r="DW19" s="80">
        <v>21.576000000000001</v>
      </c>
      <c r="DX19" s="80">
        <v>2910.3960000000002</v>
      </c>
      <c r="DY19" s="80">
        <v>36.767000000000003</v>
      </c>
      <c r="DZ19" s="80">
        <v>1414.691</v>
      </c>
      <c r="EA19" s="80">
        <v>13.221</v>
      </c>
      <c r="EB19" s="80">
        <v>522.09900000000005</v>
      </c>
      <c r="EC19" s="80">
        <v>140.95099999999999</v>
      </c>
      <c r="ED19" s="80">
        <v>0</v>
      </c>
      <c r="EE19" s="80">
        <v>235.952</v>
      </c>
      <c r="EF19" s="80">
        <v>65.418000000000006</v>
      </c>
      <c r="EG19" s="80">
        <v>485.90100000000001</v>
      </c>
      <c r="EH19" s="80">
        <v>120.761</v>
      </c>
      <c r="EI19" s="80">
        <v>114.99</v>
      </c>
      <c r="EJ19" s="80">
        <v>61.878999999999998</v>
      </c>
      <c r="EK19" s="80">
        <v>127.953</v>
      </c>
      <c r="EL19" s="80">
        <v>181.97800000000001</v>
      </c>
      <c r="EM19" s="80">
        <v>359.13400000000001</v>
      </c>
      <c r="EN19" s="80">
        <v>3.8580000000000001</v>
      </c>
      <c r="EO19" s="80">
        <v>1645.4359999999999</v>
      </c>
      <c r="EP19" s="80">
        <v>95.95</v>
      </c>
      <c r="EQ19" s="80">
        <v>0</v>
      </c>
      <c r="ER19" s="80">
        <v>0</v>
      </c>
      <c r="ES19" s="80">
        <v>0</v>
      </c>
      <c r="ET19" s="80">
        <v>96.578400000000002</v>
      </c>
      <c r="EU19" s="80">
        <v>20.899000000000001</v>
      </c>
      <c r="EV19" s="80">
        <v>0</v>
      </c>
      <c r="EW19" s="80">
        <v>28.587</v>
      </c>
      <c r="EX19" s="80">
        <v>0</v>
      </c>
      <c r="EY19" s="80">
        <v>8.3249999999999993</v>
      </c>
      <c r="EZ19" s="80">
        <v>0</v>
      </c>
      <c r="FA19" s="80">
        <v>3.9180000000000001</v>
      </c>
      <c r="FB19" s="80">
        <v>0</v>
      </c>
      <c r="FC19" s="80">
        <v>0</v>
      </c>
      <c r="FD19" s="80">
        <v>0</v>
      </c>
      <c r="FE19" s="80">
        <v>7.6660000000000004</v>
      </c>
      <c r="FF19" s="80">
        <v>0</v>
      </c>
      <c r="FG19" s="80">
        <v>0</v>
      </c>
      <c r="FH19" s="80">
        <v>6.9809999999999999</v>
      </c>
      <c r="FI19" s="80">
        <v>0</v>
      </c>
      <c r="FJ19" s="80">
        <v>0</v>
      </c>
      <c r="FK19" s="80">
        <v>20.329999999999998</v>
      </c>
      <c r="FL19" s="80">
        <v>0</v>
      </c>
      <c r="FM19" s="80">
        <v>0</v>
      </c>
      <c r="FN19" s="80">
        <v>66.367000000000004</v>
      </c>
      <c r="FO19" s="80">
        <v>0</v>
      </c>
      <c r="FP19" s="80">
        <v>0</v>
      </c>
      <c r="FQ19" s="80">
        <v>0</v>
      </c>
      <c r="FR19" s="80">
        <v>0</v>
      </c>
      <c r="FS19" s="80">
        <v>0</v>
      </c>
      <c r="FT19" s="80">
        <v>9.6020000000000003</v>
      </c>
      <c r="FU19" s="80">
        <v>0</v>
      </c>
      <c r="FV19" s="80">
        <v>0</v>
      </c>
      <c r="FW19" s="80">
        <v>11.048</v>
      </c>
      <c r="FX19" s="80">
        <v>0</v>
      </c>
      <c r="FY19" s="80">
        <v>0</v>
      </c>
      <c r="FZ19" s="80">
        <v>0</v>
      </c>
      <c r="GA19" s="80">
        <v>41.485999999999997</v>
      </c>
      <c r="GB19" s="80">
        <v>0</v>
      </c>
      <c r="GC19" s="80">
        <v>24.433</v>
      </c>
      <c r="GD19" s="80">
        <v>5.6840000000000002</v>
      </c>
      <c r="GE19" s="80">
        <v>0</v>
      </c>
      <c r="GF19" s="80">
        <v>0</v>
      </c>
      <c r="GG19" s="80">
        <v>95.78</v>
      </c>
      <c r="GH19" s="80">
        <v>0</v>
      </c>
      <c r="GI19" s="80">
        <v>0</v>
      </c>
      <c r="GJ19" s="80">
        <v>15.073</v>
      </c>
      <c r="GK19" s="80">
        <v>0</v>
      </c>
      <c r="GL19" s="80">
        <v>11.712</v>
      </c>
      <c r="GM19" s="80">
        <v>33.662999999999997</v>
      </c>
      <c r="GN19" s="80">
        <v>3.1419999999999999</v>
      </c>
      <c r="GO19" s="80">
        <v>173.56100000000001</v>
      </c>
      <c r="GP19" s="80">
        <v>0</v>
      </c>
      <c r="GQ19" s="80">
        <v>0</v>
      </c>
      <c r="GR19" s="80">
        <v>0</v>
      </c>
      <c r="GS19" s="80">
        <v>0</v>
      </c>
      <c r="GT19" s="80">
        <v>336.05329999999998</v>
      </c>
      <c r="GU19" s="80">
        <v>0</v>
      </c>
      <c r="GV19" s="80">
        <v>0</v>
      </c>
      <c r="GW19" s="80">
        <v>0</v>
      </c>
      <c r="GX19" s="80">
        <v>0</v>
      </c>
      <c r="GY19" s="80">
        <v>0</v>
      </c>
      <c r="GZ19" s="80">
        <v>0</v>
      </c>
      <c r="HA19" s="80">
        <v>0</v>
      </c>
      <c r="HB19" s="80">
        <v>0</v>
      </c>
      <c r="HC19" s="80">
        <v>43.055</v>
      </c>
      <c r="HD19" s="80">
        <v>14.9</v>
      </c>
      <c r="HE19" s="80">
        <v>0</v>
      </c>
      <c r="HF19" s="80">
        <v>179.678</v>
      </c>
      <c r="HG19" s="80">
        <v>38.128</v>
      </c>
      <c r="HH19" s="80">
        <v>0</v>
      </c>
      <c r="HI19" s="80">
        <v>0</v>
      </c>
      <c r="HJ19" s="80">
        <v>0</v>
      </c>
      <c r="HK19" s="80">
        <v>9946.8469999999998</v>
      </c>
      <c r="HL19" s="80">
        <v>96.578400000000002</v>
      </c>
      <c r="HM19" s="80">
        <v>57.811</v>
      </c>
      <c r="HN19" s="80">
        <v>11.584</v>
      </c>
      <c r="HO19" s="80">
        <v>93.677999999999997</v>
      </c>
      <c r="HP19" s="80">
        <v>20.65</v>
      </c>
      <c r="HQ19" s="80">
        <v>41.485999999999997</v>
      </c>
      <c r="HR19" s="80">
        <v>30.117000000000001</v>
      </c>
      <c r="HS19" s="80">
        <v>95.78</v>
      </c>
      <c r="HT19" s="80">
        <v>26.785</v>
      </c>
      <c r="HU19" s="80">
        <v>36.805</v>
      </c>
      <c r="HV19" s="80">
        <v>173.56100000000001</v>
      </c>
      <c r="HW19" s="80">
        <v>0</v>
      </c>
      <c r="HX19" s="80">
        <v>336.05329999999998</v>
      </c>
      <c r="HY19" s="80">
        <v>57.954999999999998</v>
      </c>
      <c r="HZ19" s="80">
        <v>0</v>
      </c>
      <c r="IA19" s="80">
        <v>179.678</v>
      </c>
      <c r="IB19" s="80">
        <v>38.128</v>
      </c>
      <c r="IC19" s="80">
        <v>0</v>
      </c>
      <c r="ID19" s="80">
        <v>0</v>
      </c>
      <c r="IE19" s="80">
        <v>0</v>
      </c>
      <c r="IF19" s="80">
        <v>9946.8469999999998</v>
      </c>
      <c r="IG19" s="80">
        <v>276.25639999999999</v>
      </c>
      <c r="IH19" s="80">
        <v>57.811</v>
      </c>
      <c r="II19" s="80">
        <v>11.584</v>
      </c>
      <c r="IJ19" s="80">
        <v>93.677999999999997</v>
      </c>
      <c r="IK19" s="80">
        <v>20.65</v>
      </c>
      <c r="IL19" s="80">
        <v>41.485999999999997</v>
      </c>
      <c r="IM19" s="80">
        <v>30.117000000000001</v>
      </c>
      <c r="IN19" s="80">
        <v>95.78</v>
      </c>
      <c r="IO19" s="80">
        <v>26.785</v>
      </c>
      <c r="IP19" s="80">
        <v>36.805</v>
      </c>
      <c r="IQ19" s="80">
        <v>173.56100000000001</v>
      </c>
      <c r="IR19" s="80">
        <v>0</v>
      </c>
      <c r="IS19" s="80">
        <v>336.05329999999998</v>
      </c>
      <c r="IT19" s="80">
        <v>57.954999999999998</v>
      </c>
      <c r="IU19" s="80">
        <v>0</v>
      </c>
      <c r="IV19" s="81">
        <v>0</v>
      </c>
      <c r="IW19" s="78">
        <v>5</v>
      </c>
      <c r="IX19" s="78">
        <v>0</v>
      </c>
      <c r="IY19" s="78">
        <v>0</v>
      </c>
      <c r="IZ19" s="78">
        <v>0</v>
      </c>
      <c r="JA19" s="78">
        <v>0</v>
      </c>
      <c r="JB19" s="78">
        <v>0</v>
      </c>
      <c r="JC19" s="78">
        <v>0</v>
      </c>
      <c r="JD19" s="78">
        <v>0</v>
      </c>
      <c r="JE19" s="78">
        <v>54</v>
      </c>
      <c r="JF19" s="78">
        <v>23</v>
      </c>
      <c r="JG19" s="78">
        <v>7</v>
      </c>
      <c r="JH19" s="78">
        <v>2</v>
      </c>
      <c r="JI19" s="78">
        <v>3</v>
      </c>
      <c r="JJ19" s="78">
        <v>80</v>
      </c>
      <c r="JK19" s="78">
        <v>7</v>
      </c>
      <c r="JL19" s="78">
        <v>60</v>
      </c>
      <c r="JM19" s="78">
        <v>3</v>
      </c>
      <c r="JN19" s="78">
        <v>47</v>
      </c>
      <c r="JO19" s="78">
        <v>9</v>
      </c>
      <c r="JP19" s="78">
        <v>0</v>
      </c>
      <c r="JQ19" s="78">
        <v>6</v>
      </c>
      <c r="JR19" s="78">
        <v>8</v>
      </c>
      <c r="JS19" s="78">
        <v>22</v>
      </c>
      <c r="JT19" s="78">
        <v>15</v>
      </c>
      <c r="JU19" s="78">
        <v>5</v>
      </c>
      <c r="JV19" s="78">
        <v>7</v>
      </c>
      <c r="JW19" s="78">
        <v>7</v>
      </c>
      <c r="JX19" s="78">
        <v>12</v>
      </c>
      <c r="JY19" s="78">
        <v>20</v>
      </c>
      <c r="JZ19" s="78">
        <v>1</v>
      </c>
      <c r="KA19" s="78">
        <v>108</v>
      </c>
      <c r="KB19" s="78">
        <v>8</v>
      </c>
      <c r="KC19" s="78">
        <v>1</v>
      </c>
      <c r="KD19" s="78">
        <v>0</v>
      </c>
      <c r="KE19" s="78">
        <v>3</v>
      </c>
      <c r="KF19" s="78">
        <v>16</v>
      </c>
      <c r="KG19" s="78">
        <v>4</v>
      </c>
      <c r="KH19" s="78">
        <v>0</v>
      </c>
      <c r="KI19" s="78">
        <v>1</v>
      </c>
      <c r="KJ19" s="78">
        <v>0</v>
      </c>
      <c r="KK19" s="78">
        <v>1</v>
      </c>
      <c r="KL19" s="78">
        <v>0</v>
      </c>
      <c r="KM19" s="78">
        <v>1</v>
      </c>
      <c r="KN19" s="78">
        <v>0</v>
      </c>
      <c r="KO19" s="78">
        <v>0</v>
      </c>
      <c r="KP19" s="78">
        <v>0</v>
      </c>
      <c r="KQ19" s="78">
        <v>2</v>
      </c>
      <c r="KR19" s="78">
        <v>0</v>
      </c>
      <c r="KS19" s="78">
        <v>0</v>
      </c>
      <c r="KT19" s="78">
        <v>1</v>
      </c>
      <c r="KU19" s="78">
        <v>0</v>
      </c>
      <c r="KV19" s="78">
        <v>0</v>
      </c>
      <c r="KW19" s="78">
        <v>1</v>
      </c>
      <c r="KX19" s="78">
        <v>0</v>
      </c>
      <c r="KY19" s="78">
        <v>0</v>
      </c>
      <c r="KZ19" s="78">
        <v>18</v>
      </c>
      <c r="LA19" s="78">
        <v>0</v>
      </c>
      <c r="LB19" s="78">
        <v>0</v>
      </c>
      <c r="LC19" s="78">
        <v>0</v>
      </c>
      <c r="LD19" s="78">
        <v>0</v>
      </c>
      <c r="LE19" s="78">
        <v>0</v>
      </c>
      <c r="LF19" s="78">
        <v>2</v>
      </c>
      <c r="LG19" s="78">
        <v>0</v>
      </c>
      <c r="LH19" s="78">
        <v>0</v>
      </c>
      <c r="LI19" s="78">
        <v>1</v>
      </c>
      <c r="LJ19" s="78">
        <v>0</v>
      </c>
      <c r="LK19" s="78">
        <v>0</v>
      </c>
      <c r="LL19" s="78">
        <v>0</v>
      </c>
      <c r="LM19" s="78">
        <v>9</v>
      </c>
      <c r="LN19" s="78">
        <v>0</v>
      </c>
      <c r="LO19" s="78">
        <v>2</v>
      </c>
      <c r="LP19" s="78">
        <v>1</v>
      </c>
      <c r="LQ19" s="78">
        <v>0</v>
      </c>
      <c r="LR19" s="78">
        <v>0</v>
      </c>
      <c r="LS19" s="78">
        <v>19</v>
      </c>
      <c r="LT19" s="78">
        <v>0</v>
      </c>
      <c r="LU19" s="78">
        <v>0</v>
      </c>
      <c r="LV19" s="78">
        <v>3</v>
      </c>
      <c r="LW19" s="78">
        <v>0</v>
      </c>
      <c r="LX19" s="78">
        <v>3</v>
      </c>
      <c r="LY19" s="78">
        <v>5</v>
      </c>
      <c r="LZ19" s="78">
        <v>1</v>
      </c>
      <c r="MA19" s="78">
        <v>29</v>
      </c>
      <c r="MB19" s="78">
        <v>0</v>
      </c>
      <c r="MC19" s="78">
        <v>0</v>
      </c>
      <c r="MD19" s="78">
        <v>0</v>
      </c>
      <c r="ME19" s="78">
        <v>0</v>
      </c>
      <c r="MF19" s="78">
        <v>17</v>
      </c>
      <c r="MG19" s="78">
        <v>0</v>
      </c>
      <c r="MH19" s="78">
        <v>0</v>
      </c>
      <c r="MI19" s="78">
        <v>0</v>
      </c>
      <c r="MJ19" s="78">
        <v>0</v>
      </c>
      <c r="MK19" s="78">
        <v>0</v>
      </c>
      <c r="ML19" s="78">
        <v>0</v>
      </c>
      <c r="MM19" s="78">
        <v>0</v>
      </c>
      <c r="MN19" s="78">
        <v>0</v>
      </c>
      <c r="MO19" s="78">
        <v>5</v>
      </c>
      <c r="MP19" s="78">
        <v>3</v>
      </c>
      <c r="MQ19" s="78">
        <v>0</v>
      </c>
      <c r="MR19" s="78">
        <v>0</v>
      </c>
      <c r="MS19" s="78">
        <v>0</v>
      </c>
      <c r="MT19" s="78">
        <v>1</v>
      </c>
      <c r="MU19" s="78">
        <v>0</v>
      </c>
      <c r="MV19" s="78">
        <v>0</v>
      </c>
      <c r="MW19" s="78">
        <v>3</v>
      </c>
      <c r="MX19" s="78">
        <v>5</v>
      </c>
      <c r="MY19" s="78">
        <v>0</v>
      </c>
      <c r="MZ19" s="78">
        <v>0</v>
      </c>
      <c r="NA19" s="78">
        <v>0</v>
      </c>
      <c r="NB19" s="78">
        <v>0</v>
      </c>
      <c r="NC19" s="78">
        <v>0</v>
      </c>
      <c r="ND19" s="78">
        <v>0</v>
      </c>
      <c r="NE19" s="78">
        <v>0</v>
      </c>
      <c r="NF19" s="78">
        <v>54</v>
      </c>
      <c r="NG19" s="78">
        <v>23</v>
      </c>
      <c r="NH19" s="78">
        <v>7</v>
      </c>
      <c r="NI19" s="78">
        <v>2</v>
      </c>
      <c r="NJ19" s="78">
        <v>3</v>
      </c>
      <c r="NK19" s="78">
        <v>80</v>
      </c>
      <c r="NL19" s="78">
        <v>7</v>
      </c>
      <c r="NM19" s="78">
        <v>60</v>
      </c>
      <c r="NN19" s="78">
        <v>3</v>
      </c>
      <c r="NO19" s="78">
        <v>47</v>
      </c>
      <c r="NP19" s="78">
        <v>9</v>
      </c>
      <c r="NQ19" s="78">
        <v>0</v>
      </c>
      <c r="NR19" s="78">
        <v>6</v>
      </c>
      <c r="NS19" s="78">
        <v>8</v>
      </c>
      <c r="NT19" s="78">
        <v>22</v>
      </c>
      <c r="NU19" s="78">
        <v>15</v>
      </c>
      <c r="NV19" s="78">
        <v>5</v>
      </c>
      <c r="NW19" s="78">
        <v>7</v>
      </c>
      <c r="NX19" s="78">
        <v>7</v>
      </c>
      <c r="NY19" s="78">
        <v>12</v>
      </c>
      <c r="NZ19" s="78">
        <v>20</v>
      </c>
      <c r="OA19" s="78">
        <v>1</v>
      </c>
      <c r="OB19" s="78">
        <v>108</v>
      </c>
      <c r="OC19" s="78">
        <v>8</v>
      </c>
      <c r="OD19" s="78">
        <v>0</v>
      </c>
      <c r="OE19" s="78">
        <v>0</v>
      </c>
      <c r="OF19" s="78">
        <v>0</v>
      </c>
      <c r="OG19" s="78">
        <v>16</v>
      </c>
      <c r="OH19" s="78">
        <v>4</v>
      </c>
      <c r="OI19" s="78">
        <v>0</v>
      </c>
      <c r="OJ19" s="78">
        <v>1</v>
      </c>
      <c r="OK19" s="78">
        <v>0</v>
      </c>
      <c r="OL19" s="78">
        <v>1</v>
      </c>
      <c r="OM19" s="78">
        <v>0</v>
      </c>
      <c r="ON19" s="78">
        <v>1</v>
      </c>
      <c r="OO19" s="78">
        <v>0</v>
      </c>
      <c r="OP19" s="78">
        <v>0</v>
      </c>
      <c r="OQ19" s="78">
        <v>0</v>
      </c>
      <c r="OR19" s="78">
        <v>2</v>
      </c>
      <c r="OS19" s="78">
        <v>0</v>
      </c>
      <c r="OT19" s="78">
        <v>0</v>
      </c>
      <c r="OU19" s="78">
        <v>1</v>
      </c>
      <c r="OV19" s="78">
        <v>0</v>
      </c>
      <c r="OW19" s="78">
        <v>0</v>
      </c>
      <c r="OX19" s="78">
        <v>1</v>
      </c>
      <c r="OY19" s="78">
        <v>0</v>
      </c>
      <c r="OZ19" s="78">
        <v>0</v>
      </c>
      <c r="PA19" s="78">
        <v>18</v>
      </c>
      <c r="PB19" s="78">
        <v>0</v>
      </c>
      <c r="PC19" s="78">
        <v>0</v>
      </c>
      <c r="PD19" s="78">
        <v>0</v>
      </c>
      <c r="PE19" s="78">
        <v>0</v>
      </c>
      <c r="PF19" s="78">
        <v>0</v>
      </c>
      <c r="PG19" s="78">
        <v>2</v>
      </c>
      <c r="PH19" s="78">
        <v>0</v>
      </c>
      <c r="PI19" s="78">
        <v>0</v>
      </c>
      <c r="PJ19" s="78">
        <v>1</v>
      </c>
      <c r="PK19" s="78">
        <v>0</v>
      </c>
      <c r="PL19" s="78">
        <v>0</v>
      </c>
      <c r="PM19" s="78">
        <v>0</v>
      </c>
      <c r="PN19" s="78">
        <v>9</v>
      </c>
      <c r="PO19" s="78">
        <v>0</v>
      </c>
      <c r="PP19" s="78">
        <v>2</v>
      </c>
      <c r="PQ19" s="78">
        <v>1</v>
      </c>
      <c r="PR19" s="78">
        <v>0</v>
      </c>
      <c r="PS19" s="78">
        <v>0</v>
      </c>
      <c r="PT19" s="78">
        <v>19</v>
      </c>
      <c r="PU19" s="78">
        <v>0</v>
      </c>
      <c r="PV19" s="78">
        <v>0</v>
      </c>
      <c r="PW19" s="78">
        <v>3</v>
      </c>
      <c r="PX19" s="78">
        <v>0</v>
      </c>
      <c r="PY19" s="78">
        <v>3</v>
      </c>
      <c r="PZ19" s="78">
        <v>5</v>
      </c>
      <c r="QA19" s="78">
        <v>1</v>
      </c>
      <c r="QB19" s="78">
        <v>29</v>
      </c>
      <c r="QC19" s="78">
        <v>0</v>
      </c>
      <c r="QD19" s="78">
        <v>0</v>
      </c>
      <c r="QE19" s="78">
        <v>0</v>
      </c>
      <c r="QF19" s="78">
        <v>0</v>
      </c>
      <c r="QG19" s="78">
        <v>17</v>
      </c>
      <c r="QH19" s="78">
        <v>0</v>
      </c>
      <c r="QI19" s="78">
        <v>0</v>
      </c>
      <c r="QJ19" s="78">
        <v>0</v>
      </c>
      <c r="QK19" s="78">
        <v>0</v>
      </c>
      <c r="QL19" s="78">
        <v>0</v>
      </c>
      <c r="QM19" s="78">
        <v>0</v>
      </c>
      <c r="QN19" s="78">
        <v>0</v>
      </c>
      <c r="QO19" s="78">
        <v>0</v>
      </c>
      <c r="QP19" s="78">
        <v>5</v>
      </c>
      <c r="QQ19" s="78">
        <v>3</v>
      </c>
      <c r="QR19" s="78">
        <v>0</v>
      </c>
      <c r="QS19" s="78">
        <v>4</v>
      </c>
      <c r="QT19" s="78">
        <v>5</v>
      </c>
      <c r="QU19" s="78">
        <v>0</v>
      </c>
      <c r="QV19" s="78">
        <v>0</v>
      </c>
      <c r="QW19" s="78">
        <v>0</v>
      </c>
      <c r="QX19" s="78">
        <v>514</v>
      </c>
      <c r="QY19" s="78">
        <v>16</v>
      </c>
      <c r="QZ19" s="78">
        <v>6</v>
      </c>
      <c r="RA19" s="78">
        <v>3</v>
      </c>
      <c r="RB19" s="78">
        <v>20</v>
      </c>
      <c r="RC19" s="78">
        <v>3</v>
      </c>
      <c r="RD19" s="78">
        <v>9</v>
      </c>
      <c r="RE19" s="78">
        <v>3</v>
      </c>
      <c r="RF19" s="78">
        <v>19</v>
      </c>
      <c r="RG19" s="78">
        <v>6</v>
      </c>
      <c r="RH19" s="78">
        <v>6</v>
      </c>
      <c r="RI19" s="78">
        <v>29</v>
      </c>
      <c r="RJ19" s="78">
        <v>0</v>
      </c>
      <c r="RK19" s="78">
        <v>17</v>
      </c>
      <c r="RL19" s="78">
        <v>8</v>
      </c>
      <c r="RM19" s="78">
        <v>0</v>
      </c>
      <c r="RN19" s="78">
        <v>4</v>
      </c>
      <c r="RO19" s="78">
        <v>5</v>
      </c>
      <c r="RP19" s="78">
        <v>0</v>
      </c>
      <c r="RQ19" s="78">
        <v>0</v>
      </c>
      <c r="RR19" s="78">
        <v>0</v>
      </c>
      <c r="RS19" s="78">
        <v>514</v>
      </c>
      <c r="RT19" s="78">
        <v>20</v>
      </c>
      <c r="RU19" s="78">
        <v>6</v>
      </c>
      <c r="RV19" s="78">
        <v>3</v>
      </c>
      <c r="RW19" s="78">
        <v>20</v>
      </c>
      <c r="RX19" s="78">
        <v>3</v>
      </c>
      <c r="RY19" s="78">
        <v>9</v>
      </c>
      <c r="RZ19" s="78">
        <v>3</v>
      </c>
      <c r="SA19" s="78">
        <v>19</v>
      </c>
      <c r="SB19" s="78">
        <v>6</v>
      </c>
      <c r="SC19" s="78">
        <v>6</v>
      </c>
      <c r="SD19" s="78">
        <v>29</v>
      </c>
      <c r="SE19" s="78">
        <v>0</v>
      </c>
      <c r="SF19" s="78">
        <v>17</v>
      </c>
      <c r="SG19" s="78">
        <v>8</v>
      </c>
      <c r="SH19" s="78">
        <v>0</v>
      </c>
    </row>
    <row r="20" spans="1:502">
      <c r="A20" s="17" t="s">
        <v>2042</v>
      </c>
      <c r="B20" s="77">
        <v>12</v>
      </c>
      <c r="C20" s="77">
        <v>12</v>
      </c>
      <c r="D20" s="77">
        <v>1</v>
      </c>
      <c r="E20" s="77">
        <v>2015</v>
      </c>
      <c r="F20" s="77" t="s">
        <v>183</v>
      </c>
      <c r="G20" s="1017" t="s">
        <v>1599</v>
      </c>
      <c r="H20" s="77" t="s">
        <v>1600</v>
      </c>
      <c r="I20" s="1018"/>
      <c r="J20" s="80">
        <v>37.146000000000001</v>
      </c>
      <c r="K20" s="80">
        <v>0</v>
      </c>
      <c r="L20" s="80">
        <v>0</v>
      </c>
      <c r="M20" s="80">
        <v>0</v>
      </c>
      <c r="N20" s="80">
        <v>0</v>
      </c>
      <c r="O20" s="80">
        <v>0</v>
      </c>
      <c r="P20" s="80">
        <v>0</v>
      </c>
      <c r="Q20" s="80">
        <v>0</v>
      </c>
      <c r="R20" s="80">
        <v>648.46199999999999</v>
      </c>
      <c r="S20" s="80">
        <v>344.44499999999999</v>
      </c>
      <c r="T20" s="80">
        <v>386.54599999999999</v>
      </c>
      <c r="U20" s="80">
        <v>38.448</v>
      </c>
      <c r="V20" s="80">
        <v>21.065999999999999</v>
      </c>
      <c r="W20" s="80">
        <v>3056.777</v>
      </c>
      <c r="X20" s="80">
        <v>32.959000000000003</v>
      </c>
      <c r="Y20" s="80">
        <v>1355.1849999999999</v>
      </c>
      <c r="Z20" s="80">
        <v>12.855</v>
      </c>
      <c r="AA20" s="80">
        <v>486.96199999999999</v>
      </c>
      <c r="AB20" s="80">
        <v>124.911</v>
      </c>
      <c r="AC20" s="80">
        <v>0</v>
      </c>
      <c r="AD20" s="80">
        <v>201.94800000000001</v>
      </c>
      <c r="AE20" s="80">
        <v>71.364999999999995</v>
      </c>
      <c r="AF20" s="80">
        <v>452.37400000000002</v>
      </c>
      <c r="AG20" s="80">
        <v>133.03700000000001</v>
      </c>
      <c r="AH20" s="80">
        <v>97.658000000000001</v>
      </c>
      <c r="AI20" s="80">
        <v>59.24</v>
      </c>
      <c r="AJ20" s="80">
        <v>122.18899999999999</v>
      </c>
      <c r="AK20" s="80">
        <v>178.69399999999999</v>
      </c>
      <c r="AL20" s="80">
        <v>404.214</v>
      </c>
      <c r="AM20" s="80">
        <v>8.0630000000000006</v>
      </c>
      <c r="AN20" s="80">
        <v>1535.8219999999999</v>
      </c>
      <c r="AO20" s="80">
        <v>94.632000000000005</v>
      </c>
      <c r="AP20" s="80">
        <v>154.85900000000001</v>
      </c>
      <c r="AQ20" s="80">
        <v>0</v>
      </c>
      <c r="AR20" s="80">
        <v>3.9929999999999999</v>
      </c>
      <c r="AS20" s="80">
        <v>84.617999999999995</v>
      </c>
      <c r="AT20" s="80">
        <v>15.234999999999999</v>
      </c>
      <c r="AU20" s="80">
        <v>0</v>
      </c>
      <c r="AV20" s="80">
        <v>31.564</v>
      </c>
      <c r="AW20" s="80">
        <v>0</v>
      </c>
      <c r="AX20" s="80">
        <v>7.8929999999999998</v>
      </c>
      <c r="AY20" s="80">
        <v>0</v>
      </c>
      <c r="AZ20" s="80">
        <v>3.8180000000000001</v>
      </c>
      <c r="BA20" s="80">
        <v>0</v>
      </c>
      <c r="BB20" s="80">
        <v>0</v>
      </c>
      <c r="BC20" s="80">
        <v>0</v>
      </c>
      <c r="BD20" s="80">
        <v>7.6180000000000003</v>
      </c>
      <c r="BE20" s="80">
        <v>0</v>
      </c>
      <c r="BF20" s="80">
        <v>0</v>
      </c>
      <c r="BG20" s="80">
        <v>6.391</v>
      </c>
      <c r="BH20" s="80">
        <v>0</v>
      </c>
      <c r="BI20" s="80">
        <v>0</v>
      </c>
      <c r="BJ20" s="80">
        <v>20.074000000000002</v>
      </c>
      <c r="BK20" s="80">
        <v>0</v>
      </c>
      <c r="BL20" s="80">
        <v>0</v>
      </c>
      <c r="BM20" s="80">
        <v>56.957999999999998</v>
      </c>
      <c r="BN20" s="80">
        <v>0</v>
      </c>
      <c r="BO20" s="80">
        <v>0</v>
      </c>
      <c r="BP20" s="80">
        <v>0</v>
      </c>
      <c r="BQ20" s="80">
        <v>0</v>
      </c>
      <c r="BR20" s="80">
        <v>0</v>
      </c>
      <c r="BS20" s="80">
        <v>9.2970000000000006</v>
      </c>
      <c r="BT20" s="80">
        <v>0</v>
      </c>
      <c r="BU20" s="80">
        <v>0</v>
      </c>
      <c r="BV20" s="80">
        <v>10.473000000000001</v>
      </c>
      <c r="BW20" s="80">
        <v>0</v>
      </c>
      <c r="BX20" s="80">
        <v>0</v>
      </c>
      <c r="BY20" s="80">
        <v>0</v>
      </c>
      <c r="BZ20" s="80">
        <v>39.220999999999997</v>
      </c>
      <c r="CA20" s="80">
        <v>0</v>
      </c>
      <c r="CB20" s="80">
        <v>23.416</v>
      </c>
      <c r="CC20" s="80">
        <v>5.49</v>
      </c>
      <c r="CD20" s="80">
        <v>0</v>
      </c>
      <c r="CE20" s="80">
        <v>0</v>
      </c>
      <c r="CF20" s="80">
        <v>105.81</v>
      </c>
      <c r="CG20" s="80">
        <v>0</v>
      </c>
      <c r="CH20" s="80">
        <v>0</v>
      </c>
      <c r="CI20" s="80">
        <v>17.565999999999999</v>
      </c>
      <c r="CJ20" s="80">
        <v>0</v>
      </c>
      <c r="CK20" s="80">
        <v>17.437000000000001</v>
      </c>
      <c r="CL20" s="80">
        <v>29.934999999999999</v>
      </c>
      <c r="CM20" s="80">
        <v>2.9889999999999999</v>
      </c>
      <c r="CN20" s="80">
        <v>165.91</v>
      </c>
      <c r="CO20" s="80">
        <v>0</v>
      </c>
      <c r="CP20" s="80">
        <v>0</v>
      </c>
      <c r="CQ20" s="80">
        <v>0</v>
      </c>
      <c r="CR20" s="80">
        <v>0</v>
      </c>
      <c r="CS20" s="80">
        <v>304.07499999999999</v>
      </c>
      <c r="CT20" s="80">
        <v>0</v>
      </c>
      <c r="CU20" s="80">
        <v>0</v>
      </c>
      <c r="CV20" s="80">
        <v>0</v>
      </c>
      <c r="CW20" s="80">
        <v>0</v>
      </c>
      <c r="CX20" s="80">
        <v>0</v>
      </c>
      <c r="CY20" s="80">
        <v>0</v>
      </c>
      <c r="CZ20" s="80">
        <v>0</v>
      </c>
      <c r="DA20" s="80">
        <v>0</v>
      </c>
      <c r="DB20" s="80">
        <v>42.767000000000003</v>
      </c>
      <c r="DC20" s="80">
        <v>29.131</v>
      </c>
      <c r="DD20" s="80">
        <v>0</v>
      </c>
      <c r="DE20" s="80">
        <v>0</v>
      </c>
      <c r="DF20" s="80">
        <v>0</v>
      </c>
      <c r="DG20" s="80">
        <v>154.85900000000001</v>
      </c>
      <c r="DH20" s="80">
        <v>0</v>
      </c>
      <c r="DI20" s="80">
        <v>0</v>
      </c>
      <c r="DJ20" s="80">
        <v>3.9929999999999999</v>
      </c>
      <c r="DK20" s="80">
        <v>37.146000000000001</v>
      </c>
      <c r="DL20" s="80">
        <v>0</v>
      </c>
      <c r="DM20" s="80">
        <v>0</v>
      </c>
      <c r="DN20" s="80">
        <v>0</v>
      </c>
      <c r="DO20" s="80">
        <v>0</v>
      </c>
      <c r="DP20" s="80">
        <v>0</v>
      </c>
      <c r="DQ20" s="80">
        <v>0</v>
      </c>
      <c r="DR20" s="80">
        <v>0</v>
      </c>
      <c r="DS20" s="80">
        <v>648.46199999999999</v>
      </c>
      <c r="DT20" s="80">
        <v>344.44499999999999</v>
      </c>
      <c r="DU20" s="80">
        <v>386.54599999999999</v>
      </c>
      <c r="DV20" s="80">
        <v>38.448</v>
      </c>
      <c r="DW20" s="80">
        <v>21.065999999999999</v>
      </c>
      <c r="DX20" s="80">
        <v>3056.777</v>
      </c>
      <c r="DY20" s="80">
        <v>32.959000000000003</v>
      </c>
      <c r="DZ20" s="80">
        <v>1355.1849999999999</v>
      </c>
      <c r="EA20" s="80">
        <v>12.855</v>
      </c>
      <c r="EB20" s="80">
        <v>486.96199999999999</v>
      </c>
      <c r="EC20" s="80">
        <v>124.911</v>
      </c>
      <c r="ED20" s="80">
        <v>0</v>
      </c>
      <c r="EE20" s="80">
        <v>201.94800000000001</v>
      </c>
      <c r="EF20" s="80">
        <v>71.364999999999995</v>
      </c>
      <c r="EG20" s="80">
        <v>452.37400000000002</v>
      </c>
      <c r="EH20" s="80">
        <v>133.03700000000001</v>
      </c>
      <c r="EI20" s="80">
        <v>97.658000000000001</v>
      </c>
      <c r="EJ20" s="80">
        <v>59.24</v>
      </c>
      <c r="EK20" s="80">
        <v>122.18899999999999</v>
      </c>
      <c r="EL20" s="80">
        <v>178.69399999999999</v>
      </c>
      <c r="EM20" s="80">
        <v>404.214</v>
      </c>
      <c r="EN20" s="80">
        <v>8.0630000000000006</v>
      </c>
      <c r="EO20" s="80">
        <v>1535.8219999999999</v>
      </c>
      <c r="EP20" s="80">
        <v>94.632000000000005</v>
      </c>
      <c r="EQ20" s="80">
        <v>0</v>
      </c>
      <c r="ER20" s="80">
        <v>0</v>
      </c>
      <c r="ES20" s="80">
        <v>0</v>
      </c>
      <c r="ET20" s="80">
        <v>84.617999999999995</v>
      </c>
      <c r="EU20" s="80">
        <v>15.234999999999999</v>
      </c>
      <c r="EV20" s="80">
        <v>0</v>
      </c>
      <c r="EW20" s="80">
        <v>31.564</v>
      </c>
      <c r="EX20" s="80">
        <v>0</v>
      </c>
      <c r="EY20" s="80">
        <v>7.8929999999999998</v>
      </c>
      <c r="EZ20" s="80">
        <v>0</v>
      </c>
      <c r="FA20" s="80">
        <v>3.8180000000000001</v>
      </c>
      <c r="FB20" s="80">
        <v>0</v>
      </c>
      <c r="FC20" s="80">
        <v>0</v>
      </c>
      <c r="FD20" s="80">
        <v>0</v>
      </c>
      <c r="FE20" s="80">
        <v>7.6180000000000003</v>
      </c>
      <c r="FF20" s="80">
        <v>0</v>
      </c>
      <c r="FG20" s="80">
        <v>0</v>
      </c>
      <c r="FH20" s="80">
        <v>6.391</v>
      </c>
      <c r="FI20" s="80">
        <v>0</v>
      </c>
      <c r="FJ20" s="80">
        <v>0</v>
      </c>
      <c r="FK20" s="80">
        <v>20.074000000000002</v>
      </c>
      <c r="FL20" s="80">
        <v>0</v>
      </c>
      <c r="FM20" s="80">
        <v>0</v>
      </c>
      <c r="FN20" s="80">
        <v>56.957999999999998</v>
      </c>
      <c r="FO20" s="80">
        <v>0</v>
      </c>
      <c r="FP20" s="80">
        <v>0</v>
      </c>
      <c r="FQ20" s="80">
        <v>0</v>
      </c>
      <c r="FR20" s="80">
        <v>0</v>
      </c>
      <c r="FS20" s="80">
        <v>0</v>
      </c>
      <c r="FT20" s="80">
        <v>9.2970000000000006</v>
      </c>
      <c r="FU20" s="80">
        <v>0</v>
      </c>
      <c r="FV20" s="80">
        <v>0</v>
      </c>
      <c r="FW20" s="80">
        <v>10.473000000000001</v>
      </c>
      <c r="FX20" s="80">
        <v>0</v>
      </c>
      <c r="FY20" s="80">
        <v>0</v>
      </c>
      <c r="FZ20" s="80">
        <v>0</v>
      </c>
      <c r="GA20" s="80">
        <v>39.220999999999997</v>
      </c>
      <c r="GB20" s="80">
        <v>0</v>
      </c>
      <c r="GC20" s="80">
        <v>23.416</v>
      </c>
      <c r="GD20" s="80">
        <v>5.49</v>
      </c>
      <c r="GE20" s="80">
        <v>0</v>
      </c>
      <c r="GF20" s="80">
        <v>0</v>
      </c>
      <c r="GG20" s="80">
        <v>105.81</v>
      </c>
      <c r="GH20" s="80">
        <v>0</v>
      </c>
      <c r="GI20" s="80">
        <v>0</v>
      </c>
      <c r="GJ20" s="80">
        <v>17.565999999999999</v>
      </c>
      <c r="GK20" s="80">
        <v>0</v>
      </c>
      <c r="GL20" s="80">
        <v>17.437000000000001</v>
      </c>
      <c r="GM20" s="80">
        <v>29.934999999999999</v>
      </c>
      <c r="GN20" s="80">
        <v>2.9889999999999999</v>
      </c>
      <c r="GO20" s="80">
        <v>165.91</v>
      </c>
      <c r="GP20" s="80">
        <v>0</v>
      </c>
      <c r="GQ20" s="80">
        <v>0</v>
      </c>
      <c r="GR20" s="80">
        <v>0</v>
      </c>
      <c r="GS20" s="80">
        <v>0</v>
      </c>
      <c r="GT20" s="80">
        <v>304.07499999999999</v>
      </c>
      <c r="GU20" s="80">
        <v>0</v>
      </c>
      <c r="GV20" s="80">
        <v>0</v>
      </c>
      <c r="GW20" s="80">
        <v>0</v>
      </c>
      <c r="GX20" s="80">
        <v>0</v>
      </c>
      <c r="GY20" s="80">
        <v>0</v>
      </c>
      <c r="GZ20" s="80">
        <v>0</v>
      </c>
      <c r="HA20" s="80">
        <v>0</v>
      </c>
      <c r="HB20" s="80">
        <v>0</v>
      </c>
      <c r="HC20" s="80">
        <v>42.767000000000003</v>
      </c>
      <c r="HD20" s="80">
        <v>29.131</v>
      </c>
      <c r="HE20" s="80">
        <v>0</v>
      </c>
      <c r="HF20" s="80">
        <v>158.852</v>
      </c>
      <c r="HG20" s="80">
        <v>37.146000000000001</v>
      </c>
      <c r="HH20" s="80">
        <v>0</v>
      </c>
      <c r="HI20" s="80">
        <v>0</v>
      </c>
      <c r="HJ20" s="80">
        <v>0</v>
      </c>
      <c r="HK20" s="80">
        <v>9867.8520000000008</v>
      </c>
      <c r="HL20" s="80">
        <v>84.617999999999995</v>
      </c>
      <c r="HM20" s="80">
        <v>54.692</v>
      </c>
      <c r="HN20" s="80">
        <v>11.436</v>
      </c>
      <c r="HO20" s="80">
        <v>83.423000000000002</v>
      </c>
      <c r="HP20" s="80">
        <v>19.77</v>
      </c>
      <c r="HQ20" s="80">
        <v>39.220999999999997</v>
      </c>
      <c r="HR20" s="80">
        <v>28.905999999999999</v>
      </c>
      <c r="HS20" s="80">
        <v>105.81</v>
      </c>
      <c r="HT20" s="80">
        <v>35.003</v>
      </c>
      <c r="HU20" s="80">
        <v>32.923999999999999</v>
      </c>
      <c r="HV20" s="80">
        <v>165.91</v>
      </c>
      <c r="HW20" s="80">
        <v>0</v>
      </c>
      <c r="HX20" s="80">
        <v>304.07499999999999</v>
      </c>
      <c r="HY20" s="80">
        <v>71.897999999999996</v>
      </c>
      <c r="HZ20" s="80">
        <v>0</v>
      </c>
      <c r="IA20" s="80">
        <v>158.852</v>
      </c>
      <c r="IB20" s="80">
        <v>37.146000000000001</v>
      </c>
      <c r="IC20" s="80">
        <v>0</v>
      </c>
      <c r="ID20" s="80">
        <v>0</v>
      </c>
      <c r="IE20" s="80">
        <v>0</v>
      </c>
      <c r="IF20" s="80">
        <v>9867.8520000000008</v>
      </c>
      <c r="IG20" s="80">
        <v>243.47</v>
      </c>
      <c r="IH20" s="80">
        <v>54.692</v>
      </c>
      <c r="II20" s="80">
        <v>11.436</v>
      </c>
      <c r="IJ20" s="80">
        <v>83.423000000000002</v>
      </c>
      <c r="IK20" s="80">
        <v>19.77</v>
      </c>
      <c r="IL20" s="80">
        <v>39.220999999999997</v>
      </c>
      <c r="IM20" s="80">
        <v>28.905999999999999</v>
      </c>
      <c r="IN20" s="80">
        <v>105.81</v>
      </c>
      <c r="IO20" s="80">
        <v>35.003</v>
      </c>
      <c r="IP20" s="80">
        <v>32.923999999999999</v>
      </c>
      <c r="IQ20" s="80">
        <v>165.91</v>
      </c>
      <c r="IR20" s="80">
        <v>0</v>
      </c>
      <c r="IS20" s="80">
        <v>304.07499999999999</v>
      </c>
      <c r="IT20" s="80">
        <v>71.897999999999996</v>
      </c>
      <c r="IU20" s="80">
        <v>0</v>
      </c>
      <c r="IV20" s="81">
        <v>0</v>
      </c>
      <c r="IW20" s="78">
        <v>5</v>
      </c>
      <c r="IX20" s="78">
        <v>0</v>
      </c>
      <c r="IY20" s="78">
        <v>0</v>
      </c>
      <c r="IZ20" s="78">
        <v>0</v>
      </c>
      <c r="JA20" s="78">
        <v>0</v>
      </c>
      <c r="JB20" s="78">
        <v>0</v>
      </c>
      <c r="JC20" s="78">
        <v>0</v>
      </c>
      <c r="JD20" s="78">
        <v>0</v>
      </c>
      <c r="JE20" s="78">
        <v>59</v>
      </c>
      <c r="JF20" s="78">
        <v>23</v>
      </c>
      <c r="JG20" s="78">
        <v>7</v>
      </c>
      <c r="JH20" s="78">
        <v>2</v>
      </c>
      <c r="JI20" s="78">
        <v>3</v>
      </c>
      <c r="JJ20" s="78">
        <v>75</v>
      </c>
      <c r="JK20" s="78">
        <v>7</v>
      </c>
      <c r="JL20" s="78">
        <v>59</v>
      </c>
      <c r="JM20" s="78">
        <v>3</v>
      </c>
      <c r="JN20" s="78">
        <v>45</v>
      </c>
      <c r="JO20" s="78">
        <v>8</v>
      </c>
      <c r="JP20" s="78">
        <v>0</v>
      </c>
      <c r="JQ20" s="78">
        <v>6</v>
      </c>
      <c r="JR20" s="78">
        <v>8</v>
      </c>
      <c r="JS20" s="78">
        <v>21</v>
      </c>
      <c r="JT20" s="78">
        <v>17</v>
      </c>
      <c r="JU20" s="78">
        <v>5</v>
      </c>
      <c r="JV20" s="78">
        <v>7</v>
      </c>
      <c r="JW20" s="78">
        <v>7</v>
      </c>
      <c r="JX20" s="78">
        <v>12</v>
      </c>
      <c r="JY20" s="78">
        <v>19</v>
      </c>
      <c r="JZ20" s="78">
        <v>2</v>
      </c>
      <c r="KA20" s="78">
        <v>108</v>
      </c>
      <c r="KB20" s="78">
        <v>8</v>
      </c>
      <c r="KC20" s="78">
        <v>1</v>
      </c>
      <c r="KD20" s="78">
        <v>0</v>
      </c>
      <c r="KE20" s="78">
        <v>3</v>
      </c>
      <c r="KF20" s="78">
        <v>15</v>
      </c>
      <c r="KG20" s="78">
        <v>3</v>
      </c>
      <c r="KH20" s="78">
        <v>0</v>
      </c>
      <c r="KI20" s="78">
        <v>2</v>
      </c>
      <c r="KJ20" s="78">
        <v>0</v>
      </c>
      <c r="KK20" s="78">
        <v>1</v>
      </c>
      <c r="KL20" s="78">
        <v>0</v>
      </c>
      <c r="KM20" s="78">
        <v>1</v>
      </c>
      <c r="KN20" s="78">
        <v>0</v>
      </c>
      <c r="KO20" s="78">
        <v>0</v>
      </c>
      <c r="KP20" s="78">
        <v>0</v>
      </c>
      <c r="KQ20" s="78">
        <v>2</v>
      </c>
      <c r="KR20" s="78">
        <v>0</v>
      </c>
      <c r="KS20" s="78">
        <v>0</v>
      </c>
      <c r="KT20" s="78">
        <v>1</v>
      </c>
      <c r="KU20" s="78">
        <v>0</v>
      </c>
      <c r="KV20" s="78">
        <v>0</v>
      </c>
      <c r="KW20" s="78">
        <v>1</v>
      </c>
      <c r="KX20" s="78">
        <v>0</v>
      </c>
      <c r="KY20" s="78">
        <v>0</v>
      </c>
      <c r="KZ20" s="78">
        <v>15</v>
      </c>
      <c r="LA20" s="78">
        <v>0</v>
      </c>
      <c r="LB20" s="78">
        <v>0</v>
      </c>
      <c r="LC20" s="78">
        <v>0</v>
      </c>
      <c r="LD20" s="78">
        <v>0</v>
      </c>
      <c r="LE20" s="78">
        <v>0</v>
      </c>
      <c r="LF20" s="78">
        <v>2</v>
      </c>
      <c r="LG20" s="78">
        <v>0</v>
      </c>
      <c r="LH20" s="78">
        <v>0</v>
      </c>
      <c r="LI20" s="78">
        <v>1</v>
      </c>
      <c r="LJ20" s="78">
        <v>0</v>
      </c>
      <c r="LK20" s="78">
        <v>0</v>
      </c>
      <c r="LL20" s="78">
        <v>0</v>
      </c>
      <c r="LM20" s="78">
        <v>9</v>
      </c>
      <c r="LN20" s="78">
        <v>0</v>
      </c>
      <c r="LO20" s="78">
        <v>2</v>
      </c>
      <c r="LP20" s="78">
        <v>1</v>
      </c>
      <c r="LQ20" s="78">
        <v>0</v>
      </c>
      <c r="LR20" s="78">
        <v>0</v>
      </c>
      <c r="LS20" s="78">
        <v>22</v>
      </c>
      <c r="LT20" s="78">
        <v>0</v>
      </c>
      <c r="LU20" s="78">
        <v>0</v>
      </c>
      <c r="LV20" s="78">
        <v>3</v>
      </c>
      <c r="LW20" s="78">
        <v>0</v>
      </c>
      <c r="LX20" s="78">
        <v>4</v>
      </c>
      <c r="LY20" s="78">
        <v>4</v>
      </c>
      <c r="LZ20" s="78">
        <v>1</v>
      </c>
      <c r="MA20" s="78">
        <v>29</v>
      </c>
      <c r="MB20" s="78">
        <v>0</v>
      </c>
      <c r="MC20" s="78">
        <v>0</v>
      </c>
      <c r="MD20" s="78">
        <v>0</v>
      </c>
      <c r="ME20" s="78">
        <v>0</v>
      </c>
      <c r="MF20" s="78">
        <v>15</v>
      </c>
      <c r="MG20" s="78">
        <v>0</v>
      </c>
      <c r="MH20" s="78">
        <v>0</v>
      </c>
      <c r="MI20" s="78">
        <v>0</v>
      </c>
      <c r="MJ20" s="78">
        <v>0</v>
      </c>
      <c r="MK20" s="78">
        <v>0</v>
      </c>
      <c r="ML20" s="78">
        <v>0</v>
      </c>
      <c r="MM20" s="78">
        <v>0</v>
      </c>
      <c r="MN20" s="78">
        <v>0</v>
      </c>
      <c r="MO20" s="78">
        <v>5</v>
      </c>
      <c r="MP20" s="78">
        <v>4</v>
      </c>
      <c r="MQ20" s="78">
        <v>0</v>
      </c>
      <c r="MR20" s="78">
        <v>0</v>
      </c>
      <c r="MS20" s="78">
        <v>0</v>
      </c>
      <c r="MT20" s="78">
        <v>1</v>
      </c>
      <c r="MU20" s="78">
        <v>0</v>
      </c>
      <c r="MV20" s="78">
        <v>0</v>
      </c>
      <c r="MW20" s="78">
        <v>3</v>
      </c>
      <c r="MX20" s="78">
        <v>5</v>
      </c>
      <c r="MY20" s="78">
        <v>0</v>
      </c>
      <c r="MZ20" s="78">
        <v>0</v>
      </c>
      <c r="NA20" s="78">
        <v>0</v>
      </c>
      <c r="NB20" s="78">
        <v>0</v>
      </c>
      <c r="NC20" s="78">
        <v>0</v>
      </c>
      <c r="ND20" s="78">
        <v>0</v>
      </c>
      <c r="NE20" s="78">
        <v>0</v>
      </c>
      <c r="NF20" s="78">
        <v>59</v>
      </c>
      <c r="NG20" s="78">
        <v>23</v>
      </c>
      <c r="NH20" s="78">
        <v>7</v>
      </c>
      <c r="NI20" s="78">
        <v>2</v>
      </c>
      <c r="NJ20" s="78">
        <v>3</v>
      </c>
      <c r="NK20" s="78">
        <v>75</v>
      </c>
      <c r="NL20" s="78">
        <v>7</v>
      </c>
      <c r="NM20" s="78">
        <v>59</v>
      </c>
      <c r="NN20" s="78">
        <v>3</v>
      </c>
      <c r="NO20" s="78">
        <v>45</v>
      </c>
      <c r="NP20" s="78">
        <v>8</v>
      </c>
      <c r="NQ20" s="78">
        <v>0</v>
      </c>
      <c r="NR20" s="78">
        <v>6</v>
      </c>
      <c r="NS20" s="78">
        <v>8</v>
      </c>
      <c r="NT20" s="78">
        <v>21</v>
      </c>
      <c r="NU20" s="78">
        <v>17</v>
      </c>
      <c r="NV20" s="78">
        <v>5</v>
      </c>
      <c r="NW20" s="78">
        <v>7</v>
      </c>
      <c r="NX20" s="78">
        <v>7</v>
      </c>
      <c r="NY20" s="78">
        <v>12</v>
      </c>
      <c r="NZ20" s="78">
        <v>19</v>
      </c>
      <c r="OA20" s="78">
        <v>2</v>
      </c>
      <c r="OB20" s="78">
        <v>108</v>
      </c>
      <c r="OC20" s="78">
        <v>8</v>
      </c>
      <c r="OD20" s="78">
        <v>0</v>
      </c>
      <c r="OE20" s="78">
        <v>0</v>
      </c>
      <c r="OF20" s="78">
        <v>0</v>
      </c>
      <c r="OG20" s="78">
        <v>15</v>
      </c>
      <c r="OH20" s="78">
        <v>3</v>
      </c>
      <c r="OI20" s="78">
        <v>0</v>
      </c>
      <c r="OJ20" s="78">
        <v>2</v>
      </c>
      <c r="OK20" s="78">
        <v>0</v>
      </c>
      <c r="OL20" s="78">
        <v>1</v>
      </c>
      <c r="OM20" s="78">
        <v>0</v>
      </c>
      <c r="ON20" s="78">
        <v>1</v>
      </c>
      <c r="OO20" s="78">
        <v>0</v>
      </c>
      <c r="OP20" s="78">
        <v>0</v>
      </c>
      <c r="OQ20" s="78">
        <v>0</v>
      </c>
      <c r="OR20" s="78">
        <v>2</v>
      </c>
      <c r="OS20" s="78">
        <v>0</v>
      </c>
      <c r="OT20" s="78">
        <v>0</v>
      </c>
      <c r="OU20" s="78">
        <v>1</v>
      </c>
      <c r="OV20" s="78">
        <v>0</v>
      </c>
      <c r="OW20" s="78">
        <v>0</v>
      </c>
      <c r="OX20" s="78">
        <v>1</v>
      </c>
      <c r="OY20" s="78">
        <v>0</v>
      </c>
      <c r="OZ20" s="78">
        <v>0</v>
      </c>
      <c r="PA20" s="78">
        <v>15</v>
      </c>
      <c r="PB20" s="78">
        <v>0</v>
      </c>
      <c r="PC20" s="78">
        <v>0</v>
      </c>
      <c r="PD20" s="78">
        <v>0</v>
      </c>
      <c r="PE20" s="78">
        <v>0</v>
      </c>
      <c r="PF20" s="78">
        <v>0</v>
      </c>
      <c r="PG20" s="78">
        <v>2</v>
      </c>
      <c r="PH20" s="78">
        <v>0</v>
      </c>
      <c r="PI20" s="78">
        <v>0</v>
      </c>
      <c r="PJ20" s="78">
        <v>1</v>
      </c>
      <c r="PK20" s="78">
        <v>0</v>
      </c>
      <c r="PL20" s="78">
        <v>0</v>
      </c>
      <c r="PM20" s="78">
        <v>0</v>
      </c>
      <c r="PN20" s="78">
        <v>9</v>
      </c>
      <c r="PO20" s="78">
        <v>0</v>
      </c>
      <c r="PP20" s="78">
        <v>2</v>
      </c>
      <c r="PQ20" s="78">
        <v>1</v>
      </c>
      <c r="PR20" s="78">
        <v>0</v>
      </c>
      <c r="PS20" s="78">
        <v>0</v>
      </c>
      <c r="PT20" s="78">
        <v>22</v>
      </c>
      <c r="PU20" s="78">
        <v>0</v>
      </c>
      <c r="PV20" s="78">
        <v>0</v>
      </c>
      <c r="PW20" s="78">
        <v>3</v>
      </c>
      <c r="PX20" s="78">
        <v>0</v>
      </c>
      <c r="PY20" s="78">
        <v>4</v>
      </c>
      <c r="PZ20" s="78">
        <v>4</v>
      </c>
      <c r="QA20" s="78">
        <v>1</v>
      </c>
      <c r="QB20" s="78">
        <v>29</v>
      </c>
      <c r="QC20" s="78">
        <v>0</v>
      </c>
      <c r="QD20" s="78">
        <v>0</v>
      </c>
      <c r="QE20" s="78">
        <v>0</v>
      </c>
      <c r="QF20" s="78">
        <v>0</v>
      </c>
      <c r="QG20" s="78">
        <v>15</v>
      </c>
      <c r="QH20" s="78">
        <v>0</v>
      </c>
      <c r="QI20" s="78">
        <v>0</v>
      </c>
      <c r="QJ20" s="78">
        <v>0</v>
      </c>
      <c r="QK20" s="78">
        <v>0</v>
      </c>
      <c r="QL20" s="78">
        <v>0</v>
      </c>
      <c r="QM20" s="78">
        <v>0</v>
      </c>
      <c r="QN20" s="78">
        <v>0</v>
      </c>
      <c r="QO20" s="78">
        <v>0</v>
      </c>
      <c r="QP20" s="78">
        <v>5</v>
      </c>
      <c r="QQ20" s="78">
        <v>4</v>
      </c>
      <c r="QR20" s="78">
        <v>0</v>
      </c>
      <c r="QS20" s="78">
        <v>4</v>
      </c>
      <c r="QT20" s="78">
        <v>5</v>
      </c>
      <c r="QU20" s="78">
        <v>0</v>
      </c>
      <c r="QV20" s="78">
        <v>0</v>
      </c>
      <c r="QW20" s="78">
        <v>0</v>
      </c>
      <c r="QX20" s="78">
        <v>511</v>
      </c>
      <c r="QY20" s="78">
        <v>15</v>
      </c>
      <c r="QZ20" s="78">
        <v>6</v>
      </c>
      <c r="RA20" s="78">
        <v>3</v>
      </c>
      <c r="RB20" s="78">
        <v>17</v>
      </c>
      <c r="RC20" s="78">
        <v>3</v>
      </c>
      <c r="RD20" s="78">
        <v>9</v>
      </c>
      <c r="RE20" s="78">
        <v>3</v>
      </c>
      <c r="RF20" s="78">
        <v>22</v>
      </c>
      <c r="RG20" s="78">
        <v>7</v>
      </c>
      <c r="RH20" s="78">
        <v>5</v>
      </c>
      <c r="RI20" s="78">
        <v>29</v>
      </c>
      <c r="RJ20" s="78">
        <v>0</v>
      </c>
      <c r="RK20" s="78">
        <v>15</v>
      </c>
      <c r="RL20" s="78">
        <v>9</v>
      </c>
      <c r="RM20" s="78">
        <v>0</v>
      </c>
      <c r="RN20" s="78">
        <v>4</v>
      </c>
      <c r="RO20" s="78">
        <v>5</v>
      </c>
      <c r="RP20" s="78">
        <v>0</v>
      </c>
      <c r="RQ20" s="78">
        <v>0</v>
      </c>
      <c r="RR20" s="78">
        <v>0</v>
      </c>
      <c r="RS20" s="78">
        <v>511</v>
      </c>
      <c r="RT20" s="78">
        <v>19</v>
      </c>
      <c r="RU20" s="78">
        <v>6</v>
      </c>
      <c r="RV20" s="78">
        <v>3</v>
      </c>
      <c r="RW20" s="78">
        <v>17</v>
      </c>
      <c r="RX20" s="78">
        <v>3</v>
      </c>
      <c r="RY20" s="78">
        <v>9</v>
      </c>
      <c r="RZ20" s="78">
        <v>3</v>
      </c>
      <c r="SA20" s="78">
        <v>22</v>
      </c>
      <c r="SB20" s="78">
        <v>7</v>
      </c>
      <c r="SC20" s="78">
        <v>5</v>
      </c>
      <c r="SD20" s="78">
        <v>29</v>
      </c>
      <c r="SE20" s="78">
        <v>0</v>
      </c>
      <c r="SF20" s="78">
        <v>15</v>
      </c>
      <c r="SG20" s="78">
        <v>9</v>
      </c>
      <c r="SH20" s="78">
        <v>0</v>
      </c>
    </row>
    <row r="21" spans="1:502">
      <c r="A21" s="17" t="s">
        <v>2043</v>
      </c>
      <c r="B21" s="77">
        <v>13</v>
      </c>
      <c r="C21" s="77">
        <v>13</v>
      </c>
      <c r="D21" s="77">
        <v>1</v>
      </c>
      <c r="E21" s="77">
        <v>2016</v>
      </c>
      <c r="F21" s="77" t="s">
        <v>156</v>
      </c>
      <c r="G21" s="1017" t="s">
        <v>1599</v>
      </c>
      <c r="H21" s="77" t="s">
        <v>1600</v>
      </c>
      <c r="I21" s="1018"/>
      <c r="J21" s="80">
        <v>38.624000000000002</v>
      </c>
      <c r="K21" s="80">
        <v>0</v>
      </c>
      <c r="L21" s="80">
        <v>0</v>
      </c>
      <c r="M21" s="80">
        <v>0</v>
      </c>
      <c r="N21" s="80">
        <v>0</v>
      </c>
      <c r="O21" s="80">
        <v>0</v>
      </c>
      <c r="P21" s="80">
        <v>0</v>
      </c>
      <c r="Q21" s="80">
        <v>0</v>
      </c>
      <c r="R21" s="80">
        <v>635.48099999999999</v>
      </c>
      <c r="S21" s="80">
        <v>345.36099999999999</v>
      </c>
      <c r="T21" s="80">
        <v>343.875</v>
      </c>
      <c r="U21" s="80">
        <v>38.68</v>
      </c>
      <c r="V21" s="80">
        <v>20.446000000000002</v>
      </c>
      <c r="W21" s="80">
        <v>2965.6309999999999</v>
      </c>
      <c r="X21" s="80">
        <v>34.087000000000003</v>
      </c>
      <c r="Y21" s="80">
        <v>1352.8430000000001</v>
      </c>
      <c r="Z21" s="80">
        <v>12.715999999999999</v>
      </c>
      <c r="AA21" s="80">
        <v>457.04399999999998</v>
      </c>
      <c r="AB21" s="80">
        <v>126.63800000000001</v>
      </c>
      <c r="AC21" s="80">
        <v>0</v>
      </c>
      <c r="AD21" s="80">
        <v>177.495</v>
      </c>
      <c r="AE21" s="80">
        <v>27.236000000000001</v>
      </c>
      <c r="AF21" s="80">
        <v>467.41</v>
      </c>
      <c r="AG21" s="80">
        <v>133.41999999999999</v>
      </c>
      <c r="AH21" s="80">
        <v>23.872</v>
      </c>
      <c r="AI21" s="80">
        <v>57.677999999999997</v>
      </c>
      <c r="AJ21" s="80">
        <v>121.322</v>
      </c>
      <c r="AK21" s="80">
        <v>180.03100000000001</v>
      </c>
      <c r="AL21" s="80">
        <v>383.81599999999997</v>
      </c>
      <c r="AM21" s="80">
        <v>8.76</v>
      </c>
      <c r="AN21" s="80">
        <v>1565.3969999999999</v>
      </c>
      <c r="AO21" s="80">
        <v>99.213999999999999</v>
      </c>
      <c r="AP21" s="80">
        <v>192.01499999999999</v>
      </c>
      <c r="AQ21" s="80">
        <v>0</v>
      </c>
      <c r="AR21" s="80">
        <v>13.282</v>
      </c>
      <c r="AS21" s="80">
        <v>90.938999999999993</v>
      </c>
      <c r="AT21" s="80">
        <v>18.004000000000001</v>
      </c>
      <c r="AU21" s="80">
        <v>0</v>
      </c>
      <c r="AV21" s="80">
        <v>23.716999999999999</v>
      </c>
      <c r="AW21" s="80">
        <v>0</v>
      </c>
      <c r="AX21" s="80">
        <v>7.6379999999999999</v>
      </c>
      <c r="AY21" s="80">
        <v>0</v>
      </c>
      <c r="AZ21" s="80">
        <v>3.7010000000000001</v>
      </c>
      <c r="BA21" s="80">
        <v>0</v>
      </c>
      <c r="BB21" s="80">
        <v>0</v>
      </c>
      <c r="BC21" s="80">
        <v>0</v>
      </c>
      <c r="BD21" s="80">
        <v>8.2110000000000003</v>
      </c>
      <c r="BE21" s="80">
        <v>3.8690000000000002</v>
      </c>
      <c r="BF21" s="80">
        <v>0</v>
      </c>
      <c r="BG21" s="80">
        <v>6.649</v>
      </c>
      <c r="BH21" s="80">
        <v>0</v>
      </c>
      <c r="BI21" s="80">
        <v>0</v>
      </c>
      <c r="BJ21" s="80">
        <v>19.571000000000002</v>
      </c>
      <c r="BK21" s="80">
        <v>0</v>
      </c>
      <c r="BL21" s="80">
        <v>0</v>
      </c>
      <c r="BM21" s="80">
        <v>59.985999999999997</v>
      </c>
      <c r="BN21" s="80">
        <v>0</v>
      </c>
      <c r="BO21" s="80">
        <v>0</v>
      </c>
      <c r="BP21" s="80">
        <v>0</v>
      </c>
      <c r="BQ21" s="80">
        <v>0</v>
      </c>
      <c r="BR21" s="80">
        <v>0</v>
      </c>
      <c r="BS21" s="80">
        <v>9.5120000000000005</v>
      </c>
      <c r="BT21" s="80">
        <v>0</v>
      </c>
      <c r="BU21" s="80">
        <v>0</v>
      </c>
      <c r="BV21" s="80">
        <v>10.217000000000001</v>
      </c>
      <c r="BW21" s="80">
        <v>0</v>
      </c>
      <c r="BX21" s="80">
        <v>0</v>
      </c>
      <c r="BY21" s="80">
        <v>0</v>
      </c>
      <c r="BZ21" s="80">
        <v>38.564</v>
      </c>
      <c r="CA21" s="80">
        <v>0</v>
      </c>
      <c r="CB21" s="80">
        <v>22.977</v>
      </c>
      <c r="CC21" s="80">
        <v>0</v>
      </c>
      <c r="CD21" s="80">
        <v>0</v>
      </c>
      <c r="CE21" s="80">
        <v>0</v>
      </c>
      <c r="CF21" s="80">
        <v>89.120999999999995</v>
      </c>
      <c r="CG21" s="80">
        <v>0</v>
      </c>
      <c r="CH21" s="80">
        <v>0</v>
      </c>
      <c r="CI21" s="80">
        <v>15.986000000000001</v>
      </c>
      <c r="CJ21" s="80">
        <v>0</v>
      </c>
      <c r="CK21" s="80">
        <v>15.711</v>
      </c>
      <c r="CL21" s="80">
        <v>28.486999999999998</v>
      </c>
      <c r="CM21" s="80">
        <v>3.0550000000000002</v>
      </c>
      <c r="CN21" s="80">
        <v>165.74799999999999</v>
      </c>
      <c r="CO21" s="80">
        <v>0</v>
      </c>
      <c r="CP21" s="80">
        <v>0</v>
      </c>
      <c r="CQ21" s="80">
        <v>0</v>
      </c>
      <c r="CR21" s="80">
        <v>0</v>
      </c>
      <c r="CS21" s="80">
        <v>333.86860000000001</v>
      </c>
      <c r="CT21" s="80">
        <v>0</v>
      </c>
      <c r="CU21" s="80">
        <v>0</v>
      </c>
      <c r="CV21" s="80">
        <v>0</v>
      </c>
      <c r="CW21" s="80">
        <v>0</v>
      </c>
      <c r="CX21" s="80">
        <v>0</v>
      </c>
      <c r="CY21" s="80">
        <v>0</v>
      </c>
      <c r="CZ21" s="80">
        <v>0</v>
      </c>
      <c r="DA21" s="80">
        <v>0</v>
      </c>
      <c r="DB21" s="80">
        <v>42.68</v>
      </c>
      <c r="DC21" s="80">
        <v>28.707999999999998</v>
      </c>
      <c r="DD21" s="80">
        <v>0</v>
      </c>
      <c r="DE21" s="80">
        <v>0</v>
      </c>
      <c r="DF21" s="80">
        <v>0</v>
      </c>
      <c r="DG21" s="80">
        <v>192.01499999999999</v>
      </c>
      <c r="DH21" s="80">
        <v>0</v>
      </c>
      <c r="DI21" s="80">
        <v>0</v>
      </c>
      <c r="DJ21" s="80">
        <v>13.282</v>
      </c>
      <c r="DK21" s="80">
        <v>38.624000000000002</v>
      </c>
      <c r="DL21" s="80">
        <v>0</v>
      </c>
      <c r="DM21" s="80">
        <v>0</v>
      </c>
      <c r="DN21" s="80">
        <v>0</v>
      </c>
      <c r="DO21" s="80">
        <v>0</v>
      </c>
      <c r="DP21" s="80">
        <v>0</v>
      </c>
      <c r="DQ21" s="80">
        <v>0</v>
      </c>
      <c r="DR21" s="80">
        <v>0</v>
      </c>
      <c r="DS21" s="80">
        <v>635.48099999999999</v>
      </c>
      <c r="DT21" s="80">
        <v>345.36099999999999</v>
      </c>
      <c r="DU21" s="80">
        <v>343.875</v>
      </c>
      <c r="DV21" s="80">
        <v>38.68</v>
      </c>
      <c r="DW21" s="80">
        <v>20.446000000000002</v>
      </c>
      <c r="DX21" s="80">
        <v>2965.6309999999999</v>
      </c>
      <c r="DY21" s="80">
        <v>34.087000000000003</v>
      </c>
      <c r="DZ21" s="80">
        <v>1352.8430000000001</v>
      </c>
      <c r="EA21" s="80">
        <v>12.715999999999999</v>
      </c>
      <c r="EB21" s="80">
        <v>457.04399999999998</v>
      </c>
      <c r="EC21" s="80">
        <v>126.63800000000001</v>
      </c>
      <c r="ED21" s="80">
        <v>0</v>
      </c>
      <c r="EE21" s="80">
        <v>177.495</v>
      </c>
      <c r="EF21" s="80">
        <v>27.236000000000001</v>
      </c>
      <c r="EG21" s="80">
        <v>467.41</v>
      </c>
      <c r="EH21" s="80">
        <v>133.41999999999999</v>
      </c>
      <c r="EI21" s="80">
        <v>23.872</v>
      </c>
      <c r="EJ21" s="80">
        <v>57.677999999999997</v>
      </c>
      <c r="EK21" s="80">
        <v>121.322</v>
      </c>
      <c r="EL21" s="80">
        <v>180.03100000000001</v>
      </c>
      <c r="EM21" s="80">
        <v>383.81599999999997</v>
      </c>
      <c r="EN21" s="80">
        <v>8.76</v>
      </c>
      <c r="EO21" s="80">
        <v>1565.3969999999999</v>
      </c>
      <c r="EP21" s="80">
        <v>99.213999999999999</v>
      </c>
      <c r="EQ21" s="80">
        <v>0</v>
      </c>
      <c r="ER21" s="80">
        <v>0</v>
      </c>
      <c r="ES21" s="80">
        <v>0</v>
      </c>
      <c r="ET21" s="80">
        <v>90.938999999999993</v>
      </c>
      <c r="EU21" s="80">
        <v>18.004000000000001</v>
      </c>
      <c r="EV21" s="80">
        <v>0</v>
      </c>
      <c r="EW21" s="80">
        <v>23.716999999999999</v>
      </c>
      <c r="EX21" s="80">
        <v>0</v>
      </c>
      <c r="EY21" s="80">
        <v>7.6379999999999999</v>
      </c>
      <c r="EZ21" s="80">
        <v>0</v>
      </c>
      <c r="FA21" s="80">
        <v>3.7010000000000001</v>
      </c>
      <c r="FB21" s="80">
        <v>0</v>
      </c>
      <c r="FC21" s="80">
        <v>0</v>
      </c>
      <c r="FD21" s="80">
        <v>0</v>
      </c>
      <c r="FE21" s="80">
        <v>8.2110000000000003</v>
      </c>
      <c r="FF21" s="80">
        <v>3.8690000000000002</v>
      </c>
      <c r="FG21" s="80">
        <v>0</v>
      </c>
      <c r="FH21" s="80">
        <v>6.649</v>
      </c>
      <c r="FI21" s="80">
        <v>0</v>
      </c>
      <c r="FJ21" s="80">
        <v>0</v>
      </c>
      <c r="FK21" s="80">
        <v>19.571000000000002</v>
      </c>
      <c r="FL21" s="80">
        <v>0</v>
      </c>
      <c r="FM21" s="80">
        <v>0</v>
      </c>
      <c r="FN21" s="80">
        <v>59.985999999999997</v>
      </c>
      <c r="FO21" s="80">
        <v>0</v>
      </c>
      <c r="FP21" s="80">
        <v>0</v>
      </c>
      <c r="FQ21" s="80">
        <v>0</v>
      </c>
      <c r="FR21" s="80">
        <v>0</v>
      </c>
      <c r="FS21" s="80">
        <v>0</v>
      </c>
      <c r="FT21" s="80">
        <v>9.5120000000000005</v>
      </c>
      <c r="FU21" s="80">
        <v>0</v>
      </c>
      <c r="FV21" s="80">
        <v>0</v>
      </c>
      <c r="FW21" s="80">
        <v>10.217000000000001</v>
      </c>
      <c r="FX21" s="80">
        <v>0</v>
      </c>
      <c r="FY21" s="80">
        <v>0</v>
      </c>
      <c r="FZ21" s="80">
        <v>0</v>
      </c>
      <c r="GA21" s="80">
        <v>38.564</v>
      </c>
      <c r="GB21" s="80">
        <v>0</v>
      </c>
      <c r="GC21" s="80">
        <v>22.977</v>
      </c>
      <c r="GD21" s="80">
        <v>0</v>
      </c>
      <c r="GE21" s="80">
        <v>0</v>
      </c>
      <c r="GF21" s="80">
        <v>0</v>
      </c>
      <c r="GG21" s="80">
        <v>89.120999999999995</v>
      </c>
      <c r="GH21" s="80">
        <v>0</v>
      </c>
      <c r="GI21" s="80">
        <v>0</v>
      </c>
      <c r="GJ21" s="80">
        <v>15.986000000000001</v>
      </c>
      <c r="GK21" s="80">
        <v>0</v>
      </c>
      <c r="GL21" s="80">
        <v>15.711</v>
      </c>
      <c r="GM21" s="80">
        <v>28.486999999999998</v>
      </c>
      <c r="GN21" s="80">
        <v>3.0550000000000002</v>
      </c>
      <c r="GO21" s="80">
        <v>165.74799999999999</v>
      </c>
      <c r="GP21" s="80">
        <v>0</v>
      </c>
      <c r="GQ21" s="80">
        <v>0</v>
      </c>
      <c r="GR21" s="80">
        <v>0</v>
      </c>
      <c r="GS21" s="80">
        <v>0</v>
      </c>
      <c r="GT21" s="80">
        <v>333.86860000000001</v>
      </c>
      <c r="GU21" s="80">
        <v>0</v>
      </c>
      <c r="GV21" s="80">
        <v>0</v>
      </c>
      <c r="GW21" s="80">
        <v>0</v>
      </c>
      <c r="GX21" s="80">
        <v>0</v>
      </c>
      <c r="GY21" s="80">
        <v>0</v>
      </c>
      <c r="GZ21" s="80">
        <v>0</v>
      </c>
      <c r="HA21" s="80">
        <v>0</v>
      </c>
      <c r="HB21" s="80">
        <v>0</v>
      </c>
      <c r="HC21" s="80">
        <v>42.68</v>
      </c>
      <c r="HD21" s="80">
        <v>28.707999999999998</v>
      </c>
      <c r="HE21" s="80">
        <v>0</v>
      </c>
      <c r="HF21" s="80">
        <v>205.297</v>
      </c>
      <c r="HG21" s="80">
        <v>38.624000000000002</v>
      </c>
      <c r="HH21" s="80">
        <v>0</v>
      </c>
      <c r="HI21" s="80">
        <v>0</v>
      </c>
      <c r="HJ21" s="80">
        <v>0</v>
      </c>
      <c r="HK21" s="80">
        <v>9578.4529999999995</v>
      </c>
      <c r="HL21" s="80">
        <v>90.938999999999993</v>
      </c>
      <c r="HM21" s="80">
        <v>49.359000000000002</v>
      </c>
      <c r="HN21" s="80">
        <v>15.781000000000001</v>
      </c>
      <c r="HO21" s="80">
        <v>86.206000000000003</v>
      </c>
      <c r="HP21" s="80">
        <v>19.728999999999999</v>
      </c>
      <c r="HQ21" s="80">
        <v>38.564</v>
      </c>
      <c r="HR21" s="80">
        <v>22.977</v>
      </c>
      <c r="HS21" s="80">
        <v>89.120999999999995</v>
      </c>
      <c r="HT21" s="80">
        <v>31.696999999999999</v>
      </c>
      <c r="HU21" s="80">
        <v>31.542000000000002</v>
      </c>
      <c r="HV21" s="80">
        <v>165.74799999999999</v>
      </c>
      <c r="HW21" s="80">
        <v>0</v>
      </c>
      <c r="HX21" s="80">
        <v>333.86860000000001</v>
      </c>
      <c r="HY21" s="80">
        <v>71.388000000000005</v>
      </c>
      <c r="HZ21" s="80">
        <v>0</v>
      </c>
      <c r="IA21" s="80">
        <v>205.297</v>
      </c>
      <c r="IB21" s="80">
        <v>38.624000000000002</v>
      </c>
      <c r="IC21" s="80">
        <v>0</v>
      </c>
      <c r="ID21" s="80">
        <v>0</v>
      </c>
      <c r="IE21" s="80">
        <v>0</v>
      </c>
      <c r="IF21" s="80">
        <v>9578.4529999999995</v>
      </c>
      <c r="IG21" s="80">
        <v>296.23599999999999</v>
      </c>
      <c r="IH21" s="80">
        <v>49.359000000000002</v>
      </c>
      <c r="II21" s="80">
        <v>15.781000000000001</v>
      </c>
      <c r="IJ21" s="80">
        <v>86.206000000000003</v>
      </c>
      <c r="IK21" s="80">
        <v>19.728999999999999</v>
      </c>
      <c r="IL21" s="80">
        <v>38.564</v>
      </c>
      <c r="IM21" s="80">
        <v>22.977</v>
      </c>
      <c r="IN21" s="80">
        <v>89.120999999999995</v>
      </c>
      <c r="IO21" s="80">
        <v>31.696999999999999</v>
      </c>
      <c r="IP21" s="80">
        <v>31.542000000000002</v>
      </c>
      <c r="IQ21" s="80">
        <v>165.74799999999999</v>
      </c>
      <c r="IR21" s="80">
        <v>0</v>
      </c>
      <c r="IS21" s="80">
        <v>333.86860000000001</v>
      </c>
      <c r="IT21" s="80">
        <v>71.388000000000005</v>
      </c>
      <c r="IU21" s="80">
        <v>0</v>
      </c>
      <c r="IV21" s="81">
        <v>0</v>
      </c>
      <c r="IW21" s="78">
        <v>6</v>
      </c>
      <c r="IX21" s="78">
        <v>0</v>
      </c>
      <c r="IY21" s="78">
        <v>0</v>
      </c>
      <c r="IZ21" s="78">
        <v>0</v>
      </c>
      <c r="JA21" s="78">
        <v>0</v>
      </c>
      <c r="JB21" s="78">
        <v>0</v>
      </c>
      <c r="JC21" s="78">
        <v>0</v>
      </c>
      <c r="JD21" s="78">
        <v>0</v>
      </c>
      <c r="JE21" s="78">
        <v>56</v>
      </c>
      <c r="JF21" s="78">
        <v>24</v>
      </c>
      <c r="JG21" s="78">
        <v>8</v>
      </c>
      <c r="JH21" s="78">
        <v>2</v>
      </c>
      <c r="JI21" s="78">
        <v>3</v>
      </c>
      <c r="JJ21" s="78">
        <v>80</v>
      </c>
      <c r="JK21" s="78">
        <v>7</v>
      </c>
      <c r="JL21" s="78">
        <v>62</v>
      </c>
      <c r="JM21" s="78">
        <v>3</v>
      </c>
      <c r="JN21" s="78">
        <v>47</v>
      </c>
      <c r="JO21" s="78">
        <v>9</v>
      </c>
      <c r="JP21" s="78">
        <v>0</v>
      </c>
      <c r="JQ21" s="78">
        <v>6</v>
      </c>
      <c r="JR21" s="78">
        <v>6</v>
      </c>
      <c r="JS21" s="78">
        <v>23</v>
      </c>
      <c r="JT21" s="78">
        <v>17</v>
      </c>
      <c r="JU21" s="78">
        <v>3</v>
      </c>
      <c r="JV21" s="78">
        <v>7</v>
      </c>
      <c r="JW21" s="78">
        <v>7</v>
      </c>
      <c r="JX21" s="78">
        <v>12</v>
      </c>
      <c r="JY21" s="78">
        <v>20</v>
      </c>
      <c r="JZ21" s="78">
        <v>2</v>
      </c>
      <c r="KA21" s="78">
        <v>112</v>
      </c>
      <c r="KB21" s="78">
        <v>10</v>
      </c>
      <c r="KC21" s="78">
        <v>3</v>
      </c>
      <c r="KD21" s="78">
        <v>0</v>
      </c>
      <c r="KE21" s="78">
        <v>3</v>
      </c>
      <c r="KF21" s="78">
        <v>15</v>
      </c>
      <c r="KG21" s="78">
        <v>4</v>
      </c>
      <c r="KH21" s="78">
        <v>0</v>
      </c>
      <c r="KI21" s="78">
        <v>1</v>
      </c>
      <c r="KJ21" s="78">
        <v>0</v>
      </c>
      <c r="KK21" s="78">
        <v>1</v>
      </c>
      <c r="KL21" s="78">
        <v>0</v>
      </c>
      <c r="KM21" s="78">
        <v>1</v>
      </c>
      <c r="KN21" s="78">
        <v>0</v>
      </c>
      <c r="KO21" s="78">
        <v>0</v>
      </c>
      <c r="KP21" s="78">
        <v>0</v>
      </c>
      <c r="KQ21" s="78">
        <v>2</v>
      </c>
      <c r="KR21" s="78">
        <v>1</v>
      </c>
      <c r="KS21" s="78">
        <v>0</v>
      </c>
      <c r="KT21" s="78">
        <v>1</v>
      </c>
      <c r="KU21" s="78">
        <v>0</v>
      </c>
      <c r="KV21" s="78">
        <v>0</v>
      </c>
      <c r="KW21" s="78">
        <v>1</v>
      </c>
      <c r="KX21" s="78">
        <v>0</v>
      </c>
      <c r="KY21" s="78">
        <v>0</v>
      </c>
      <c r="KZ21" s="78">
        <v>17</v>
      </c>
      <c r="LA21" s="78">
        <v>0</v>
      </c>
      <c r="LB21" s="78">
        <v>0</v>
      </c>
      <c r="LC21" s="78">
        <v>0</v>
      </c>
      <c r="LD21" s="78">
        <v>0</v>
      </c>
      <c r="LE21" s="78">
        <v>0</v>
      </c>
      <c r="LF21" s="78">
        <v>2</v>
      </c>
      <c r="LG21" s="78">
        <v>0</v>
      </c>
      <c r="LH21" s="78">
        <v>0</v>
      </c>
      <c r="LI21" s="78">
        <v>1</v>
      </c>
      <c r="LJ21" s="78">
        <v>0</v>
      </c>
      <c r="LK21" s="78">
        <v>0</v>
      </c>
      <c r="LL21" s="78">
        <v>0</v>
      </c>
      <c r="LM21" s="78">
        <v>7</v>
      </c>
      <c r="LN21" s="78">
        <v>0</v>
      </c>
      <c r="LO21" s="78">
        <v>2</v>
      </c>
      <c r="LP21" s="78">
        <v>0</v>
      </c>
      <c r="LQ21" s="78">
        <v>0</v>
      </c>
      <c r="LR21" s="78">
        <v>0</v>
      </c>
      <c r="LS21" s="78">
        <v>20</v>
      </c>
      <c r="LT21" s="78">
        <v>0</v>
      </c>
      <c r="LU21" s="78">
        <v>0</v>
      </c>
      <c r="LV21" s="78">
        <v>3</v>
      </c>
      <c r="LW21" s="78">
        <v>0</v>
      </c>
      <c r="LX21" s="78">
        <v>4</v>
      </c>
      <c r="LY21" s="78">
        <v>4</v>
      </c>
      <c r="LZ21" s="78">
        <v>1</v>
      </c>
      <c r="MA21" s="78">
        <v>28</v>
      </c>
      <c r="MB21" s="78">
        <v>0</v>
      </c>
      <c r="MC21" s="78">
        <v>0</v>
      </c>
      <c r="MD21" s="78">
        <v>0</v>
      </c>
      <c r="ME21" s="78">
        <v>0</v>
      </c>
      <c r="MF21" s="78">
        <v>14</v>
      </c>
      <c r="MG21" s="78">
        <v>0</v>
      </c>
      <c r="MH21" s="78">
        <v>0</v>
      </c>
      <c r="MI21" s="78">
        <v>0</v>
      </c>
      <c r="MJ21" s="78">
        <v>0</v>
      </c>
      <c r="MK21" s="78">
        <v>0</v>
      </c>
      <c r="ML21" s="78">
        <v>0</v>
      </c>
      <c r="MM21" s="78">
        <v>0</v>
      </c>
      <c r="MN21" s="78">
        <v>0</v>
      </c>
      <c r="MO21" s="78">
        <v>5</v>
      </c>
      <c r="MP21" s="78">
        <v>4</v>
      </c>
      <c r="MQ21" s="78">
        <v>0</v>
      </c>
      <c r="MR21" s="78">
        <v>0</v>
      </c>
      <c r="MS21" s="78">
        <v>0</v>
      </c>
      <c r="MT21" s="78">
        <v>3</v>
      </c>
      <c r="MU21" s="78">
        <v>0</v>
      </c>
      <c r="MV21" s="78">
        <v>0</v>
      </c>
      <c r="MW21" s="78">
        <v>3</v>
      </c>
      <c r="MX21" s="78">
        <v>6</v>
      </c>
      <c r="MY21" s="78">
        <v>0</v>
      </c>
      <c r="MZ21" s="78">
        <v>0</v>
      </c>
      <c r="NA21" s="78">
        <v>0</v>
      </c>
      <c r="NB21" s="78">
        <v>0</v>
      </c>
      <c r="NC21" s="78">
        <v>0</v>
      </c>
      <c r="ND21" s="78">
        <v>0</v>
      </c>
      <c r="NE21" s="78">
        <v>0</v>
      </c>
      <c r="NF21" s="78">
        <v>56</v>
      </c>
      <c r="NG21" s="78">
        <v>24</v>
      </c>
      <c r="NH21" s="78">
        <v>8</v>
      </c>
      <c r="NI21" s="78">
        <v>2</v>
      </c>
      <c r="NJ21" s="78">
        <v>3</v>
      </c>
      <c r="NK21" s="78">
        <v>80</v>
      </c>
      <c r="NL21" s="78">
        <v>7</v>
      </c>
      <c r="NM21" s="78">
        <v>62</v>
      </c>
      <c r="NN21" s="78">
        <v>3</v>
      </c>
      <c r="NO21" s="78">
        <v>47</v>
      </c>
      <c r="NP21" s="78">
        <v>9</v>
      </c>
      <c r="NQ21" s="78">
        <v>0</v>
      </c>
      <c r="NR21" s="78">
        <v>6</v>
      </c>
      <c r="NS21" s="78">
        <v>6</v>
      </c>
      <c r="NT21" s="78">
        <v>23</v>
      </c>
      <c r="NU21" s="78">
        <v>17</v>
      </c>
      <c r="NV21" s="78">
        <v>3</v>
      </c>
      <c r="NW21" s="78">
        <v>7</v>
      </c>
      <c r="NX21" s="78">
        <v>7</v>
      </c>
      <c r="NY21" s="78">
        <v>12</v>
      </c>
      <c r="NZ21" s="78">
        <v>20</v>
      </c>
      <c r="OA21" s="78">
        <v>2</v>
      </c>
      <c r="OB21" s="78">
        <v>112</v>
      </c>
      <c r="OC21" s="78">
        <v>10</v>
      </c>
      <c r="OD21" s="78">
        <v>0</v>
      </c>
      <c r="OE21" s="78">
        <v>0</v>
      </c>
      <c r="OF21" s="78">
        <v>0</v>
      </c>
      <c r="OG21" s="78">
        <v>15</v>
      </c>
      <c r="OH21" s="78">
        <v>4</v>
      </c>
      <c r="OI21" s="78">
        <v>0</v>
      </c>
      <c r="OJ21" s="78">
        <v>1</v>
      </c>
      <c r="OK21" s="78">
        <v>0</v>
      </c>
      <c r="OL21" s="78">
        <v>1</v>
      </c>
      <c r="OM21" s="78">
        <v>0</v>
      </c>
      <c r="ON21" s="78">
        <v>1</v>
      </c>
      <c r="OO21" s="78">
        <v>0</v>
      </c>
      <c r="OP21" s="78">
        <v>0</v>
      </c>
      <c r="OQ21" s="78">
        <v>0</v>
      </c>
      <c r="OR21" s="78">
        <v>2</v>
      </c>
      <c r="OS21" s="78">
        <v>1</v>
      </c>
      <c r="OT21" s="78">
        <v>0</v>
      </c>
      <c r="OU21" s="78">
        <v>1</v>
      </c>
      <c r="OV21" s="78">
        <v>0</v>
      </c>
      <c r="OW21" s="78">
        <v>0</v>
      </c>
      <c r="OX21" s="78">
        <v>1</v>
      </c>
      <c r="OY21" s="78">
        <v>0</v>
      </c>
      <c r="OZ21" s="78">
        <v>0</v>
      </c>
      <c r="PA21" s="78">
        <v>17</v>
      </c>
      <c r="PB21" s="78">
        <v>0</v>
      </c>
      <c r="PC21" s="78">
        <v>0</v>
      </c>
      <c r="PD21" s="78">
        <v>0</v>
      </c>
      <c r="PE21" s="78">
        <v>0</v>
      </c>
      <c r="PF21" s="78">
        <v>0</v>
      </c>
      <c r="PG21" s="78">
        <v>2</v>
      </c>
      <c r="PH21" s="78">
        <v>0</v>
      </c>
      <c r="PI21" s="78">
        <v>0</v>
      </c>
      <c r="PJ21" s="78">
        <v>1</v>
      </c>
      <c r="PK21" s="78">
        <v>0</v>
      </c>
      <c r="PL21" s="78">
        <v>0</v>
      </c>
      <c r="PM21" s="78">
        <v>0</v>
      </c>
      <c r="PN21" s="78">
        <v>7</v>
      </c>
      <c r="PO21" s="78">
        <v>0</v>
      </c>
      <c r="PP21" s="78">
        <v>2</v>
      </c>
      <c r="PQ21" s="78">
        <v>0</v>
      </c>
      <c r="PR21" s="78">
        <v>0</v>
      </c>
      <c r="PS21" s="78">
        <v>0</v>
      </c>
      <c r="PT21" s="78">
        <v>20</v>
      </c>
      <c r="PU21" s="78">
        <v>0</v>
      </c>
      <c r="PV21" s="78">
        <v>0</v>
      </c>
      <c r="PW21" s="78">
        <v>3</v>
      </c>
      <c r="PX21" s="78">
        <v>0</v>
      </c>
      <c r="PY21" s="78">
        <v>4</v>
      </c>
      <c r="PZ21" s="78">
        <v>4</v>
      </c>
      <c r="QA21" s="78">
        <v>1</v>
      </c>
      <c r="QB21" s="78">
        <v>28</v>
      </c>
      <c r="QC21" s="78">
        <v>0</v>
      </c>
      <c r="QD21" s="78">
        <v>0</v>
      </c>
      <c r="QE21" s="78">
        <v>0</v>
      </c>
      <c r="QF21" s="78">
        <v>0</v>
      </c>
      <c r="QG21" s="78">
        <v>14</v>
      </c>
      <c r="QH21" s="78">
        <v>0</v>
      </c>
      <c r="QI21" s="78">
        <v>0</v>
      </c>
      <c r="QJ21" s="78">
        <v>0</v>
      </c>
      <c r="QK21" s="78">
        <v>0</v>
      </c>
      <c r="QL21" s="78">
        <v>0</v>
      </c>
      <c r="QM21" s="78">
        <v>0</v>
      </c>
      <c r="QN21" s="78">
        <v>0</v>
      </c>
      <c r="QO21" s="78">
        <v>0</v>
      </c>
      <c r="QP21" s="78">
        <v>5</v>
      </c>
      <c r="QQ21" s="78">
        <v>4</v>
      </c>
      <c r="QR21" s="78">
        <v>0</v>
      </c>
      <c r="QS21" s="78">
        <v>6</v>
      </c>
      <c r="QT21" s="78">
        <v>6</v>
      </c>
      <c r="QU21" s="78">
        <v>0</v>
      </c>
      <c r="QV21" s="78">
        <v>0</v>
      </c>
      <c r="QW21" s="78">
        <v>0</v>
      </c>
      <c r="QX21" s="78">
        <v>526</v>
      </c>
      <c r="QY21" s="78">
        <v>15</v>
      </c>
      <c r="QZ21" s="78">
        <v>6</v>
      </c>
      <c r="RA21" s="78">
        <v>4</v>
      </c>
      <c r="RB21" s="78">
        <v>19</v>
      </c>
      <c r="RC21" s="78">
        <v>3</v>
      </c>
      <c r="RD21" s="78">
        <v>7</v>
      </c>
      <c r="RE21" s="78">
        <v>2</v>
      </c>
      <c r="RF21" s="78">
        <v>20</v>
      </c>
      <c r="RG21" s="78">
        <v>7</v>
      </c>
      <c r="RH21" s="78">
        <v>5</v>
      </c>
      <c r="RI21" s="78">
        <v>28</v>
      </c>
      <c r="RJ21" s="78">
        <v>0</v>
      </c>
      <c r="RK21" s="78">
        <v>14</v>
      </c>
      <c r="RL21" s="78">
        <v>9</v>
      </c>
      <c r="RM21" s="78">
        <v>0</v>
      </c>
      <c r="RN21" s="78">
        <v>6</v>
      </c>
      <c r="RO21" s="78">
        <v>6</v>
      </c>
      <c r="RP21" s="78">
        <v>0</v>
      </c>
      <c r="RQ21" s="78">
        <v>0</v>
      </c>
      <c r="RR21" s="78">
        <v>0</v>
      </c>
      <c r="RS21" s="78">
        <v>526</v>
      </c>
      <c r="RT21" s="78">
        <v>21</v>
      </c>
      <c r="RU21" s="78">
        <v>6</v>
      </c>
      <c r="RV21" s="78">
        <v>4</v>
      </c>
      <c r="RW21" s="78">
        <v>19</v>
      </c>
      <c r="RX21" s="78">
        <v>3</v>
      </c>
      <c r="RY21" s="78">
        <v>7</v>
      </c>
      <c r="RZ21" s="78">
        <v>2</v>
      </c>
      <c r="SA21" s="78">
        <v>20</v>
      </c>
      <c r="SB21" s="78">
        <v>7</v>
      </c>
      <c r="SC21" s="78">
        <v>5</v>
      </c>
      <c r="SD21" s="78">
        <v>28</v>
      </c>
      <c r="SE21" s="78">
        <v>0</v>
      </c>
      <c r="SF21" s="78">
        <v>14</v>
      </c>
      <c r="SG21" s="78">
        <v>9</v>
      </c>
      <c r="SH21" s="78">
        <v>0</v>
      </c>
    </row>
    <row r="22" spans="1:502">
      <c r="A22" s="17" t="s">
        <v>2044</v>
      </c>
      <c r="B22" s="77">
        <v>14</v>
      </c>
      <c r="C22" s="77">
        <v>14</v>
      </c>
      <c r="D22" s="77">
        <v>1</v>
      </c>
      <c r="E22" s="77">
        <v>2017</v>
      </c>
      <c r="F22" s="77" t="s">
        <v>157</v>
      </c>
      <c r="G22" s="1017" t="s">
        <v>1599</v>
      </c>
      <c r="H22" s="77" t="s">
        <v>1600</v>
      </c>
      <c r="I22" s="1018"/>
      <c r="J22" s="80">
        <v>35.591999999999999</v>
      </c>
      <c r="K22" s="80">
        <v>0</v>
      </c>
      <c r="L22" s="80">
        <v>0</v>
      </c>
      <c r="M22" s="80">
        <v>0</v>
      </c>
      <c r="N22" s="80">
        <v>0</v>
      </c>
      <c r="O22" s="80">
        <v>0</v>
      </c>
      <c r="P22" s="80">
        <v>0</v>
      </c>
      <c r="Q22" s="80">
        <v>0</v>
      </c>
      <c r="R22" s="80">
        <v>637.18600000000004</v>
      </c>
      <c r="S22" s="80">
        <v>339.05399999999997</v>
      </c>
      <c r="T22" s="80">
        <v>172.06899999999999</v>
      </c>
      <c r="U22" s="80">
        <v>37.799999999999997</v>
      </c>
      <c r="V22" s="80">
        <v>19.350999999999999</v>
      </c>
      <c r="W22" s="80">
        <v>2945.203</v>
      </c>
      <c r="X22" s="80">
        <v>33.473999999999997</v>
      </c>
      <c r="Y22" s="80">
        <v>1363.1079999999999</v>
      </c>
      <c r="Z22" s="80">
        <v>13.169</v>
      </c>
      <c r="AA22" s="80">
        <v>510.09100000000001</v>
      </c>
      <c r="AB22" s="80">
        <v>125.78</v>
      </c>
      <c r="AC22" s="80">
        <v>0</v>
      </c>
      <c r="AD22" s="80">
        <v>180.98</v>
      </c>
      <c r="AE22" s="80">
        <v>61.036999999999999</v>
      </c>
      <c r="AF22" s="80">
        <v>465.49599999999998</v>
      </c>
      <c r="AG22" s="80">
        <v>129.30500000000001</v>
      </c>
      <c r="AH22" s="80">
        <v>104.937</v>
      </c>
      <c r="AI22" s="80">
        <v>47.881999999999998</v>
      </c>
      <c r="AJ22" s="80">
        <v>117.822</v>
      </c>
      <c r="AK22" s="80">
        <v>185.34800000000001</v>
      </c>
      <c r="AL22" s="80">
        <v>303.95800000000003</v>
      </c>
      <c r="AM22" s="80">
        <v>9.1829999999999998</v>
      </c>
      <c r="AN22" s="80">
        <v>1524.309</v>
      </c>
      <c r="AO22" s="80">
        <v>107.133</v>
      </c>
      <c r="AP22" s="80">
        <v>202.67599999999999</v>
      </c>
      <c r="AQ22" s="80">
        <v>0</v>
      </c>
      <c r="AR22" s="80">
        <v>4.1340000000000003</v>
      </c>
      <c r="AS22" s="80">
        <v>76.956000000000003</v>
      </c>
      <c r="AT22" s="80">
        <v>16.966999999999999</v>
      </c>
      <c r="AU22" s="80">
        <v>0</v>
      </c>
      <c r="AV22" s="80">
        <v>21.721</v>
      </c>
      <c r="AW22" s="80">
        <v>0</v>
      </c>
      <c r="AX22" s="80">
        <v>7.3769999999999998</v>
      </c>
      <c r="AY22" s="80">
        <v>0</v>
      </c>
      <c r="AZ22" s="80">
        <v>3.669</v>
      </c>
      <c r="BA22" s="80">
        <v>0</v>
      </c>
      <c r="BB22" s="80">
        <v>0</v>
      </c>
      <c r="BC22" s="80">
        <v>0</v>
      </c>
      <c r="BD22" s="80">
        <v>7.468</v>
      </c>
      <c r="BE22" s="80">
        <v>4.1920000000000002</v>
      </c>
      <c r="BF22" s="80">
        <v>0</v>
      </c>
      <c r="BG22" s="80">
        <v>6.8559999999999999</v>
      </c>
      <c r="BH22" s="80">
        <v>0</v>
      </c>
      <c r="BI22" s="80">
        <v>0</v>
      </c>
      <c r="BJ22" s="80">
        <v>19.861999999999998</v>
      </c>
      <c r="BK22" s="80">
        <v>0</v>
      </c>
      <c r="BL22" s="80">
        <v>0</v>
      </c>
      <c r="BM22" s="80">
        <v>49.774999999999999</v>
      </c>
      <c r="BN22" s="80">
        <v>0</v>
      </c>
      <c r="BO22" s="80">
        <v>0</v>
      </c>
      <c r="BP22" s="80">
        <v>0</v>
      </c>
      <c r="BQ22" s="80">
        <v>0</v>
      </c>
      <c r="BR22" s="80">
        <v>0</v>
      </c>
      <c r="BS22" s="80">
        <v>9.8369999999999997</v>
      </c>
      <c r="BT22" s="80">
        <v>0</v>
      </c>
      <c r="BU22" s="80">
        <v>13.409000000000001</v>
      </c>
      <c r="BV22" s="80">
        <v>9.9730000000000008</v>
      </c>
      <c r="BW22" s="80">
        <v>0</v>
      </c>
      <c r="BX22" s="80">
        <v>0</v>
      </c>
      <c r="BY22" s="80">
        <v>0</v>
      </c>
      <c r="BZ22" s="80">
        <v>31.166</v>
      </c>
      <c r="CA22" s="80">
        <v>0</v>
      </c>
      <c r="CB22" s="80">
        <v>23.187000000000001</v>
      </c>
      <c r="CC22" s="80">
        <v>0</v>
      </c>
      <c r="CD22" s="80">
        <v>0</v>
      </c>
      <c r="CE22" s="80">
        <v>0</v>
      </c>
      <c r="CF22" s="80">
        <v>82.844999999999999</v>
      </c>
      <c r="CG22" s="80">
        <v>0</v>
      </c>
      <c r="CH22" s="80">
        <v>0</v>
      </c>
      <c r="CI22" s="80">
        <v>19.968</v>
      </c>
      <c r="CJ22" s="80">
        <v>0</v>
      </c>
      <c r="CK22" s="80">
        <v>15.672000000000001</v>
      </c>
      <c r="CL22" s="80">
        <v>30.393000000000001</v>
      </c>
      <c r="CM22" s="80">
        <v>2.9409999999999998</v>
      </c>
      <c r="CN22" s="80">
        <v>168.63499999999999</v>
      </c>
      <c r="CO22" s="80">
        <v>0</v>
      </c>
      <c r="CP22" s="80">
        <v>0</v>
      </c>
      <c r="CQ22" s="80">
        <v>0</v>
      </c>
      <c r="CR22" s="80">
        <v>0</v>
      </c>
      <c r="CS22" s="80">
        <v>398.04700000000003</v>
      </c>
      <c r="CT22" s="80">
        <v>0</v>
      </c>
      <c r="CU22" s="80">
        <v>0</v>
      </c>
      <c r="CV22" s="80">
        <v>0</v>
      </c>
      <c r="CW22" s="80">
        <v>0</v>
      </c>
      <c r="CX22" s="80">
        <v>0</v>
      </c>
      <c r="CY22" s="80">
        <v>0</v>
      </c>
      <c r="CZ22" s="80">
        <v>0</v>
      </c>
      <c r="DA22" s="80">
        <v>0</v>
      </c>
      <c r="DB22" s="80">
        <v>42.834000000000003</v>
      </c>
      <c r="DC22" s="80">
        <v>14.34</v>
      </c>
      <c r="DD22" s="80">
        <v>0</v>
      </c>
      <c r="DE22" s="80">
        <v>0</v>
      </c>
      <c r="DF22" s="80">
        <v>0</v>
      </c>
      <c r="DG22" s="80">
        <v>202.67599999999999</v>
      </c>
      <c r="DH22" s="80">
        <v>0</v>
      </c>
      <c r="DI22" s="80">
        <v>0</v>
      </c>
      <c r="DJ22" s="80">
        <v>4.1340000000000003</v>
      </c>
      <c r="DK22" s="80">
        <v>35.591999999999999</v>
      </c>
      <c r="DL22" s="80">
        <v>0</v>
      </c>
      <c r="DM22" s="80">
        <v>0</v>
      </c>
      <c r="DN22" s="80">
        <v>0</v>
      </c>
      <c r="DO22" s="80">
        <v>0</v>
      </c>
      <c r="DP22" s="80">
        <v>0</v>
      </c>
      <c r="DQ22" s="80">
        <v>0</v>
      </c>
      <c r="DR22" s="80">
        <v>0</v>
      </c>
      <c r="DS22" s="80">
        <v>637.18600000000004</v>
      </c>
      <c r="DT22" s="80">
        <v>339.05399999999997</v>
      </c>
      <c r="DU22" s="80">
        <v>172.06899999999999</v>
      </c>
      <c r="DV22" s="80">
        <v>37.799999999999997</v>
      </c>
      <c r="DW22" s="80">
        <v>19.350999999999999</v>
      </c>
      <c r="DX22" s="80">
        <v>2945.203</v>
      </c>
      <c r="DY22" s="80">
        <v>33.473999999999997</v>
      </c>
      <c r="DZ22" s="80">
        <v>1363.1079999999999</v>
      </c>
      <c r="EA22" s="80">
        <v>13.169</v>
      </c>
      <c r="EB22" s="80">
        <v>510.09100000000001</v>
      </c>
      <c r="EC22" s="80">
        <v>125.78</v>
      </c>
      <c r="ED22" s="80">
        <v>0</v>
      </c>
      <c r="EE22" s="80">
        <v>180.98</v>
      </c>
      <c r="EF22" s="80">
        <v>61.036999999999999</v>
      </c>
      <c r="EG22" s="80">
        <v>465.49599999999998</v>
      </c>
      <c r="EH22" s="80">
        <v>129.30500000000001</v>
      </c>
      <c r="EI22" s="80">
        <v>104.937</v>
      </c>
      <c r="EJ22" s="80">
        <v>47.881999999999998</v>
      </c>
      <c r="EK22" s="80">
        <v>117.822</v>
      </c>
      <c r="EL22" s="80">
        <v>185.34800000000001</v>
      </c>
      <c r="EM22" s="80">
        <v>303.95800000000003</v>
      </c>
      <c r="EN22" s="80">
        <v>9.1829999999999998</v>
      </c>
      <c r="EO22" s="80">
        <v>1524.309</v>
      </c>
      <c r="EP22" s="80">
        <v>107.133</v>
      </c>
      <c r="EQ22" s="80">
        <v>0</v>
      </c>
      <c r="ER22" s="80">
        <v>0</v>
      </c>
      <c r="ES22" s="80">
        <v>0</v>
      </c>
      <c r="ET22" s="80">
        <v>76.956000000000003</v>
      </c>
      <c r="EU22" s="80">
        <v>16.966999999999999</v>
      </c>
      <c r="EV22" s="80">
        <v>0</v>
      </c>
      <c r="EW22" s="80">
        <v>21.721</v>
      </c>
      <c r="EX22" s="80">
        <v>0</v>
      </c>
      <c r="EY22" s="80">
        <v>7.3769999999999998</v>
      </c>
      <c r="EZ22" s="80">
        <v>0</v>
      </c>
      <c r="FA22" s="80">
        <v>3.669</v>
      </c>
      <c r="FB22" s="80">
        <v>0</v>
      </c>
      <c r="FC22" s="80">
        <v>0</v>
      </c>
      <c r="FD22" s="80">
        <v>0</v>
      </c>
      <c r="FE22" s="80">
        <v>7.468</v>
      </c>
      <c r="FF22" s="80">
        <v>4.1920000000000002</v>
      </c>
      <c r="FG22" s="80">
        <v>0</v>
      </c>
      <c r="FH22" s="80">
        <v>6.8559999999999999</v>
      </c>
      <c r="FI22" s="80">
        <v>0</v>
      </c>
      <c r="FJ22" s="80">
        <v>0</v>
      </c>
      <c r="FK22" s="80">
        <v>19.861999999999998</v>
      </c>
      <c r="FL22" s="80">
        <v>0</v>
      </c>
      <c r="FM22" s="80">
        <v>0</v>
      </c>
      <c r="FN22" s="80">
        <v>49.774999999999999</v>
      </c>
      <c r="FO22" s="80">
        <v>0</v>
      </c>
      <c r="FP22" s="80">
        <v>0</v>
      </c>
      <c r="FQ22" s="80">
        <v>0</v>
      </c>
      <c r="FR22" s="80">
        <v>0</v>
      </c>
      <c r="FS22" s="80">
        <v>0</v>
      </c>
      <c r="FT22" s="80">
        <v>9.8369999999999997</v>
      </c>
      <c r="FU22" s="80">
        <v>0</v>
      </c>
      <c r="FV22" s="80">
        <v>13.409000000000001</v>
      </c>
      <c r="FW22" s="80">
        <v>9.9730000000000008</v>
      </c>
      <c r="FX22" s="80">
        <v>0</v>
      </c>
      <c r="FY22" s="80">
        <v>0</v>
      </c>
      <c r="FZ22" s="80">
        <v>0</v>
      </c>
      <c r="GA22" s="80">
        <v>31.166</v>
      </c>
      <c r="GB22" s="80">
        <v>0</v>
      </c>
      <c r="GC22" s="80">
        <v>23.187000000000001</v>
      </c>
      <c r="GD22" s="80">
        <v>0</v>
      </c>
      <c r="GE22" s="80">
        <v>0</v>
      </c>
      <c r="GF22" s="80">
        <v>0</v>
      </c>
      <c r="GG22" s="80">
        <v>82.844999999999999</v>
      </c>
      <c r="GH22" s="80">
        <v>0</v>
      </c>
      <c r="GI22" s="80">
        <v>0</v>
      </c>
      <c r="GJ22" s="80">
        <v>19.968</v>
      </c>
      <c r="GK22" s="80">
        <v>0</v>
      </c>
      <c r="GL22" s="80">
        <v>15.672000000000001</v>
      </c>
      <c r="GM22" s="80">
        <v>30.393000000000001</v>
      </c>
      <c r="GN22" s="80">
        <v>2.9409999999999998</v>
      </c>
      <c r="GO22" s="80">
        <v>168.63499999999999</v>
      </c>
      <c r="GP22" s="80">
        <v>0</v>
      </c>
      <c r="GQ22" s="80">
        <v>0</v>
      </c>
      <c r="GR22" s="80">
        <v>0</v>
      </c>
      <c r="GS22" s="80">
        <v>0</v>
      </c>
      <c r="GT22" s="80">
        <v>398.04700000000003</v>
      </c>
      <c r="GU22" s="80">
        <v>0</v>
      </c>
      <c r="GV22" s="80">
        <v>0</v>
      </c>
      <c r="GW22" s="80">
        <v>0</v>
      </c>
      <c r="GX22" s="80">
        <v>0</v>
      </c>
      <c r="GY22" s="80">
        <v>0</v>
      </c>
      <c r="GZ22" s="80">
        <v>0</v>
      </c>
      <c r="HA22" s="80">
        <v>0</v>
      </c>
      <c r="HB22" s="80">
        <v>0</v>
      </c>
      <c r="HC22" s="80">
        <v>42.834000000000003</v>
      </c>
      <c r="HD22" s="80">
        <v>14.34</v>
      </c>
      <c r="HE22" s="80">
        <v>0</v>
      </c>
      <c r="HF22" s="80">
        <v>206.81</v>
      </c>
      <c r="HG22" s="80">
        <v>35.591999999999999</v>
      </c>
      <c r="HH22" s="80">
        <v>0</v>
      </c>
      <c r="HI22" s="80">
        <v>0</v>
      </c>
      <c r="HJ22" s="80">
        <v>0</v>
      </c>
      <c r="HK22" s="80">
        <v>9433.6749999999993</v>
      </c>
      <c r="HL22" s="80">
        <v>76.956000000000003</v>
      </c>
      <c r="HM22" s="80">
        <v>46.064999999999998</v>
      </c>
      <c r="HN22" s="80">
        <v>15.329000000000001</v>
      </c>
      <c r="HO22" s="80">
        <v>76.492999999999995</v>
      </c>
      <c r="HP22" s="80">
        <v>33.219000000000001</v>
      </c>
      <c r="HQ22" s="80">
        <v>31.166</v>
      </c>
      <c r="HR22" s="80">
        <v>23.187000000000001</v>
      </c>
      <c r="HS22" s="80">
        <v>82.844999999999999</v>
      </c>
      <c r="HT22" s="80">
        <v>35.64</v>
      </c>
      <c r="HU22" s="80">
        <v>33.334000000000003</v>
      </c>
      <c r="HV22" s="80">
        <v>168.63499999999999</v>
      </c>
      <c r="HW22" s="80">
        <v>0</v>
      </c>
      <c r="HX22" s="80">
        <v>398.04700000000003</v>
      </c>
      <c r="HY22" s="80">
        <v>57.173999999999999</v>
      </c>
      <c r="HZ22" s="80">
        <v>0</v>
      </c>
      <c r="IA22" s="80">
        <v>206.81</v>
      </c>
      <c r="IB22" s="80">
        <v>35.591999999999999</v>
      </c>
      <c r="IC22" s="80">
        <v>0</v>
      </c>
      <c r="ID22" s="80">
        <v>0</v>
      </c>
      <c r="IE22" s="80">
        <v>0</v>
      </c>
      <c r="IF22" s="80">
        <v>9433.6749999999993</v>
      </c>
      <c r="IG22" s="80">
        <v>283.76600000000002</v>
      </c>
      <c r="IH22" s="80">
        <v>46.064999999999998</v>
      </c>
      <c r="II22" s="80">
        <v>15.329000000000001</v>
      </c>
      <c r="IJ22" s="80">
        <v>76.492999999999995</v>
      </c>
      <c r="IK22" s="80">
        <v>33.219000000000001</v>
      </c>
      <c r="IL22" s="80">
        <v>31.166</v>
      </c>
      <c r="IM22" s="80">
        <v>23.187000000000001</v>
      </c>
      <c r="IN22" s="80">
        <v>82.844999999999999</v>
      </c>
      <c r="IO22" s="80">
        <v>35.64</v>
      </c>
      <c r="IP22" s="80">
        <v>33.334000000000003</v>
      </c>
      <c r="IQ22" s="80">
        <v>168.63499999999999</v>
      </c>
      <c r="IR22" s="80">
        <v>0</v>
      </c>
      <c r="IS22" s="80">
        <v>398.04700000000003</v>
      </c>
      <c r="IT22" s="80">
        <v>57.173999999999999</v>
      </c>
      <c r="IU22" s="80">
        <v>0</v>
      </c>
      <c r="IV22" s="81">
        <v>0</v>
      </c>
      <c r="IW22" s="78">
        <v>5</v>
      </c>
      <c r="IX22" s="78">
        <v>0</v>
      </c>
      <c r="IY22" s="78">
        <v>0</v>
      </c>
      <c r="IZ22" s="78">
        <v>0</v>
      </c>
      <c r="JA22" s="78">
        <v>0</v>
      </c>
      <c r="JB22" s="78">
        <v>0</v>
      </c>
      <c r="JC22" s="78">
        <v>0</v>
      </c>
      <c r="JD22" s="78">
        <v>0</v>
      </c>
      <c r="JE22" s="78">
        <v>57</v>
      </c>
      <c r="JF22" s="78">
        <v>24</v>
      </c>
      <c r="JG22" s="78">
        <v>7</v>
      </c>
      <c r="JH22" s="78">
        <v>2</v>
      </c>
      <c r="JI22" s="78">
        <v>3</v>
      </c>
      <c r="JJ22" s="78">
        <v>78</v>
      </c>
      <c r="JK22" s="78">
        <v>7</v>
      </c>
      <c r="JL22" s="78">
        <v>63</v>
      </c>
      <c r="JM22" s="78">
        <v>3</v>
      </c>
      <c r="JN22" s="78">
        <v>45</v>
      </c>
      <c r="JO22" s="78">
        <v>9</v>
      </c>
      <c r="JP22" s="78">
        <v>0</v>
      </c>
      <c r="JQ22" s="78">
        <v>6</v>
      </c>
      <c r="JR22" s="78">
        <v>7</v>
      </c>
      <c r="JS22" s="78">
        <v>23</v>
      </c>
      <c r="JT22" s="78">
        <v>18</v>
      </c>
      <c r="JU22" s="78">
        <v>5</v>
      </c>
      <c r="JV22" s="78">
        <v>6</v>
      </c>
      <c r="JW22" s="78">
        <v>7</v>
      </c>
      <c r="JX22" s="78">
        <v>13</v>
      </c>
      <c r="JY22" s="78">
        <v>19</v>
      </c>
      <c r="JZ22" s="78">
        <v>2</v>
      </c>
      <c r="KA22" s="78">
        <v>112</v>
      </c>
      <c r="KB22" s="78">
        <v>11</v>
      </c>
      <c r="KC22" s="78">
        <v>3</v>
      </c>
      <c r="KD22" s="78">
        <v>0</v>
      </c>
      <c r="KE22" s="78">
        <v>3</v>
      </c>
      <c r="KF22" s="78">
        <v>15</v>
      </c>
      <c r="KG22" s="78">
        <v>4</v>
      </c>
      <c r="KH22" s="78">
        <v>0</v>
      </c>
      <c r="KI22" s="78">
        <v>1</v>
      </c>
      <c r="KJ22" s="78">
        <v>0</v>
      </c>
      <c r="KK22" s="78">
        <v>1</v>
      </c>
      <c r="KL22" s="78">
        <v>0</v>
      </c>
      <c r="KM22" s="78">
        <v>1</v>
      </c>
      <c r="KN22" s="78">
        <v>0</v>
      </c>
      <c r="KO22" s="78">
        <v>0</v>
      </c>
      <c r="KP22" s="78">
        <v>0</v>
      </c>
      <c r="KQ22" s="78">
        <v>2</v>
      </c>
      <c r="KR22" s="78">
        <v>1</v>
      </c>
      <c r="KS22" s="78">
        <v>0</v>
      </c>
      <c r="KT22" s="78">
        <v>1</v>
      </c>
      <c r="KU22" s="78">
        <v>0</v>
      </c>
      <c r="KV22" s="78">
        <v>0</v>
      </c>
      <c r="KW22" s="78">
        <v>1</v>
      </c>
      <c r="KX22" s="78">
        <v>0</v>
      </c>
      <c r="KY22" s="78">
        <v>0</v>
      </c>
      <c r="KZ22" s="78">
        <v>13</v>
      </c>
      <c r="LA22" s="78">
        <v>0</v>
      </c>
      <c r="LB22" s="78">
        <v>0</v>
      </c>
      <c r="LC22" s="78">
        <v>0</v>
      </c>
      <c r="LD22" s="78">
        <v>0</v>
      </c>
      <c r="LE22" s="78">
        <v>0</v>
      </c>
      <c r="LF22" s="78">
        <v>2</v>
      </c>
      <c r="LG22" s="78">
        <v>0</v>
      </c>
      <c r="LH22" s="78">
        <v>1</v>
      </c>
      <c r="LI22" s="78">
        <v>1</v>
      </c>
      <c r="LJ22" s="78">
        <v>0</v>
      </c>
      <c r="LK22" s="78">
        <v>0</v>
      </c>
      <c r="LL22" s="78">
        <v>0</v>
      </c>
      <c r="LM22" s="78">
        <v>8</v>
      </c>
      <c r="LN22" s="78">
        <v>0</v>
      </c>
      <c r="LO22" s="78">
        <v>2</v>
      </c>
      <c r="LP22" s="78">
        <v>0</v>
      </c>
      <c r="LQ22" s="78">
        <v>0</v>
      </c>
      <c r="LR22" s="78">
        <v>0</v>
      </c>
      <c r="LS22" s="78">
        <v>19</v>
      </c>
      <c r="LT22" s="78">
        <v>0</v>
      </c>
      <c r="LU22" s="78">
        <v>0</v>
      </c>
      <c r="LV22" s="78">
        <v>4</v>
      </c>
      <c r="LW22" s="78">
        <v>0</v>
      </c>
      <c r="LX22" s="78">
        <v>4</v>
      </c>
      <c r="LY22" s="78">
        <v>4</v>
      </c>
      <c r="LZ22" s="78">
        <v>1</v>
      </c>
      <c r="MA22" s="78">
        <v>28</v>
      </c>
      <c r="MB22" s="78">
        <v>0</v>
      </c>
      <c r="MC22" s="78">
        <v>0</v>
      </c>
      <c r="MD22" s="78">
        <v>0</v>
      </c>
      <c r="ME22" s="78">
        <v>0</v>
      </c>
      <c r="MF22" s="78">
        <v>15</v>
      </c>
      <c r="MG22" s="78">
        <v>0</v>
      </c>
      <c r="MH22" s="78">
        <v>0</v>
      </c>
      <c r="MI22" s="78">
        <v>0</v>
      </c>
      <c r="MJ22" s="78">
        <v>0</v>
      </c>
      <c r="MK22" s="78">
        <v>0</v>
      </c>
      <c r="ML22" s="78">
        <v>0</v>
      </c>
      <c r="MM22" s="78">
        <v>0</v>
      </c>
      <c r="MN22" s="78">
        <v>0</v>
      </c>
      <c r="MO22" s="78">
        <v>5</v>
      </c>
      <c r="MP22" s="78">
        <v>3</v>
      </c>
      <c r="MQ22" s="78">
        <v>0</v>
      </c>
      <c r="MR22" s="78">
        <v>0</v>
      </c>
      <c r="MS22" s="78">
        <v>0</v>
      </c>
      <c r="MT22" s="78">
        <v>3</v>
      </c>
      <c r="MU22" s="78">
        <v>0</v>
      </c>
      <c r="MV22" s="78">
        <v>0</v>
      </c>
      <c r="MW22" s="78">
        <v>3</v>
      </c>
      <c r="MX22" s="78">
        <v>5</v>
      </c>
      <c r="MY22" s="78">
        <v>0</v>
      </c>
      <c r="MZ22" s="78">
        <v>0</v>
      </c>
      <c r="NA22" s="78">
        <v>0</v>
      </c>
      <c r="NB22" s="78">
        <v>0</v>
      </c>
      <c r="NC22" s="78">
        <v>0</v>
      </c>
      <c r="ND22" s="78">
        <v>0</v>
      </c>
      <c r="NE22" s="78">
        <v>0</v>
      </c>
      <c r="NF22" s="78">
        <v>57</v>
      </c>
      <c r="NG22" s="78">
        <v>24</v>
      </c>
      <c r="NH22" s="78">
        <v>7</v>
      </c>
      <c r="NI22" s="78">
        <v>2</v>
      </c>
      <c r="NJ22" s="78">
        <v>3</v>
      </c>
      <c r="NK22" s="78">
        <v>78</v>
      </c>
      <c r="NL22" s="78">
        <v>7</v>
      </c>
      <c r="NM22" s="78">
        <v>63</v>
      </c>
      <c r="NN22" s="78">
        <v>3</v>
      </c>
      <c r="NO22" s="78">
        <v>45</v>
      </c>
      <c r="NP22" s="78">
        <v>9</v>
      </c>
      <c r="NQ22" s="78">
        <v>0</v>
      </c>
      <c r="NR22" s="78">
        <v>6</v>
      </c>
      <c r="NS22" s="78">
        <v>7</v>
      </c>
      <c r="NT22" s="78">
        <v>23</v>
      </c>
      <c r="NU22" s="78">
        <v>18</v>
      </c>
      <c r="NV22" s="78">
        <v>5</v>
      </c>
      <c r="NW22" s="78">
        <v>6</v>
      </c>
      <c r="NX22" s="78">
        <v>7</v>
      </c>
      <c r="NY22" s="78">
        <v>13</v>
      </c>
      <c r="NZ22" s="78">
        <v>19</v>
      </c>
      <c r="OA22" s="78">
        <v>2</v>
      </c>
      <c r="OB22" s="78">
        <v>112</v>
      </c>
      <c r="OC22" s="78">
        <v>11</v>
      </c>
      <c r="OD22" s="78">
        <v>0</v>
      </c>
      <c r="OE22" s="78">
        <v>0</v>
      </c>
      <c r="OF22" s="78">
        <v>0</v>
      </c>
      <c r="OG22" s="78">
        <v>15</v>
      </c>
      <c r="OH22" s="78">
        <v>4</v>
      </c>
      <c r="OI22" s="78">
        <v>0</v>
      </c>
      <c r="OJ22" s="78">
        <v>1</v>
      </c>
      <c r="OK22" s="78">
        <v>0</v>
      </c>
      <c r="OL22" s="78">
        <v>1</v>
      </c>
      <c r="OM22" s="78">
        <v>0</v>
      </c>
      <c r="ON22" s="78">
        <v>1</v>
      </c>
      <c r="OO22" s="78">
        <v>0</v>
      </c>
      <c r="OP22" s="78">
        <v>0</v>
      </c>
      <c r="OQ22" s="78">
        <v>0</v>
      </c>
      <c r="OR22" s="78">
        <v>2</v>
      </c>
      <c r="OS22" s="78">
        <v>1</v>
      </c>
      <c r="OT22" s="78">
        <v>0</v>
      </c>
      <c r="OU22" s="78">
        <v>1</v>
      </c>
      <c r="OV22" s="78">
        <v>0</v>
      </c>
      <c r="OW22" s="78">
        <v>0</v>
      </c>
      <c r="OX22" s="78">
        <v>1</v>
      </c>
      <c r="OY22" s="78">
        <v>0</v>
      </c>
      <c r="OZ22" s="78">
        <v>0</v>
      </c>
      <c r="PA22" s="78">
        <v>13</v>
      </c>
      <c r="PB22" s="78">
        <v>0</v>
      </c>
      <c r="PC22" s="78">
        <v>0</v>
      </c>
      <c r="PD22" s="78">
        <v>0</v>
      </c>
      <c r="PE22" s="78">
        <v>0</v>
      </c>
      <c r="PF22" s="78">
        <v>0</v>
      </c>
      <c r="PG22" s="78">
        <v>2</v>
      </c>
      <c r="PH22" s="78">
        <v>0</v>
      </c>
      <c r="PI22" s="78">
        <v>1</v>
      </c>
      <c r="PJ22" s="78">
        <v>1</v>
      </c>
      <c r="PK22" s="78">
        <v>0</v>
      </c>
      <c r="PL22" s="78">
        <v>0</v>
      </c>
      <c r="PM22" s="78">
        <v>0</v>
      </c>
      <c r="PN22" s="78">
        <v>8</v>
      </c>
      <c r="PO22" s="78">
        <v>0</v>
      </c>
      <c r="PP22" s="78">
        <v>2</v>
      </c>
      <c r="PQ22" s="78">
        <v>0</v>
      </c>
      <c r="PR22" s="78">
        <v>0</v>
      </c>
      <c r="PS22" s="78">
        <v>0</v>
      </c>
      <c r="PT22" s="78">
        <v>19</v>
      </c>
      <c r="PU22" s="78">
        <v>0</v>
      </c>
      <c r="PV22" s="78">
        <v>0</v>
      </c>
      <c r="PW22" s="78">
        <v>4</v>
      </c>
      <c r="PX22" s="78">
        <v>0</v>
      </c>
      <c r="PY22" s="78">
        <v>4</v>
      </c>
      <c r="PZ22" s="78">
        <v>4</v>
      </c>
      <c r="QA22" s="78">
        <v>1</v>
      </c>
      <c r="QB22" s="78">
        <v>28</v>
      </c>
      <c r="QC22" s="78">
        <v>0</v>
      </c>
      <c r="QD22" s="78">
        <v>0</v>
      </c>
      <c r="QE22" s="78">
        <v>0</v>
      </c>
      <c r="QF22" s="78">
        <v>0</v>
      </c>
      <c r="QG22" s="78">
        <v>15</v>
      </c>
      <c r="QH22" s="78">
        <v>0</v>
      </c>
      <c r="QI22" s="78">
        <v>0</v>
      </c>
      <c r="QJ22" s="78">
        <v>0</v>
      </c>
      <c r="QK22" s="78">
        <v>0</v>
      </c>
      <c r="QL22" s="78">
        <v>0</v>
      </c>
      <c r="QM22" s="78">
        <v>0</v>
      </c>
      <c r="QN22" s="78">
        <v>0</v>
      </c>
      <c r="QO22" s="78">
        <v>0</v>
      </c>
      <c r="QP22" s="78">
        <v>5</v>
      </c>
      <c r="QQ22" s="78">
        <v>3</v>
      </c>
      <c r="QR22" s="78">
        <v>0</v>
      </c>
      <c r="QS22" s="78">
        <v>6</v>
      </c>
      <c r="QT22" s="78">
        <v>5</v>
      </c>
      <c r="QU22" s="78">
        <v>0</v>
      </c>
      <c r="QV22" s="78">
        <v>0</v>
      </c>
      <c r="QW22" s="78">
        <v>0</v>
      </c>
      <c r="QX22" s="78">
        <v>527</v>
      </c>
      <c r="QY22" s="78">
        <v>15</v>
      </c>
      <c r="QZ22" s="78">
        <v>6</v>
      </c>
      <c r="RA22" s="78">
        <v>4</v>
      </c>
      <c r="RB22" s="78">
        <v>15</v>
      </c>
      <c r="RC22" s="78">
        <v>4</v>
      </c>
      <c r="RD22" s="78">
        <v>8</v>
      </c>
      <c r="RE22" s="78">
        <v>2</v>
      </c>
      <c r="RF22" s="78">
        <v>19</v>
      </c>
      <c r="RG22" s="78">
        <v>8</v>
      </c>
      <c r="RH22" s="78">
        <v>5</v>
      </c>
      <c r="RI22" s="78">
        <v>28</v>
      </c>
      <c r="RJ22" s="78">
        <v>0</v>
      </c>
      <c r="RK22" s="78">
        <v>15</v>
      </c>
      <c r="RL22" s="78">
        <v>8</v>
      </c>
      <c r="RM22" s="78">
        <v>0</v>
      </c>
      <c r="RN22" s="78">
        <v>6</v>
      </c>
      <c r="RO22" s="78">
        <v>5</v>
      </c>
      <c r="RP22" s="78">
        <v>0</v>
      </c>
      <c r="RQ22" s="78">
        <v>0</v>
      </c>
      <c r="RR22" s="78">
        <v>0</v>
      </c>
      <c r="RS22" s="78">
        <v>527</v>
      </c>
      <c r="RT22" s="78">
        <v>21</v>
      </c>
      <c r="RU22" s="78">
        <v>6</v>
      </c>
      <c r="RV22" s="78">
        <v>4</v>
      </c>
      <c r="RW22" s="78">
        <v>15</v>
      </c>
      <c r="RX22" s="78">
        <v>4</v>
      </c>
      <c r="RY22" s="78">
        <v>8</v>
      </c>
      <c r="RZ22" s="78">
        <v>2</v>
      </c>
      <c r="SA22" s="78">
        <v>19</v>
      </c>
      <c r="SB22" s="78">
        <v>8</v>
      </c>
      <c r="SC22" s="78">
        <v>5</v>
      </c>
      <c r="SD22" s="78">
        <v>28</v>
      </c>
      <c r="SE22" s="78">
        <v>0</v>
      </c>
      <c r="SF22" s="78">
        <v>15</v>
      </c>
      <c r="SG22" s="78">
        <v>8</v>
      </c>
      <c r="SH22" s="78">
        <v>0</v>
      </c>
    </row>
    <row r="23" spans="1:502">
      <c r="A23" s="17" t="s">
        <v>2045</v>
      </c>
      <c r="B23" s="77">
        <v>15</v>
      </c>
      <c r="C23" s="77">
        <v>15</v>
      </c>
      <c r="D23" s="77">
        <v>1</v>
      </c>
      <c r="E23" s="77">
        <v>2018</v>
      </c>
      <c r="F23" s="77" t="s">
        <v>184</v>
      </c>
      <c r="G23" s="1017" t="s">
        <v>1599</v>
      </c>
      <c r="H23" s="77" t="s">
        <v>1600</v>
      </c>
      <c r="I23" s="1018"/>
      <c r="J23" s="80">
        <v>31.425999999999998</v>
      </c>
      <c r="K23" s="80">
        <v>0</v>
      </c>
      <c r="L23" s="80">
        <v>0</v>
      </c>
      <c r="M23" s="80">
        <v>0</v>
      </c>
      <c r="N23" s="80">
        <v>0</v>
      </c>
      <c r="O23" s="80">
        <v>0</v>
      </c>
      <c r="P23" s="80">
        <v>0</v>
      </c>
      <c r="Q23" s="80">
        <v>0</v>
      </c>
      <c r="R23" s="80">
        <v>645.68399999999997</v>
      </c>
      <c r="S23" s="80">
        <v>326.11</v>
      </c>
      <c r="T23" s="80">
        <v>289.51900000000001</v>
      </c>
      <c r="U23" s="80">
        <v>37.372999999999998</v>
      </c>
      <c r="V23" s="80">
        <v>19.137</v>
      </c>
      <c r="W23" s="80">
        <v>2894.248</v>
      </c>
      <c r="X23" s="80">
        <v>32.683</v>
      </c>
      <c r="Y23" s="80">
        <v>1289.2929999999999</v>
      </c>
      <c r="Z23" s="80">
        <v>12.167</v>
      </c>
      <c r="AA23" s="80">
        <v>487.279</v>
      </c>
      <c r="AB23" s="80">
        <v>119.26900000000001</v>
      </c>
      <c r="AC23" s="80">
        <v>0</v>
      </c>
      <c r="AD23" s="80">
        <v>173.71199999999999</v>
      </c>
      <c r="AE23" s="80">
        <v>60.198999999999998</v>
      </c>
      <c r="AF23" s="80">
        <v>454.959</v>
      </c>
      <c r="AG23" s="80">
        <v>141.21799999999999</v>
      </c>
      <c r="AH23" s="80">
        <v>101.657</v>
      </c>
      <c r="AI23" s="80">
        <v>46.923999999999999</v>
      </c>
      <c r="AJ23" s="80">
        <v>108.682</v>
      </c>
      <c r="AK23" s="80">
        <v>189.78100000000001</v>
      </c>
      <c r="AL23" s="80">
        <v>311.79000000000002</v>
      </c>
      <c r="AM23" s="80">
        <v>8.8870000000000005</v>
      </c>
      <c r="AN23" s="80">
        <v>1559.998</v>
      </c>
      <c r="AO23" s="80">
        <v>91.343999999999994</v>
      </c>
      <c r="AP23" s="80">
        <v>198.58199999999999</v>
      </c>
      <c r="AQ23" s="80">
        <v>0</v>
      </c>
      <c r="AR23" s="80">
        <v>3.137</v>
      </c>
      <c r="AS23" s="80">
        <v>79.667000000000002</v>
      </c>
      <c r="AT23" s="80">
        <v>15.643000000000001</v>
      </c>
      <c r="AU23" s="80">
        <v>0</v>
      </c>
      <c r="AV23" s="80">
        <v>21.954000000000001</v>
      </c>
      <c r="AW23" s="80">
        <v>3.528</v>
      </c>
      <c r="AX23" s="80">
        <v>7.3289999999999997</v>
      </c>
      <c r="AY23" s="80">
        <v>0</v>
      </c>
      <c r="AZ23" s="80">
        <v>0</v>
      </c>
      <c r="BA23" s="80">
        <v>0</v>
      </c>
      <c r="BB23" s="80">
        <v>0</v>
      </c>
      <c r="BC23" s="80">
        <v>0</v>
      </c>
      <c r="BD23" s="80">
        <v>7.4880000000000004</v>
      </c>
      <c r="BE23" s="80">
        <v>4.274</v>
      </c>
      <c r="BF23" s="80">
        <v>0</v>
      </c>
      <c r="BG23" s="80">
        <v>6.4459999999999997</v>
      </c>
      <c r="BH23" s="80">
        <v>0</v>
      </c>
      <c r="BI23" s="80">
        <v>0</v>
      </c>
      <c r="BJ23" s="80">
        <v>16.126000000000001</v>
      </c>
      <c r="BK23" s="80">
        <v>0</v>
      </c>
      <c r="BL23" s="80">
        <v>0</v>
      </c>
      <c r="BM23" s="80">
        <v>50.085000000000001</v>
      </c>
      <c r="BN23" s="80">
        <v>0</v>
      </c>
      <c r="BO23" s="80">
        <v>0</v>
      </c>
      <c r="BP23" s="80">
        <v>0</v>
      </c>
      <c r="BQ23" s="80">
        <v>0</v>
      </c>
      <c r="BR23" s="80">
        <v>0</v>
      </c>
      <c r="BS23" s="80">
        <v>8.8339999999999996</v>
      </c>
      <c r="BT23" s="80">
        <v>0</v>
      </c>
      <c r="BU23" s="80">
        <v>13.923999999999999</v>
      </c>
      <c r="BV23" s="80">
        <v>9.4890000000000008</v>
      </c>
      <c r="BW23" s="80">
        <v>0</v>
      </c>
      <c r="BX23" s="80">
        <v>0</v>
      </c>
      <c r="BY23" s="80">
        <v>0</v>
      </c>
      <c r="BZ23" s="80">
        <v>30.956</v>
      </c>
      <c r="CA23" s="80">
        <v>0</v>
      </c>
      <c r="CB23" s="80">
        <v>23.009</v>
      </c>
      <c r="CC23" s="80">
        <v>0</v>
      </c>
      <c r="CD23" s="80">
        <v>0</v>
      </c>
      <c r="CE23" s="80">
        <v>0</v>
      </c>
      <c r="CF23" s="80">
        <v>82.328000000000003</v>
      </c>
      <c r="CG23" s="80">
        <v>0</v>
      </c>
      <c r="CH23" s="80">
        <v>0</v>
      </c>
      <c r="CI23" s="80">
        <v>15.246</v>
      </c>
      <c r="CJ23" s="80">
        <v>0</v>
      </c>
      <c r="CK23" s="80">
        <v>12.917</v>
      </c>
      <c r="CL23" s="80">
        <v>28.846</v>
      </c>
      <c r="CM23" s="80">
        <v>2.8210000000000002</v>
      </c>
      <c r="CN23" s="80">
        <v>163.64599999999999</v>
      </c>
      <c r="CO23" s="80">
        <v>0</v>
      </c>
      <c r="CP23" s="80">
        <v>0</v>
      </c>
      <c r="CQ23" s="80">
        <v>0</v>
      </c>
      <c r="CR23" s="80">
        <v>0</v>
      </c>
      <c r="CS23" s="80">
        <v>381.21199999999999</v>
      </c>
      <c r="CT23" s="80">
        <v>0</v>
      </c>
      <c r="CU23" s="80">
        <v>0</v>
      </c>
      <c r="CV23" s="80">
        <v>0</v>
      </c>
      <c r="CW23" s="80">
        <v>0</v>
      </c>
      <c r="CX23" s="80">
        <v>0</v>
      </c>
      <c r="CY23" s="80">
        <v>0</v>
      </c>
      <c r="CZ23" s="80">
        <v>0</v>
      </c>
      <c r="DA23" s="80">
        <v>0</v>
      </c>
      <c r="DB23" s="80">
        <v>43.578000000000003</v>
      </c>
      <c r="DC23" s="80">
        <v>15.71</v>
      </c>
      <c r="DD23" s="80">
        <v>0</v>
      </c>
      <c r="DE23" s="80">
        <v>0</v>
      </c>
      <c r="DF23" s="80">
        <v>0</v>
      </c>
      <c r="DG23" s="80">
        <v>198.58199999999999</v>
      </c>
      <c r="DH23" s="80">
        <v>0</v>
      </c>
      <c r="DI23" s="80">
        <v>0</v>
      </c>
      <c r="DJ23" s="80">
        <v>3.137</v>
      </c>
      <c r="DK23" s="80">
        <v>31.425999999999998</v>
      </c>
      <c r="DL23" s="80">
        <v>0</v>
      </c>
      <c r="DM23" s="80">
        <v>0</v>
      </c>
      <c r="DN23" s="80">
        <v>0</v>
      </c>
      <c r="DO23" s="80">
        <v>0</v>
      </c>
      <c r="DP23" s="80">
        <v>0</v>
      </c>
      <c r="DQ23" s="80">
        <v>0</v>
      </c>
      <c r="DR23" s="80">
        <v>0</v>
      </c>
      <c r="DS23" s="80">
        <v>645.68399999999997</v>
      </c>
      <c r="DT23" s="80">
        <v>326.11</v>
      </c>
      <c r="DU23" s="80">
        <v>289.51900000000001</v>
      </c>
      <c r="DV23" s="80">
        <v>37.372999999999998</v>
      </c>
      <c r="DW23" s="80">
        <v>19.137</v>
      </c>
      <c r="DX23" s="80">
        <v>2894.248</v>
      </c>
      <c r="DY23" s="80">
        <v>32.683</v>
      </c>
      <c r="DZ23" s="80">
        <v>1289.2929999999999</v>
      </c>
      <c r="EA23" s="80">
        <v>12.167</v>
      </c>
      <c r="EB23" s="80">
        <v>487.279</v>
      </c>
      <c r="EC23" s="80">
        <v>119.26900000000001</v>
      </c>
      <c r="ED23" s="80">
        <v>0</v>
      </c>
      <c r="EE23" s="80">
        <v>173.71199999999999</v>
      </c>
      <c r="EF23" s="80">
        <v>60.198999999999998</v>
      </c>
      <c r="EG23" s="80">
        <v>454.959</v>
      </c>
      <c r="EH23" s="80">
        <v>141.21799999999999</v>
      </c>
      <c r="EI23" s="80">
        <v>101.657</v>
      </c>
      <c r="EJ23" s="80">
        <v>46.923999999999999</v>
      </c>
      <c r="EK23" s="80">
        <v>108.682</v>
      </c>
      <c r="EL23" s="80">
        <v>189.78100000000001</v>
      </c>
      <c r="EM23" s="80">
        <v>311.79000000000002</v>
      </c>
      <c r="EN23" s="80">
        <v>8.8870000000000005</v>
      </c>
      <c r="EO23" s="80">
        <v>1559.998</v>
      </c>
      <c r="EP23" s="80">
        <v>91.343999999999994</v>
      </c>
      <c r="EQ23" s="80">
        <v>0</v>
      </c>
      <c r="ER23" s="80">
        <v>0</v>
      </c>
      <c r="ES23" s="80">
        <v>0</v>
      </c>
      <c r="ET23" s="80">
        <v>79.667000000000002</v>
      </c>
      <c r="EU23" s="80">
        <v>15.643000000000001</v>
      </c>
      <c r="EV23" s="80">
        <v>0</v>
      </c>
      <c r="EW23" s="80">
        <v>21.954000000000001</v>
      </c>
      <c r="EX23" s="80">
        <v>3.528</v>
      </c>
      <c r="EY23" s="80">
        <v>7.3289999999999997</v>
      </c>
      <c r="EZ23" s="80">
        <v>0</v>
      </c>
      <c r="FA23" s="80">
        <v>0</v>
      </c>
      <c r="FB23" s="80">
        <v>0</v>
      </c>
      <c r="FC23" s="80">
        <v>0</v>
      </c>
      <c r="FD23" s="80">
        <v>0</v>
      </c>
      <c r="FE23" s="80">
        <v>7.4880000000000004</v>
      </c>
      <c r="FF23" s="80">
        <v>4.274</v>
      </c>
      <c r="FG23" s="80">
        <v>0</v>
      </c>
      <c r="FH23" s="80">
        <v>6.4459999999999997</v>
      </c>
      <c r="FI23" s="80">
        <v>0</v>
      </c>
      <c r="FJ23" s="80">
        <v>0</v>
      </c>
      <c r="FK23" s="80">
        <v>16.126000000000001</v>
      </c>
      <c r="FL23" s="80">
        <v>0</v>
      </c>
      <c r="FM23" s="80">
        <v>0</v>
      </c>
      <c r="FN23" s="80">
        <v>50.085000000000001</v>
      </c>
      <c r="FO23" s="80">
        <v>0</v>
      </c>
      <c r="FP23" s="80">
        <v>0</v>
      </c>
      <c r="FQ23" s="80">
        <v>0</v>
      </c>
      <c r="FR23" s="80">
        <v>0</v>
      </c>
      <c r="FS23" s="80">
        <v>0</v>
      </c>
      <c r="FT23" s="80">
        <v>8.8339999999999996</v>
      </c>
      <c r="FU23" s="80">
        <v>0</v>
      </c>
      <c r="FV23" s="80">
        <v>13.923999999999999</v>
      </c>
      <c r="FW23" s="80">
        <v>9.4890000000000008</v>
      </c>
      <c r="FX23" s="80">
        <v>0</v>
      </c>
      <c r="FY23" s="80">
        <v>0</v>
      </c>
      <c r="FZ23" s="80">
        <v>0</v>
      </c>
      <c r="GA23" s="80">
        <v>30.956</v>
      </c>
      <c r="GB23" s="80">
        <v>0</v>
      </c>
      <c r="GC23" s="80">
        <v>23.009</v>
      </c>
      <c r="GD23" s="80">
        <v>0</v>
      </c>
      <c r="GE23" s="80">
        <v>0</v>
      </c>
      <c r="GF23" s="80">
        <v>0</v>
      </c>
      <c r="GG23" s="80">
        <v>82.328000000000003</v>
      </c>
      <c r="GH23" s="80">
        <v>0</v>
      </c>
      <c r="GI23" s="80">
        <v>0</v>
      </c>
      <c r="GJ23" s="80">
        <v>15.246</v>
      </c>
      <c r="GK23" s="80">
        <v>0</v>
      </c>
      <c r="GL23" s="80">
        <v>12.917</v>
      </c>
      <c r="GM23" s="80">
        <v>28.846</v>
      </c>
      <c r="GN23" s="80">
        <v>2.8210000000000002</v>
      </c>
      <c r="GO23" s="80">
        <v>163.64599999999999</v>
      </c>
      <c r="GP23" s="80">
        <v>0</v>
      </c>
      <c r="GQ23" s="80">
        <v>0</v>
      </c>
      <c r="GR23" s="80">
        <v>0</v>
      </c>
      <c r="GS23" s="80">
        <v>0</v>
      </c>
      <c r="GT23" s="80">
        <v>381.21199999999999</v>
      </c>
      <c r="GU23" s="80">
        <v>0</v>
      </c>
      <c r="GV23" s="80">
        <v>0</v>
      </c>
      <c r="GW23" s="80">
        <v>0</v>
      </c>
      <c r="GX23" s="80">
        <v>0</v>
      </c>
      <c r="GY23" s="80">
        <v>0</v>
      </c>
      <c r="GZ23" s="80">
        <v>0</v>
      </c>
      <c r="HA23" s="80">
        <v>0</v>
      </c>
      <c r="HB23" s="80">
        <v>0</v>
      </c>
      <c r="HC23" s="80">
        <v>43.578000000000003</v>
      </c>
      <c r="HD23" s="80">
        <v>15.71</v>
      </c>
      <c r="HE23" s="80">
        <v>0</v>
      </c>
      <c r="HF23" s="80">
        <v>201.71899999999999</v>
      </c>
      <c r="HG23" s="80">
        <v>31.425999999999998</v>
      </c>
      <c r="HH23" s="80">
        <v>0</v>
      </c>
      <c r="HI23" s="80">
        <v>0</v>
      </c>
      <c r="HJ23" s="80">
        <v>0</v>
      </c>
      <c r="HK23" s="80">
        <v>9401.9130000000005</v>
      </c>
      <c r="HL23" s="80">
        <v>79.667000000000002</v>
      </c>
      <c r="HM23" s="80">
        <v>48.454000000000001</v>
      </c>
      <c r="HN23" s="80">
        <v>11.762</v>
      </c>
      <c r="HO23" s="80">
        <v>72.656999999999996</v>
      </c>
      <c r="HP23" s="80">
        <v>32.247</v>
      </c>
      <c r="HQ23" s="80">
        <v>30.956</v>
      </c>
      <c r="HR23" s="80">
        <v>23.009</v>
      </c>
      <c r="HS23" s="80">
        <v>82.328000000000003</v>
      </c>
      <c r="HT23" s="80">
        <v>28.163</v>
      </c>
      <c r="HU23" s="80">
        <v>31.667000000000002</v>
      </c>
      <c r="HV23" s="80">
        <v>163.64599999999999</v>
      </c>
      <c r="HW23" s="80">
        <v>0</v>
      </c>
      <c r="HX23" s="80">
        <v>381.21199999999999</v>
      </c>
      <c r="HY23" s="80">
        <v>59.287999999999997</v>
      </c>
      <c r="HZ23" s="80">
        <v>0</v>
      </c>
      <c r="IA23" s="80">
        <v>201.71899999999999</v>
      </c>
      <c r="IB23" s="80">
        <v>31.425999999999998</v>
      </c>
      <c r="IC23" s="80">
        <v>0</v>
      </c>
      <c r="ID23" s="80">
        <v>0</v>
      </c>
      <c r="IE23" s="80">
        <v>0</v>
      </c>
      <c r="IF23" s="80">
        <v>9401.9130000000005</v>
      </c>
      <c r="IG23" s="80">
        <v>281.38600000000002</v>
      </c>
      <c r="IH23" s="80">
        <v>48.454000000000001</v>
      </c>
      <c r="II23" s="80">
        <v>11.762</v>
      </c>
      <c r="IJ23" s="80">
        <v>72.656999999999996</v>
      </c>
      <c r="IK23" s="80">
        <v>32.247</v>
      </c>
      <c r="IL23" s="80">
        <v>30.956</v>
      </c>
      <c r="IM23" s="80">
        <v>23.009</v>
      </c>
      <c r="IN23" s="80">
        <v>82.328000000000003</v>
      </c>
      <c r="IO23" s="80">
        <v>28.163</v>
      </c>
      <c r="IP23" s="80">
        <v>31.667000000000002</v>
      </c>
      <c r="IQ23" s="80">
        <v>163.64599999999999</v>
      </c>
      <c r="IR23" s="80">
        <v>0</v>
      </c>
      <c r="IS23" s="80">
        <v>381.21199999999999</v>
      </c>
      <c r="IT23" s="80">
        <v>59.287999999999997</v>
      </c>
      <c r="IU23" s="80">
        <v>0</v>
      </c>
      <c r="IV23" s="81">
        <v>0</v>
      </c>
      <c r="IW23" s="78">
        <v>4</v>
      </c>
      <c r="IX23" s="78">
        <v>0</v>
      </c>
      <c r="IY23" s="78">
        <v>0</v>
      </c>
      <c r="IZ23" s="78">
        <v>0</v>
      </c>
      <c r="JA23" s="78">
        <v>0</v>
      </c>
      <c r="JB23" s="78">
        <v>0</v>
      </c>
      <c r="JC23" s="78">
        <v>0</v>
      </c>
      <c r="JD23" s="78">
        <v>0</v>
      </c>
      <c r="JE23" s="78">
        <v>61</v>
      </c>
      <c r="JF23" s="78">
        <v>23</v>
      </c>
      <c r="JG23" s="78">
        <v>8</v>
      </c>
      <c r="JH23" s="78">
        <v>2</v>
      </c>
      <c r="JI23" s="78">
        <v>3</v>
      </c>
      <c r="JJ23" s="78">
        <v>78</v>
      </c>
      <c r="JK23" s="78">
        <v>7</v>
      </c>
      <c r="JL23" s="78">
        <v>64</v>
      </c>
      <c r="JM23" s="78">
        <v>3</v>
      </c>
      <c r="JN23" s="78">
        <v>45</v>
      </c>
      <c r="JO23" s="78">
        <v>9</v>
      </c>
      <c r="JP23" s="78">
        <v>0</v>
      </c>
      <c r="JQ23" s="78">
        <v>6</v>
      </c>
      <c r="JR23" s="78">
        <v>7</v>
      </c>
      <c r="JS23" s="78">
        <v>21</v>
      </c>
      <c r="JT23" s="78">
        <v>19</v>
      </c>
      <c r="JU23" s="78">
        <v>5</v>
      </c>
      <c r="JV23" s="78">
        <v>6</v>
      </c>
      <c r="JW23" s="78">
        <v>7</v>
      </c>
      <c r="JX23" s="78">
        <v>13</v>
      </c>
      <c r="JY23" s="78">
        <v>21</v>
      </c>
      <c r="JZ23" s="78">
        <v>2</v>
      </c>
      <c r="KA23" s="78">
        <v>115</v>
      </c>
      <c r="KB23" s="78">
        <v>9</v>
      </c>
      <c r="KC23" s="78">
        <v>3</v>
      </c>
      <c r="KD23" s="78">
        <v>0</v>
      </c>
      <c r="KE23" s="78">
        <v>3</v>
      </c>
      <c r="KF23" s="78">
        <v>15</v>
      </c>
      <c r="KG23" s="78">
        <v>4</v>
      </c>
      <c r="KH23" s="78">
        <v>0</v>
      </c>
      <c r="KI23" s="78">
        <v>1</v>
      </c>
      <c r="KJ23" s="78">
        <v>1</v>
      </c>
      <c r="KK23" s="78">
        <v>1</v>
      </c>
      <c r="KL23" s="78">
        <v>0</v>
      </c>
      <c r="KM23" s="78">
        <v>0</v>
      </c>
      <c r="KN23" s="78">
        <v>0</v>
      </c>
      <c r="KO23" s="78">
        <v>0</v>
      </c>
      <c r="KP23" s="78">
        <v>0</v>
      </c>
      <c r="KQ23" s="78">
        <v>2</v>
      </c>
      <c r="KR23" s="78">
        <v>1</v>
      </c>
      <c r="KS23" s="78">
        <v>0</v>
      </c>
      <c r="KT23" s="78">
        <v>1</v>
      </c>
      <c r="KU23" s="78">
        <v>0</v>
      </c>
      <c r="KV23" s="78">
        <v>0</v>
      </c>
      <c r="KW23" s="78">
        <v>1</v>
      </c>
      <c r="KX23" s="78">
        <v>0</v>
      </c>
      <c r="KY23" s="78">
        <v>0</v>
      </c>
      <c r="KZ23" s="78">
        <v>13</v>
      </c>
      <c r="LA23" s="78">
        <v>0</v>
      </c>
      <c r="LB23" s="78">
        <v>0</v>
      </c>
      <c r="LC23" s="78">
        <v>0</v>
      </c>
      <c r="LD23" s="78">
        <v>0</v>
      </c>
      <c r="LE23" s="78">
        <v>0</v>
      </c>
      <c r="LF23" s="78">
        <v>2</v>
      </c>
      <c r="LG23" s="78">
        <v>0</v>
      </c>
      <c r="LH23" s="78">
        <v>1</v>
      </c>
      <c r="LI23" s="78">
        <v>1</v>
      </c>
      <c r="LJ23" s="78">
        <v>0</v>
      </c>
      <c r="LK23" s="78">
        <v>0</v>
      </c>
      <c r="LL23" s="78">
        <v>0</v>
      </c>
      <c r="LM23" s="78">
        <v>8</v>
      </c>
      <c r="LN23" s="78">
        <v>0</v>
      </c>
      <c r="LO23" s="78">
        <v>2</v>
      </c>
      <c r="LP23" s="78">
        <v>0</v>
      </c>
      <c r="LQ23" s="78">
        <v>0</v>
      </c>
      <c r="LR23" s="78">
        <v>0</v>
      </c>
      <c r="LS23" s="78">
        <v>19</v>
      </c>
      <c r="LT23" s="78">
        <v>0</v>
      </c>
      <c r="LU23" s="78">
        <v>0</v>
      </c>
      <c r="LV23" s="78">
        <v>3</v>
      </c>
      <c r="LW23" s="78">
        <v>0</v>
      </c>
      <c r="LX23" s="78">
        <v>3</v>
      </c>
      <c r="LY23" s="78">
        <v>4</v>
      </c>
      <c r="LZ23" s="78">
        <v>1</v>
      </c>
      <c r="MA23" s="78">
        <v>27</v>
      </c>
      <c r="MB23" s="78">
        <v>0</v>
      </c>
      <c r="MC23" s="78">
        <v>0</v>
      </c>
      <c r="MD23" s="78">
        <v>0</v>
      </c>
      <c r="ME23" s="78">
        <v>0</v>
      </c>
      <c r="MF23" s="78">
        <v>14</v>
      </c>
      <c r="MG23" s="78">
        <v>0</v>
      </c>
      <c r="MH23" s="78">
        <v>0</v>
      </c>
      <c r="MI23" s="78">
        <v>0</v>
      </c>
      <c r="MJ23" s="78">
        <v>0</v>
      </c>
      <c r="MK23" s="78">
        <v>0</v>
      </c>
      <c r="ML23" s="78">
        <v>0</v>
      </c>
      <c r="MM23" s="78">
        <v>0</v>
      </c>
      <c r="MN23" s="78">
        <v>0</v>
      </c>
      <c r="MO23" s="78">
        <v>5</v>
      </c>
      <c r="MP23" s="78">
        <v>3</v>
      </c>
      <c r="MQ23" s="78">
        <v>0</v>
      </c>
      <c r="MR23" s="78">
        <v>0</v>
      </c>
      <c r="MS23" s="78">
        <v>0</v>
      </c>
      <c r="MT23" s="78">
        <v>3</v>
      </c>
      <c r="MU23" s="78">
        <v>0</v>
      </c>
      <c r="MV23" s="78">
        <v>0</v>
      </c>
      <c r="MW23" s="78">
        <v>3</v>
      </c>
      <c r="MX23" s="78">
        <v>4</v>
      </c>
      <c r="MY23" s="78">
        <v>0</v>
      </c>
      <c r="MZ23" s="78">
        <v>0</v>
      </c>
      <c r="NA23" s="78">
        <v>0</v>
      </c>
      <c r="NB23" s="78">
        <v>0</v>
      </c>
      <c r="NC23" s="78">
        <v>0</v>
      </c>
      <c r="ND23" s="78">
        <v>0</v>
      </c>
      <c r="NE23" s="78">
        <v>0</v>
      </c>
      <c r="NF23" s="78">
        <v>61</v>
      </c>
      <c r="NG23" s="78">
        <v>23</v>
      </c>
      <c r="NH23" s="78">
        <v>8</v>
      </c>
      <c r="NI23" s="78">
        <v>2</v>
      </c>
      <c r="NJ23" s="78">
        <v>3</v>
      </c>
      <c r="NK23" s="78">
        <v>78</v>
      </c>
      <c r="NL23" s="78">
        <v>7</v>
      </c>
      <c r="NM23" s="78">
        <v>64</v>
      </c>
      <c r="NN23" s="78">
        <v>3</v>
      </c>
      <c r="NO23" s="78">
        <v>45</v>
      </c>
      <c r="NP23" s="78">
        <v>9</v>
      </c>
      <c r="NQ23" s="78">
        <v>0</v>
      </c>
      <c r="NR23" s="78">
        <v>6</v>
      </c>
      <c r="NS23" s="78">
        <v>7</v>
      </c>
      <c r="NT23" s="78">
        <v>21</v>
      </c>
      <c r="NU23" s="78">
        <v>19</v>
      </c>
      <c r="NV23" s="78">
        <v>5</v>
      </c>
      <c r="NW23" s="78">
        <v>6</v>
      </c>
      <c r="NX23" s="78">
        <v>7</v>
      </c>
      <c r="NY23" s="78">
        <v>13</v>
      </c>
      <c r="NZ23" s="78">
        <v>21</v>
      </c>
      <c r="OA23" s="78">
        <v>2</v>
      </c>
      <c r="OB23" s="78">
        <v>115</v>
      </c>
      <c r="OC23" s="78">
        <v>9</v>
      </c>
      <c r="OD23" s="78">
        <v>0</v>
      </c>
      <c r="OE23" s="78">
        <v>0</v>
      </c>
      <c r="OF23" s="78">
        <v>0</v>
      </c>
      <c r="OG23" s="78">
        <v>15</v>
      </c>
      <c r="OH23" s="78">
        <v>4</v>
      </c>
      <c r="OI23" s="78">
        <v>0</v>
      </c>
      <c r="OJ23" s="78">
        <v>1</v>
      </c>
      <c r="OK23" s="78">
        <v>1</v>
      </c>
      <c r="OL23" s="78">
        <v>1</v>
      </c>
      <c r="OM23" s="78">
        <v>0</v>
      </c>
      <c r="ON23" s="78">
        <v>0</v>
      </c>
      <c r="OO23" s="78">
        <v>0</v>
      </c>
      <c r="OP23" s="78">
        <v>0</v>
      </c>
      <c r="OQ23" s="78">
        <v>0</v>
      </c>
      <c r="OR23" s="78">
        <v>2</v>
      </c>
      <c r="OS23" s="78">
        <v>1</v>
      </c>
      <c r="OT23" s="78">
        <v>0</v>
      </c>
      <c r="OU23" s="78">
        <v>1</v>
      </c>
      <c r="OV23" s="78">
        <v>0</v>
      </c>
      <c r="OW23" s="78">
        <v>0</v>
      </c>
      <c r="OX23" s="78">
        <v>1</v>
      </c>
      <c r="OY23" s="78">
        <v>0</v>
      </c>
      <c r="OZ23" s="78">
        <v>0</v>
      </c>
      <c r="PA23" s="78">
        <v>13</v>
      </c>
      <c r="PB23" s="78">
        <v>0</v>
      </c>
      <c r="PC23" s="78">
        <v>0</v>
      </c>
      <c r="PD23" s="78">
        <v>0</v>
      </c>
      <c r="PE23" s="78">
        <v>0</v>
      </c>
      <c r="PF23" s="78">
        <v>0</v>
      </c>
      <c r="PG23" s="78">
        <v>2</v>
      </c>
      <c r="PH23" s="78">
        <v>0</v>
      </c>
      <c r="PI23" s="78">
        <v>1</v>
      </c>
      <c r="PJ23" s="78">
        <v>1</v>
      </c>
      <c r="PK23" s="78">
        <v>0</v>
      </c>
      <c r="PL23" s="78">
        <v>0</v>
      </c>
      <c r="PM23" s="78">
        <v>0</v>
      </c>
      <c r="PN23" s="78">
        <v>8</v>
      </c>
      <c r="PO23" s="78">
        <v>0</v>
      </c>
      <c r="PP23" s="78">
        <v>2</v>
      </c>
      <c r="PQ23" s="78">
        <v>0</v>
      </c>
      <c r="PR23" s="78">
        <v>0</v>
      </c>
      <c r="PS23" s="78">
        <v>0</v>
      </c>
      <c r="PT23" s="78">
        <v>19</v>
      </c>
      <c r="PU23" s="78">
        <v>0</v>
      </c>
      <c r="PV23" s="78">
        <v>0</v>
      </c>
      <c r="PW23" s="78">
        <v>3</v>
      </c>
      <c r="PX23" s="78">
        <v>0</v>
      </c>
      <c r="PY23" s="78">
        <v>3</v>
      </c>
      <c r="PZ23" s="78">
        <v>4</v>
      </c>
      <c r="QA23" s="78">
        <v>1</v>
      </c>
      <c r="QB23" s="78">
        <v>27</v>
      </c>
      <c r="QC23" s="78">
        <v>0</v>
      </c>
      <c r="QD23" s="78">
        <v>0</v>
      </c>
      <c r="QE23" s="78">
        <v>0</v>
      </c>
      <c r="QF23" s="78">
        <v>0</v>
      </c>
      <c r="QG23" s="78">
        <v>14</v>
      </c>
      <c r="QH23" s="78">
        <v>0</v>
      </c>
      <c r="QI23" s="78">
        <v>0</v>
      </c>
      <c r="QJ23" s="78">
        <v>0</v>
      </c>
      <c r="QK23" s="78">
        <v>0</v>
      </c>
      <c r="QL23" s="78">
        <v>0</v>
      </c>
      <c r="QM23" s="78">
        <v>0</v>
      </c>
      <c r="QN23" s="78">
        <v>0</v>
      </c>
      <c r="QO23" s="78">
        <v>0</v>
      </c>
      <c r="QP23" s="78">
        <v>5</v>
      </c>
      <c r="QQ23" s="78">
        <v>3</v>
      </c>
      <c r="QR23" s="78">
        <v>0</v>
      </c>
      <c r="QS23" s="78">
        <v>6</v>
      </c>
      <c r="QT23" s="78">
        <v>4</v>
      </c>
      <c r="QU23" s="78">
        <v>0</v>
      </c>
      <c r="QV23" s="78">
        <v>0</v>
      </c>
      <c r="QW23" s="78">
        <v>0</v>
      </c>
      <c r="QX23" s="78">
        <v>534</v>
      </c>
      <c r="QY23" s="78">
        <v>15</v>
      </c>
      <c r="QZ23" s="78">
        <v>7</v>
      </c>
      <c r="RA23" s="78">
        <v>3</v>
      </c>
      <c r="RB23" s="78">
        <v>15</v>
      </c>
      <c r="RC23" s="78">
        <v>4</v>
      </c>
      <c r="RD23" s="78">
        <v>8</v>
      </c>
      <c r="RE23" s="78">
        <v>2</v>
      </c>
      <c r="RF23" s="78">
        <v>19</v>
      </c>
      <c r="RG23" s="78">
        <v>6</v>
      </c>
      <c r="RH23" s="78">
        <v>5</v>
      </c>
      <c r="RI23" s="78">
        <v>27</v>
      </c>
      <c r="RJ23" s="78">
        <v>0</v>
      </c>
      <c r="RK23" s="78">
        <v>14</v>
      </c>
      <c r="RL23" s="78">
        <v>8</v>
      </c>
      <c r="RM23" s="78">
        <v>0</v>
      </c>
      <c r="RN23" s="78">
        <v>6</v>
      </c>
      <c r="RO23" s="78">
        <v>4</v>
      </c>
      <c r="RP23" s="78">
        <v>0</v>
      </c>
      <c r="RQ23" s="78">
        <v>0</v>
      </c>
      <c r="RR23" s="78">
        <v>0</v>
      </c>
      <c r="RS23" s="78">
        <v>534</v>
      </c>
      <c r="RT23" s="78">
        <v>21</v>
      </c>
      <c r="RU23" s="78">
        <v>7</v>
      </c>
      <c r="RV23" s="78">
        <v>3</v>
      </c>
      <c r="RW23" s="78">
        <v>15</v>
      </c>
      <c r="RX23" s="78">
        <v>4</v>
      </c>
      <c r="RY23" s="78">
        <v>8</v>
      </c>
      <c r="RZ23" s="78">
        <v>2</v>
      </c>
      <c r="SA23" s="78">
        <v>19</v>
      </c>
      <c r="SB23" s="78">
        <v>6</v>
      </c>
      <c r="SC23" s="78">
        <v>5</v>
      </c>
      <c r="SD23" s="78">
        <v>27</v>
      </c>
      <c r="SE23" s="78">
        <v>0</v>
      </c>
      <c r="SF23" s="78">
        <v>14</v>
      </c>
      <c r="SG23" s="78">
        <v>8</v>
      </c>
      <c r="SH23" s="78">
        <v>0</v>
      </c>
    </row>
    <row r="24" spans="1:502">
      <c r="A24" s="17" t="s">
        <v>2046</v>
      </c>
      <c r="B24" s="77">
        <v>16</v>
      </c>
      <c r="C24" s="77">
        <v>16</v>
      </c>
      <c r="D24" s="77">
        <v>1</v>
      </c>
      <c r="E24" s="77">
        <v>2019</v>
      </c>
      <c r="F24" s="77" t="s">
        <v>159</v>
      </c>
      <c r="G24" s="1017" t="s">
        <v>1599</v>
      </c>
      <c r="H24" s="77" t="s">
        <v>1600</v>
      </c>
      <c r="I24" s="1018"/>
      <c r="J24" s="80">
        <v>31.707000000000001</v>
      </c>
      <c r="K24" s="80">
        <v>0</v>
      </c>
      <c r="L24" s="80">
        <v>0</v>
      </c>
      <c r="M24" s="80">
        <v>0</v>
      </c>
      <c r="N24" s="80">
        <v>0</v>
      </c>
      <c r="O24" s="80">
        <v>0</v>
      </c>
      <c r="P24" s="80">
        <v>0</v>
      </c>
      <c r="Q24" s="80">
        <v>0</v>
      </c>
      <c r="R24" s="80">
        <v>628.50800000000004</v>
      </c>
      <c r="S24" s="80">
        <v>331.98399999999998</v>
      </c>
      <c r="T24" s="80">
        <v>276.11</v>
      </c>
      <c r="U24" s="80">
        <v>34.383000000000003</v>
      </c>
      <c r="V24" s="80">
        <v>17.344000000000001</v>
      </c>
      <c r="W24" s="80">
        <v>2732.9789999999998</v>
      </c>
      <c r="X24" s="80">
        <v>21.196999999999999</v>
      </c>
      <c r="Y24" s="80">
        <v>1227.203</v>
      </c>
      <c r="Z24" s="80">
        <v>16.331</v>
      </c>
      <c r="AA24" s="80">
        <v>456.87700000000001</v>
      </c>
      <c r="AB24" s="80">
        <v>112.11</v>
      </c>
      <c r="AC24" s="80">
        <v>0</v>
      </c>
      <c r="AD24" s="80">
        <v>103.316</v>
      </c>
      <c r="AE24" s="80">
        <v>56.759</v>
      </c>
      <c r="AF24" s="80">
        <v>429.69499999999999</v>
      </c>
      <c r="AG24" s="80">
        <v>126.547</v>
      </c>
      <c r="AH24" s="80">
        <v>93.733999999999995</v>
      </c>
      <c r="AI24" s="80">
        <v>36.186999999999998</v>
      </c>
      <c r="AJ24" s="80">
        <v>108.40600000000001</v>
      </c>
      <c r="AK24" s="80">
        <v>172.60900000000001</v>
      </c>
      <c r="AL24" s="80">
        <v>334.55099999999999</v>
      </c>
      <c r="AM24" s="80">
        <v>8.5519999999999996</v>
      </c>
      <c r="AN24" s="80">
        <v>1506.2819999999999</v>
      </c>
      <c r="AO24" s="80">
        <v>98.182000000000002</v>
      </c>
      <c r="AP24" s="80">
        <v>188.90899999999999</v>
      </c>
      <c r="AQ24" s="80">
        <v>0</v>
      </c>
      <c r="AR24" s="80">
        <v>12.711</v>
      </c>
      <c r="AS24" s="80">
        <v>58.224600000000002</v>
      </c>
      <c r="AT24" s="80">
        <v>14.741</v>
      </c>
      <c r="AU24" s="80">
        <v>0</v>
      </c>
      <c r="AV24" s="80">
        <v>20.222999999999999</v>
      </c>
      <c r="AW24" s="80">
        <v>0</v>
      </c>
      <c r="AX24" s="80">
        <v>6.8250000000000002</v>
      </c>
      <c r="AY24" s="80">
        <v>0</v>
      </c>
      <c r="AZ24" s="80">
        <v>3.4020000000000001</v>
      </c>
      <c r="BA24" s="80">
        <v>0</v>
      </c>
      <c r="BB24" s="80">
        <v>0</v>
      </c>
      <c r="BC24" s="80">
        <v>0</v>
      </c>
      <c r="BD24" s="80">
        <v>7.5650000000000004</v>
      </c>
      <c r="BE24" s="80">
        <v>4.0759999999999996</v>
      </c>
      <c r="BF24" s="80">
        <v>0</v>
      </c>
      <c r="BG24" s="80">
        <v>6.5590000000000002</v>
      </c>
      <c r="BH24" s="80">
        <v>0</v>
      </c>
      <c r="BI24" s="80">
        <v>0</v>
      </c>
      <c r="BJ24" s="80">
        <v>18.228999999999999</v>
      </c>
      <c r="BK24" s="80">
        <v>0</v>
      </c>
      <c r="BL24" s="80">
        <v>0</v>
      </c>
      <c r="BM24" s="80">
        <v>35.046999999999997</v>
      </c>
      <c r="BN24" s="80">
        <v>0</v>
      </c>
      <c r="BO24" s="80">
        <v>7.4850000000000003</v>
      </c>
      <c r="BP24" s="80">
        <v>0</v>
      </c>
      <c r="BQ24" s="80">
        <v>0</v>
      </c>
      <c r="BR24" s="80">
        <v>0</v>
      </c>
      <c r="BS24" s="80">
        <v>5.3630000000000004</v>
      </c>
      <c r="BT24" s="80">
        <v>0</v>
      </c>
      <c r="BU24" s="80">
        <v>12.201000000000001</v>
      </c>
      <c r="BV24" s="80">
        <v>8.7639999999999993</v>
      </c>
      <c r="BW24" s="80">
        <v>0</v>
      </c>
      <c r="BX24" s="80">
        <v>0</v>
      </c>
      <c r="BY24" s="80">
        <v>0</v>
      </c>
      <c r="BZ24" s="80">
        <v>29.588999999999999</v>
      </c>
      <c r="CA24" s="80">
        <v>0</v>
      </c>
      <c r="CB24" s="80">
        <v>21.045000000000002</v>
      </c>
      <c r="CC24" s="80">
        <v>0</v>
      </c>
      <c r="CD24" s="80">
        <v>0</v>
      </c>
      <c r="CE24" s="80">
        <v>0</v>
      </c>
      <c r="CF24" s="80">
        <v>77.004000000000005</v>
      </c>
      <c r="CG24" s="80">
        <v>0</v>
      </c>
      <c r="CH24" s="80">
        <v>0</v>
      </c>
      <c r="CI24" s="80">
        <v>13.885999999999999</v>
      </c>
      <c r="CJ24" s="80">
        <v>0</v>
      </c>
      <c r="CK24" s="80">
        <v>11.452</v>
      </c>
      <c r="CL24" s="80">
        <v>28.274999999999999</v>
      </c>
      <c r="CM24" s="80">
        <v>2.7490000000000001</v>
      </c>
      <c r="CN24" s="80">
        <v>157.691</v>
      </c>
      <c r="CO24" s="80">
        <v>0</v>
      </c>
      <c r="CP24" s="80">
        <v>0</v>
      </c>
      <c r="CQ24" s="80">
        <v>0</v>
      </c>
      <c r="CR24" s="80">
        <v>0</v>
      </c>
      <c r="CS24" s="80">
        <v>287.60500000000002</v>
      </c>
      <c r="CT24" s="80">
        <v>0</v>
      </c>
      <c r="CU24" s="80">
        <v>0</v>
      </c>
      <c r="CV24" s="80">
        <v>0</v>
      </c>
      <c r="CW24" s="80">
        <v>0</v>
      </c>
      <c r="CX24" s="80">
        <v>0</v>
      </c>
      <c r="CY24" s="80">
        <v>0</v>
      </c>
      <c r="CZ24" s="80">
        <v>0</v>
      </c>
      <c r="DA24" s="80">
        <v>0</v>
      </c>
      <c r="DB24" s="80">
        <v>44.011000000000003</v>
      </c>
      <c r="DC24" s="80">
        <v>169.68299999999999</v>
      </c>
      <c r="DD24" s="80">
        <v>0</v>
      </c>
      <c r="DE24" s="80">
        <v>0</v>
      </c>
      <c r="DF24" s="80">
        <v>0</v>
      </c>
      <c r="DG24" s="80">
        <v>188.90899999999999</v>
      </c>
      <c r="DH24" s="80">
        <v>0</v>
      </c>
      <c r="DI24" s="80">
        <v>0</v>
      </c>
      <c r="DJ24" s="80">
        <v>12.711</v>
      </c>
      <c r="DK24" s="80">
        <v>31.707000000000001</v>
      </c>
      <c r="DL24" s="80">
        <v>0</v>
      </c>
      <c r="DM24" s="80">
        <v>0</v>
      </c>
      <c r="DN24" s="80">
        <v>0</v>
      </c>
      <c r="DO24" s="80">
        <v>0</v>
      </c>
      <c r="DP24" s="80">
        <v>0</v>
      </c>
      <c r="DQ24" s="80">
        <v>0</v>
      </c>
      <c r="DR24" s="80">
        <v>0</v>
      </c>
      <c r="DS24" s="80">
        <v>628.50800000000004</v>
      </c>
      <c r="DT24" s="80">
        <v>331.98399999999998</v>
      </c>
      <c r="DU24" s="80">
        <v>276.11</v>
      </c>
      <c r="DV24" s="80">
        <v>34.383000000000003</v>
      </c>
      <c r="DW24" s="80">
        <v>17.344000000000001</v>
      </c>
      <c r="DX24" s="80">
        <v>2732.9789999999998</v>
      </c>
      <c r="DY24" s="80">
        <v>21.196999999999999</v>
      </c>
      <c r="DZ24" s="80">
        <v>1227.203</v>
      </c>
      <c r="EA24" s="80">
        <v>16.331</v>
      </c>
      <c r="EB24" s="80">
        <v>456.87700000000001</v>
      </c>
      <c r="EC24" s="80">
        <v>112.11</v>
      </c>
      <c r="ED24" s="80">
        <v>0</v>
      </c>
      <c r="EE24" s="80">
        <v>103.316</v>
      </c>
      <c r="EF24" s="80">
        <v>56.759</v>
      </c>
      <c r="EG24" s="80">
        <v>429.69499999999999</v>
      </c>
      <c r="EH24" s="80">
        <v>126.547</v>
      </c>
      <c r="EI24" s="80">
        <v>93.733999999999995</v>
      </c>
      <c r="EJ24" s="80">
        <v>36.186999999999998</v>
      </c>
      <c r="EK24" s="80">
        <v>108.40600000000001</v>
      </c>
      <c r="EL24" s="80">
        <v>172.60900000000001</v>
      </c>
      <c r="EM24" s="80">
        <v>334.55099999999999</v>
      </c>
      <c r="EN24" s="80">
        <v>8.5519999999999996</v>
      </c>
      <c r="EO24" s="80">
        <v>1506.2819999999999</v>
      </c>
      <c r="EP24" s="80">
        <v>98.182000000000002</v>
      </c>
      <c r="EQ24" s="80">
        <v>0</v>
      </c>
      <c r="ER24" s="80">
        <v>0</v>
      </c>
      <c r="ES24" s="80">
        <v>0</v>
      </c>
      <c r="ET24" s="80">
        <v>58.224600000000002</v>
      </c>
      <c r="EU24" s="80">
        <v>14.741</v>
      </c>
      <c r="EV24" s="80">
        <v>0</v>
      </c>
      <c r="EW24" s="80">
        <v>20.222999999999999</v>
      </c>
      <c r="EX24" s="80">
        <v>0</v>
      </c>
      <c r="EY24" s="80">
        <v>6.8250000000000002</v>
      </c>
      <c r="EZ24" s="80">
        <v>0</v>
      </c>
      <c r="FA24" s="80">
        <v>3.4020000000000001</v>
      </c>
      <c r="FB24" s="80">
        <v>0</v>
      </c>
      <c r="FC24" s="80">
        <v>0</v>
      </c>
      <c r="FD24" s="80">
        <v>0</v>
      </c>
      <c r="FE24" s="80">
        <v>7.5650000000000004</v>
      </c>
      <c r="FF24" s="80">
        <v>4.0759999999999996</v>
      </c>
      <c r="FG24" s="80">
        <v>0</v>
      </c>
      <c r="FH24" s="80">
        <v>6.5590000000000002</v>
      </c>
      <c r="FI24" s="80">
        <v>0</v>
      </c>
      <c r="FJ24" s="80">
        <v>0</v>
      </c>
      <c r="FK24" s="80">
        <v>18.228999999999999</v>
      </c>
      <c r="FL24" s="80">
        <v>0</v>
      </c>
      <c r="FM24" s="80">
        <v>0</v>
      </c>
      <c r="FN24" s="80">
        <v>35.046999999999997</v>
      </c>
      <c r="FO24" s="80">
        <v>0</v>
      </c>
      <c r="FP24" s="80">
        <v>7.4850000000000003</v>
      </c>
      <c r="FQ24" s="80">
        <v>0</v>
      </c>
      <c r="FR24" s="80">
        <v>0</v>
      </c>
      <c r="FS24" s="80">
        <v>0</v>
      </c>
      <c r="FT24" s="80">
        <v>5.3630000000000004</v>
      </c>
      <c r="FU24" s="80">
        <v>0</v>
      </c>
      <c r="FV24" s="80">
        <v>12.201000000000001</v>
      </c>
      <c r="FW24" s="80">
        <v>8.7639999999999993</v>
      </c>
      <c r="FX24" s="80">
        <v>0</v>
      </c>
      <c r="FY24" s="80">
        <v>0</v>
      </c>
      <c r="FZ24" s="80">
        <v>0</v>
      </c>
      <c r="GA24" s="80">
        <v>29.588999999999999</v>
      </c>
      <c r="GB24" s="80">
        <v>0</v>
      </c>
      <c r="GC24" s="80">
        <v>21.045000000000002</v>
      </c>
      <c r="GD24" s="80">
        <v>0</v>
      </c>
      <c r="GE24" s="80">
        <v>0</v>
      </c>
      <c r="GF24" s="80">
        <v>0</v>
      </c>
      <c r="GG24" s="80">
        <v>77.004000000000005</v>
      </c>
      <c r="GH24" s="80">
        <v>0</v>
      </c>
      <c r="GI24" s="80">
        <v>0</v>
      </c>
      <c r="GJ24" s="80">
        <v>13.885999999999999</v>
      </c>
      <c r="GK24" s="80">
        <v>0</v>
      </c>
      <c r="GL24" s="80">
        <v>11.452</v>
      </c>
      <c r="GM24" s="80">
        <v>28.274999999999999</v>
      </c>
      <c r="GN24" s="80">
        <v>2.7490000000000001</v>
      </c>
      <c r="GO24" s="80">
        <v>157.691</v>
      </c>
      <c r="GP24" s="80">
        <v>0</v>
      </c>
      <c r="GQ24" s="80">
        <v>0</v>
      </c>
      <c r="GR24" s="80">
        <v>0</v>
      </c>
      <c r="GS24" s="80">
        <v>0</v>
      </c>
      <c r="GT24" s="80">
        <v>287.60500000000002</v>
      </c>
      <c r="GU24" s="80">
        <v>0</v>
      </c>
      <c r="GV24" s="80">
        <v>0</v>
      </c>
      <c r="GW24" s="80">
        <v>0</v>
      </c>
      <c r="GX24" s="80">
        <v>0</v>
      </c>
      <c r="GY24" s="80">
        <v>0</v>
      </c>
      <c r="GZ24" s="80">
        <v>0</v>
      </c>
      <c r="HA24" s="80">
        <v>0</v>
      </c>
      <c r="HB24" s="80">
        <v>0</v>
      </c>
      <c r="HC24" s="80">
        <v>44.011000000000003</v>
      </c>
      <c r="HD24" s="80">
        <v>169.68299999999999</v>
      </c>
      <c r="HE24" s="80">
        <v>0</v>
      </c>
      <c r="HF24" s="80">
        <v>201.62</v>
      </c>
      <c r="HG24" s="80">
        <v>31.707000000000001</v>
      </c>
      <c r="HH24" s="80">
        <v>0</v>
      </c>
      <c r="HI24" s="80">
        <v>0</v>
      </c>
      <c r="HJ24" s="80">
        <v>0</v>
      </c>
      <c r="HK24" s="80">
        <v>8929.8459999999995</v>
      </c>
      <c r="HL24" s="80">
        <v>58.224600000000002</v>
      </c>
      <c r="HM24" s="80">
        <v>41.789000000000001</v>
      </c>
      <c r="HN24" s="80">
        <v>15.042999999999999</v>
      </c>
      <c r="HO24" s="80">
        <v>67.319999999999993</v>
      </c>
      <c r="HP24" s="80">
        <v>26.327999999999999</v>
      </c>
      <c r="HQ24" s="80">
        <v>29.588999999999999</v>
      </c>
      <c r="HR24" s="80">
        <v>21.045000000000002</v>
      </c>
      <c r="HS24" s="80">
        <v>77.004000000000005</v>
      </c>
      <c r="HT24" s="80">
        <v>25.338000000000001</v>
      </c>
      <c r="HU24" s="80">
        <v>31.024000000000001</v>
      </c>
      <c r="HV24" s="80">
        <v>157.691</v>
      </c>
      <c r="HW24" s="80">
        <v>0</v>
      </c>
      <c r="HX24" s="80">
        <v>287.60500000000002</v>
      </c>
      <c r="HY24" s="80">
        <v>213.69399999999999</v>
      </c>
      <c r="HZ24" s="80">
        <v>0</v>
      </c>
      <c r="IA24" s="80">
        <v>201.62</v>
      </c>
      <c r="IB24" s="80">
        <v>31.707000000000001</v>
      </c>
      <c r="IC24" s="80">
        <v>0</v>
      </c>
      <c r="ID24" s="80">
        <v>0</v>
      </c>
      <c r="IE24" s="80">
        <v>0</v>
      </c>
      <c r="IF24" s="80">
        <v>8929.8459999999995</v>
      </c>
      <c r="IG24" s="80">
        <v>259.84460000000001</v>
      </c>
      <c r="IH24" s="80">
        <v>41.789000000000001</v>
      </c>
      <c r="II24" s="80">
        <v>15.042999999999999</v>
      </c>
      <c r="IJ24" s="80">
        <v>67.319999999999993</v>
      </c>
      <c r="IK24" s="80">
        <v>26.327999999999999</v>
      </c>
      <c r="IL24" s="80">
        <v>29.588999999999999</v>
      </c>
      <c r="IM24" s="80">
        <v>21.045000000000002</v>
      </c>
      <c r="IN24" s="80">
        <v>77.004000000000005</v>
      </c>
      <c r="IO24" s="80">
        <v>25.338000000000001</v>
      </c>
      <c r="IP24" s="80">
        <v>31.024000000000001</v>
      </c>
      <c r="IQ24" s="80">
        <v>157.691</v>
      </c>
      <c r="IR24" s="80">
        <v>0</v>
      </c>
      <c r="IS24" s="80">
        <v>287.60500000000002</v>
      </c>
      <c r="IT24" s="80">
        <v>213.69399999999999</v>
      </c>
      <c r="IU24" s="80">
        <v>0</v>
      </c>
      <c r="IV24" s="81">
        <v>0</v>
      </c>
      <c r="IW24" s="78">
        <v>4</v>
      </c>
      <c r="IX24" s="78">
        <v>0</v>
      </c>
      <c r="IY24" s="78">
        <v>0</v>
      </c>
      <c r="IZ24" s="78">
        <v>0</v>
      </c>
      <c r="JA24" s="78">
        <v>0</v>
      </c>
      <c r="JB24" s="78">
        <v>0</v>
      </c>
      <c r="JC24" s="78">
        <v>0</v>
      </c>
      <c r="JD24" s="78">
        <v>0</v>
      </c>
      <c r="JE24" s="78">
        <v>60</v>
      </c>
      <c r="JF24" s="78">
        <v>24</v>
      </c>
      <c r="JG24" s="78">
        <v>8</v>
      </c>
      <c r="JH24" s="78">
        <v>2</v>
      </c>
      <c r="JI24" s="78">
        <v>3</v>
      </c>
      <c r="JJ24" s="78">
        <v>78</v>
      </c>
      <c r="JK24" s="78">
        <v>4</v>
      </c>
      <c r="JL24" s="78">
        <v>66</v>
      </c>
      <c r="JM24" s="78">
        <v>4</v>
      </c>
      <c r="JN24" s="78">
        <v>44</v>
      </c>
      <c r="JO24" s="78">
        <v>9</v>
      </c>
      <c r="JP24" s="78">
        <v>0</v>
      </c>
      <c r="JQ24" s="78">
        <v>6</v>
      </c>
      <c r="JR24" s="78">
        <v>8</v>
      </c>
      <c r="JS24" s="78">
        <v>21</v>
      </c>
      <c r="JT24" s="78">
        <v>19</v>
      </c>
      <c r="JU24" s="78">
        <v>5</v>
      </c>
      <c r="JV24" s="78">
        <v>5</v>
      </c>
      <c r="JW24" s="78">
        <v>6</v>
      </c>
      <c r="JX24" s="78">
        <v>13</v>
      </c>
      <c r="JY24" s="78">
        <v>20</v>
      </c>
      <c r="JZ24" s="78">
        <v>2</v>
      </c>
      <c r="KA24" s="78">
        <v>118</v>
      </c>
      <c r="KB24" s="78">
        <v>10</v>
      </c>
      <c r="KC24" s="78">
        <v>3</v>
      </c>
      <c r="KD24" s="78">
        <v>0</v>
      </c>
      <c r="KE24" s="78">
        <v>3</v>
      </c>
      <c r="KF24" s="78">
        <v>13</v>
      </c>
      <c r="KG24" s="78">
        <v>4</v>
      </c>
      <c r="KH24" s="78">
        <v>0</v>
      </c>
      <c r="KI24" s="78">
        <v>1</v>
      </c>
      <c r="KJ24" s="78">
        <v>0</v>
      </c>
      <c r="KK24" s="78">
        <v>1</v>
      </c>
      <c r="KL24" s="78">
        <v>0</v>
      </c>
      <c r="KM24" s="78">
        <v>1</v>
      </c>
      <c r="KN24" s="78">
        <v>0</v>
      </c>
      <c r="KO24" s="78">
        <v>0</v>
      </c>
      <c r="KP24" s="78">
        <v>0</v>
      </c>
      <c r="KQ24" s="78">
        <v>2</v>
      </c>
      <c r="KR24" s="78">
        <v>1</v>
      </c>
      <c r="KS24" s="78">
        <v>0</v>
      </c>
      <c r="KT24" s="78">
        <v>1</v>
      </c>
      <c r="KU24" s="78">
        <v>0</v>
      </c>
      <c r="KV24" s="78">
        <v>0</v>
      </c>
      <c r="KW24" s="78">
        <v>1</v>
      </c>
      <c r="KX24" s="78">
        <v>0</v>
      </c>
      <c r="KY24" s="78">
        <v>0</v>
      </c>
      <c r="KZ24" s="78">
        <v>10</v>
      </c>
      <c r="LA24" s="78">
        <v>0</v>
      </c>
      <c r="LB24" s="78">
        <v>2</v>
      </c>
      <c r="LC24" s="78">
        <v>0</v>
      </c>
      <c r="LD24" s="78">
        <v>0</v>
      </c>
      <c r="LE24" s="78">
        <v>0</v>
      </c>
      <c r="LF24" s="78">
        <v>1</v>
      </c>
      <c r="LG24" s="78">
        <v>0</v>
      </c>
      <c r="LH24" s="78">
        <v>1</v>
      </c>
      <c r="LI24" s="78">
        <v>1</v>
      </c>
      <c r="LJ24" s="78">
        <v>0</v>
      </c>
      <c r="LK24" s="78">
        <v>0</v>
      </c>
      <c r="LL24" s="78">
        <v>0</v>
      </c>
      <c r="LM24" s="78">
        <v>8</v>
      </c>
      <c r="LN24" s="78">
        <v>0</v>
      </c>
      <c r="LO24" s="78">
        <v>2</v>
      </c>
      <c r="LP24" s="78">
        <v>0</v>
      </c>
      <c r="LQ24" s="78">
        <v>0</v>
      </c>
      <c r="LR24" s="78">
        <v>0</v>
      </c>
      <c r="LS24" s="78">
        <v>18</v>
      </c>
      <c r="LT24" s="78">
        <v>0</v>
      </c>
      <c r="LU24" s="78">
        <v>0</v>
      </c>
      <c r="LV24" s="78">
        <v>3</v>
      </c>
      <c r="LW24" s="78">
        <v>0</v>
      </c>
      <c r="LX24" s="78">
        <v>3</v>
      </c>
      <c r="LY24" s="78">
        <v>4</v>
      </c>
      <c r="LZ24" s="78">
        <v>1</v>
      </c>
      <c r="MA24" s="78">
        <v>27</v>
      </c>
      <c r="MB24" s="78">
        <v>0</v>
      </c>
      <c r="MC24" s="78">
        <v>0</v>
      </c>
      <c r="MD24" s="78">
        <v>0</v>
      </c>
      <c r="ME24" s="78">
        <v>0</v>
      </c>
      <c r="MF24" s="78">
        <v>11</v>
      </c>
      <c r="MG24" s="78">
        <v>0</v>
      </c>
      <c r="MH24" s="78">
        <v>0</v>
      </c>
      <c r="MI24" s="78">
        <v>0</v>
      </c>
      <c r="MJ24" s="78">
        <v>0</v>
      </c>
      <c r="MK24" s="78">
        <v>0</v>
      </c>
      <c r="ML24" s="78">
        <v>0</v>
      </c>
      <c r="MM24" s="78">
        <v>0</v>
      </c>
      <c r="MN24" s="78">
        <v>0</v>
      </c>
      <c r="MO24" s="78">
        <v>5</v>
      </c>
      <c r="MP24" s="78">
        <v>7</v>
      </c>
      <c r="MQ24" s="78">
        <v>0</v>
      </c>
      <c r="MR24" s="78">
        <v>0</v>
      </c>
      <c r="MS24" s="78">
        <v>0</v>
      </c>
      <c r="MT24" s="78">
        <v>3</v>
      </c>
      <c r="MU24" s="78">
        <v>0</v>
      </c>
      <c r="MV24" s="78">
        <v>0</v>
      </c>
      <c r="MW24" s="78">
        <v>3</v>
      </c>
      <c r="MX24" s="78">
        <v>4</v>
      </c>
      <c r="MY24" s="78">
        <v>0</v>
      </c>
      <c r="MZ24" s="78">
        <v>0</v>
      </c>
      <c r="NA24" s="78">
        <v>0</v>
      </c>
      <c r="NB24" s="78">
        <v>0</v>
      </c>
      <c r="NC24" s="78">
        <v>0</v>
      </c>
      <c r="ND24" s="78">
        <v>0</v>
      </c>
      <c r="NE24" s="78">
        <v>0</v>
      </c>
      <c r="NF24" s="78">
        <v>60</v>
      </c>
      <c r="NG24" s="78">
        <v>24</v>
      </c>
      <c r="NH24" s="78">
        <v>8</v>
      </c>
      <c r="NI24" s="78">
        <v>2</v>
      </c>
      <c r="NJ24" s="78">
        <v>3</v>
      </c>
      <c r="NK24" s="78">
        <v>78</v>
      </c>
      <c r="NL24" s="78">
        <v>4</v>
      </c>
      <c r="NM24" s="78">
        <v>66</v>
      </c>
      <c r="NN24" s="78">
        <v>4</v>
      </c>
      <c r="NO24" s="78">
        <v>44</v>
      </c>
      <c r="NP24" s="78">
        <v>9</v>
      </c>
      <c r="NQ24" s="78">
        <v>0</v>
      </c>
      <c r="NR24" s="78">
        <v>6</v>
      </c>
      <c r="NS24" s="78">
        <v>8</v>
      </c>
      <c r="NT24" s="78">
        <v>21</v>
      </c>
      <c r="NU24" s="78">
        <v>19</v>
      </c>
      <c r="NV24" s="78">
        <v>5</v>
      </c>
      <c r="NW24" s="78">
        <v>5</v>
      </c>
      <c r="NX24" s="78">
        <v>6</v>
      </c>
      <c r="NY24" s="78">
        <v>13</v>
      </c>
      <c r="NZ24" s="78">
        <v>20</v>
      </c>
      <c r="OA24" s="78">
        <v>2</v>
      </c>
      <c r="OB24" s="78">
        <v>118</v>
      </c>
      <c r="OC24" s="78">
        <v>10</v>
      </c>
      <c r="OD24" s="78">
        <v>0</v>
      </c>
      <c r="OE24" s="78">
        <v>0</v>
      </c>
      <c r="OF24" s="78">
        <v>0</v>
      </c>
      <c r="OG24" s="78">
        <v>13</v>
      </c>
      <c r="OH24" s="78">
        <v>4</v>
      </c>
      <c r="OI24" s="78">
        <v>0</v>
      </c>
      <c r="OJ24" s="78">
        <v>1</v>
      </c>
      <c r="OK24" s="78">
        <v>0</v>
      </c>
      <c r="OL24" s="78">
        <v>1</v>
      </c>
      <c r="OM24" s="78">
        <v>0</v>
      </c>
      <c r="ON24" s="78">
        <v>1</v>
      </c>
      <c r="OO24" s="78">
        <v>0</v>
      </c>
      <c r="OP24" s="78">
        <v>0</v>
      </c>
      <c r="OQ24" s="78">
        <v>0</v>
      </c>
      <c r="OR24" s="78">
        <v>2</v>
      </c>
      <c r="OS24" s="78">
        <v>1</v>
      </c>
      <c r="OT24" s="78">
        <v>0</v>
      </c>
      <c r="OU24" s="78">
        <v>1</v>
      </c>
      <c r="OV24" s="78">
        <v>0</v>
      </c>
      <c r="OW24" s="78">
        <v>0</v>
      </c>
      <c r="OX24" s="78">
        <v>1</v>
      </c>
      <c r="OY24" s="78">
        <v>0</v>
      </c>
      <c r="OZ24" s="78">
        <v>0</v>
      </c>
      <c r="PA24" s="78">
        <v>10</v>
      </c>
      <c r="PB24" s="78">
        <v>0</v>
      </c>
      <c r="PC24" s="78">
        <v>2</v>
      </c>
      <c r="PD24" s="78">
        <v>0</v>
      </c>
      <c r="PE24" s="78">
        <v>0</v>
      </c>
      <c r="PF24" s="78">
        <v>0</v>
      </c>
      <c r="PG24" s="78">
        <v>1</v>
      </c>
      <c r="PH24" s="78">
        <v>0</v>
      </c>
      <c r="PI24" s="78">
        <v>1</v>
      </c>
      <c r="PJ24" s="78">
        <v>1</v>
      </c>
      <c r="PK24" s="78">
        <v>0</v>
      </c>
      <c r="PL24" s="78">
        <v>0</v>
      </c>
      <c r="PM24" s="78">
        <v>0</v>
      </c>
      <c r="PN24" s="78">
        <v>8</v>
      </c>
      <c r="PO24" s="78">
        <v>0</v>
      </c>
      <c r="PP24" s="78">
        <v>2</v>
      </c>
      <c r="PQ24" s="78">
        <v>0</v>
      </c>
      <c r="PR24" s="78">
        <v>0</v>
      </c>
      <c r="PS24" s="78">
        <v>0</v>
      </c>
      <c r="PT24" s="78">
        <v>18</v>
      </c>
      <c r="PU24" s="78">
        <v>0</v>
      </c>
      <c r="PV24" s="78">
        <v>0</v>
      </c>
      <c r="PW24" s="78">
        <v>3</v>
      </c>
      <c r="PX24" s="78">
        <v>0</v>
      </c>
      <c r="PY24" s="78">
        <v>3</v>
      </c>
      <c r="PZ24" s="78">
        <v>4</v>
      </c>
      <c r="QA24" s="78">
        <v>1</v>
      </c>
      <c r="QB24" s="78">
        <v>27</v>
      </c>
      <c r="QC24" s="78">
        <v>0</v>
      </c>
      <c r="QD24" s="78">
        <v>0</v>
      </c>
      <c r="QE24" s="78">
        <v>0</v>
      </c>
      <c r="QF24" s="78">
        <v>0</v>
      </c>
      <c r="QG24" s="78">
        <v>11</v>
      </c>
      <c r="QH24" s="78">
        <v>0</v>
      </c>
      <c r="QI24" s="78">
        <v>0</v>
      </c>
      <c r="QJ24" s="78">
        <v>0</v>
      </c>
      <c r="QK24" s="78">
        <v>0</v>
      </c>
      <c r="QL24" s="78">
        <v>0</v>
      </c>
      <c r="QM24" s="78">
        <v>0</v>
      </c>
      <c r="QN24" s="78">
        <v>0</v>
      </c>
      <c r="QO24" s="78">
        <v>0</v>
      </c>
      <c r="QP24" s="78">
        <v>5</v>
      </c>
      <c r="QQ24" s="78">
        <v>7</v>
      </c>
      <c r="QR24" s="78">
        <v>0</v>
      </c>
      <c r="QS24" s="78">
        <v>6</v>
      </c>
      <c r="QT24" s="78">
        <v>4</v>
      </c>
      <c r="QU24" s="78">
        <v>0</v>
      </c>
      <c r="QV24" s="78">
        <v>0</v>
      </c>
      <c r="QW24" s="78">
        <v>0</v>
      </c>
      <c r="QX24" s="78">
        <v>535</v>
      </c>
      <c r="QY24" s="78">
        <v>13</v>
      </c>
      <c r="QZ24" s="78">
        <v>6</v>
      </c>
      <c r="RA24" s="78">
        <v>4</v>
      </c>
      <c r="RB24" s="78">
        <v>14</v>
      </c>
      <c r="RC24" s="78">
        <v>3</v>
      </c>
      <c r="RD24" s="78">
        <v>8</v>
      </c>
      <c r="RE24" s="78">
        <v>2</v>
      </c>
      <c r="RF24" s="78">
        <v>18</v>
      </c>
      <c r="RG24" s="78">
        <v>6</v>
      </c>
      <c r="RH24" s="78">
        <v>5</v>
      </c>
      <c r="RI24" s="78">
        <v>27</v>
      </c>
      <c r="RJ24" s="78">
        <v>0</v>
      </c>
      <c r="RK24" s="78">
        <v>11</v>
      </c>
      <c r="RL24" s="78">
        <v>12</v>
      </c>
      <c r="RM24" s="78">
        <v>0</v>
      </c>
      <c r="RN24" s="78">
        <v>6</v>
      </c>
      <c r="RO24" s="78">
        <v>4</v>
      </c>
      <c r="RP24" s="78">
        <v>0</v>
      </c>
      <c r="RQ24" s="78">
        <v>0</v>
      </c>
      <c r="RR24" s="78">
        <v>0</v>
      </c>
      <c r="RS24" s="78">
        <v>535</v>
      </c>
      <c r="RT24" s="78">
        <v>19</v>
      </c>
      <c r="RU24" s="78">
        <v>6</v>
      </c>
      <c r="RV24" s="78">
        <v>4</v>
      </c>
      <c r="RW24" s="78">
        <v>14</v>
      </c>
      <c r="RX24" s="78">
        <v>3</v>
      </c>
      <c r="RY24" s="78">
        <v>8</v>
      </c>
      <c r="RZ24" s="78">
        <v>2</v>
      </c>
      <c r="SA24" s="78">
        <v>18</v>
      </c>
      <c r="SB24" s="78">
        <v>6</v>
      </c>
      <c r="SC24" s="78">
        <v>5</v>
      </c>
      <c r="SD24" s="78">
        <v>27</v>
      </c>
      <c r="SE24" s="78">
        <v>0</v>
      </c>
      <c r="SF24" s="78">
        <v>11</v>
      </c>
      <c r="SG24" s="78">
        <v>12</v>
      </c>
      <c r="SH24" s="78">
        <v>0</v>
      </c>
    </row>
    <row r="25" spans="1:502">
      <c r="A25" s="17" t="s">
        <v>2047</v>
      </c>
      <c r="B25" s="77">
        <v>17</v>
      </c>
      <c r="C25" s="77">
        <v>17</v>
      </c>
      <c r="D25" s="77">
        <v>1</v>
      </c>
      <c r="E25" s="77">
        <v>2020</v>
      </c>
      <c r="F25" s="77" t="s">
        <v>160</v>
      </c>
      <c r="G25" s="1017" t="s">
        <v>1599</v>
      </c>
      <c r="H25" s="77" t="s">
        <v>1600</v>
      </c>
      <c r="I25" s="1018"/>
      <c r="J25" s="80">
        <v>26.87</v>
      </c>
      <c r="K25" s="80">
        <v>0</v>
      </c>
      <c r="L25" s="80">
        <v>0</v>
      </c>
      <c r="M25" s="80">
        <v>0</v>
      </c>
      <c r="N25" s="80">
        <v>0</v>
      </c>
      <c r="O25" s="80">
        <v>0</v>
      </c>
      <c r="P25" s="80">
        <v>0</v>
      </c>
      <c r="Q25" s="80">
        <v>0</v>
      </c>
      <c r="R25" s="80">
        <v>615.24400000000003</v>
      </c>
      <c r="S25" s="80">
        <v>287.17700000000002</v>
      </c>
      <c r="T25" s="80">
        <v>250.06</v>
      </c>
      <c r="U25" s="80">
        <v>33.542999999999999</v>
      </c>
      <c r="V25" s="80">
        <v>15.791</v>
      </c>
      <c r="W25" s="80">
        <v>2499.77</v>
      </c>
      <c r="X25" s="80">
        <v>31.22</v>
      </c>
      <c r="Y25" s="80">
        <v>1111.9570000000001</v>
      </c>
      <c r="Z25" s="80">
        <v>14.13</v>
      </c>
      <c r="AA25" s="80">
        <v>406.18099999999998</v>
      </c>
      <c r="AB25" s="80">
        <v>97.165999999999997</v>
      </c>
      <c r="AC25" s="80">
        <v>0</v>
      </c>
      <c r="AD25" s="80">
        <v>67.828999999999994</v>
      </c>
      <c r="AE25" s="80">
        <v>43.783000000000001</v>
      </c>
      <c r="AF25" s="80">
        <v>392.83100000000002</v>
      </c>
      <c r="AG25" s="80">
        <v>117.904</v>
      </c>
      <c r="AH25" s="80">
        <v>78.013000000000005</v>
      </c>
      <c r="AI25" s="80">
        <v>47.59</v>
      </c>
      <c r="AJ25" s="80">
        <v>103.242</v>
      </c>
      <c r="AK25" s="80">
        <v>170.96700000000001</v>
      </c>
      <c r="AL25" s="80">
        <v>292.28399999999999</v>
      </c>
      <c r="AM25" s="80">
        <v>8.4459999999999997</v>
      </c>
      <c r="AN25" s="80">
        <v>1288.53</v>
      </c>
      <c r="AO25" s="80">
        <v>83.891999999999996</v>
      </c>
      <c r="AP25" s="80">
        <v>308.52499999999998</v>
      </c>
      <c r="AQ25" s="80">
        <v>0</v>
      </c>
      <c r="AR25" s="80">
        <v>11.069000000000001</v>
      </c>
      <c r="AS25" s="80">
        <v>71.397599999999997</v>
      </c>
      <c r="AT25" s="80">
        <v>12.263999999999999</v>
      </c>
      <c r="AU25" s="80">
        <v>0</v>
      </c>
      <c r="AV25" s="80">
        <v>18.13</v>
      </c>
      <c r="AW25" s="80">
        <v>0</v>
      </c>
      <c r="AX25" s="80">
        <v>6.601</v>
      </c>
      <c r="AY25" s="80">
        <v>0</v>
      </c>
      <c r="AZ25" s="80">
        <v>3.0150000000000001</v>
      </c>
      <c r="BA25" s="80">
        <v>0</v>
      </c>
      <c r="BB25" s="80">
        <v>0</v>
      </c>
      <c r="BC25" s="80">
        <v>0</v>
      </c>
      <c r="BD25" s="80">
        <v>6.835</v>
      </c>
      <c r="BE25" s="80">
        <v>3.6869999999999998</v>
      </c>
      <c r="BF25" s="80">
        <v>0</v>
      </c>
      <c r="BG25" s="80">
        <v>6.0460000000000003</v>
      </c>
      <c r="BH25" s="80">
        <v>0</v>
      </c>
      <c r="BI25" s="80">
        <v>0</v>
      </c>
      <c r="BJ25" s="80">
        <v>19.611000000000001</v>
      </c>
      <c r="BK25" s="80">
        <v>0</v>
      </c>
      <c r="BL25" s="80">
        <v>0</v>
      </c>
      <c r="BM25" s="80">
        <v>29.344000000000001</v>
      </c>
      <c r="BN25" s="80">
        <v>0</v>
      </c>
      <c r="BO25" s="80">
        <v>5.8970000000000002</v>
      </c>
      <c r="BP25" s="80">
        <v>0</v>
      </c>
      <c r="BQ25" s="80">
        <v>0</v>
      </c>
      <c r="BR25" s="80">
        <v>0</v>
      </c>
      <c r="BS25" s="80">
        <v>5.24</v>
      </c>
      <c r="BT25" s="80">
        <v>0</v>
      </c>
      <c r="BU25" s="80">
        <v>9.6080000000000005</v>
      </c>
      <c r="BV25" s="80">
        <v>7.65</v>
      </c>
      <c r="BW25" s="80">
        <v>0</v>
      </c>
      <c r="BX25" s="80">
        <v>0</v>
      </c>
      <c r="BY25" s="80">
        <v>0</v>
      </c>
      <c r="BZ25" s="80">
        <v>37.271000000000001</v>
      </c>
      <c r="CA25" s="80">
        <v>0</v>
      </c>
      <c r="CB25" s="80">
        <v>19.603999999999999</v>
      </c>
      <c r="CC25" s="80">
        <v>0</v>
      </c>
      <c r="CD25" s="80">
        <v>0</v>
      </c>
      <c r="CE25" s="80">
        <v>0</v>
      </c>
      <c r="CF25" s="80">
        <v>58.073999999999998</v>
      </c>
      <c r="CG25" s="80">
        <v>0</v>
      </c>
      <c r="CH25" s="80">
        <v>0</v>
      </c>
      <c r="CI25" s="80">
        <v>13.021000000000001</v>
      </c>
      <c r="CJ25" s="80">
        <v>0</v>
      </c>
      <c r="CK25" s="80">
        <v>8.6679999999999993</v>
      </c>
      <c r="CL25" s="80">
        <v>26.803999999999998</v>
      </c>
      <c r="CM25" s="80">
        <v>2.9159999999999999</v>
      </c>
      <c r="CN25" s="80">
        <v>145.15799999999999</v>
      </c>
      <c r="CO25" s="80">
        <v>0</v>
      </c>
      <c r="CP25" s="80">
        <v>0</v>
      </c>
      <c r="CQ25" s="80">
        <v>0</v>
      </c>
      <c r="CR25" s="80">
        <v>0</v>
      </c>
      <c r="CS25" s="80">
        <v>374.27</v>
      </c>
      <c r="CT25" s="80">
        <v>0</v>
      </c>
      <c r="CU25" s="80">
        <v>0</v>
      </c>
      <c r="CV25" s="80">
        <v>0</v>
      </c>
      <c r="CW25" s="80">
        <v>0</v>
      </c>
      <c r="CX25" s="80">
        <v>0</v>
      </c>
      <c r="CY25" s="80">
        <v>0</v>
      </c>
      <c r="CZ25" s="80">
        <v>0</v>
      </c>
      <c r="DA25" s="80">
        <v>0</v>
      </c>
      <c r="DB25" s="80">
        <v>37.350999999999999</v>
      </c>
      <c r="DC25" s="80">
        <v>12.907</v>
      </c>
      <c r="DD25" s="80">
        <v>0</v>
      </c>
      <c r="DE25" s="80">
        <v>0</v>
      </c>
      <c r="DF25" s="80">
        <v>0</v>
      </c>
      <c r="DG25" s="80">
        <v>308.52499999999998</v>
      </c>
      <c r="DH25" s="80">
        <v>0</v>
      </c>
      <c r="DI25" s="80">
        <v>0</v>
      </c>
      <c r="DJ25" s="80">
        <v>11.069000000000001</v>
      </c>
      <c r="DK25" s="80">
        <v>26.87</v>
      </c>
      <c r="DL25" s="80">
        <v>0</v>
      </c>
      <c r="DM25" s="80">
        <v>0</v>
      </c>
      <c r="DN25" s="80">
        <v>0</v>
      </c>
      <c r="DO25" s="80">
        <v>0</v>
      </c>
      <c r="DP25" s="80">
        <v>0</v>
      </c>
      <c r="DQ25" s="80">
        <v>0</v>
      </c>
      <c r="DR25" s="80">
        <v>0</v>
      </c>
      <c r="DS25" s="80">
        <v>615.24400000000003</v>
      </c>
      <c r="DT25" s="80">
        <v>287.17700000000002</v>
      </c>
      <c r="DU25" s="80">
        <v>250.06</v>
      </c>
      <c r="DV25" s="80">
        <v>33.542999999999999</v>
      </c>
      <c r="DW25" s="80">
        <v>15.791</v>
      </c>
      <c r="DX25" s="80">
        <v>2499.77</v>
      </c>
      <c r="DY25" s="80">
        <v>31.22</v>
      </c>
      <c r="DZ25" s="80">
        <v>1111.9570000000001</v>
      </c>
      <c r="EA25" s="80">
        <v>14.13</v>
      </c>
      <c r="EB25" s="80">
        <v>406.18099999999998</v>
      </c>
      <c r="EC25" s="80">
        <v>97.165999999999997</v>
      </c>
      <c r="ED25" s="80">
        <v>0</v>
      </c>
      <c r="EE25" s="80">
        <v>67.828999999999994</v>
      </c>
      <c r="EF25" s="80">
        <v>43.783000000000001</v>
      </c>
      <c r="EG25" s="80">
        <v>392.83100000000002</v>
      </c>
      <c r="EH25" s="80">
        <v>117.904</v>
      </c>
      <c r="EI25" s="80">
        <v>78.013000000000005</v>
      </c>
      <c r="EJ25" s="80">
        <v>47.59</v>
      </c>
      <c r="EK25" s="80">
        <v>103.242</v>
      </c>
      <c r="EL25" s="80">
        <v>170.96700000000001</v>
      </c>
      <c r="EM25" s="80">
        <v>292.28399999999999</v>
      </c>
      <c r="EN25" s="80">
        <v>8.4459999999999997</v>
      </c>
      <c r="EO25" s="80">
        <v>1288.53</v>
      </c>
      <c r="EP25" s="80">
        <v>83.891999999999996</v>
      </c>
      <c r="EQ25" s="80">
        <v>0</v>
      </c>
      <c r="ER25" s="80">
        <v>0</v>
      </c>
      <c r="ES25" s="80">
        <v>0</v>
      </c>
      <c r="ET25" s="80">
        <v>71.397599999999997</v>
      </c>
      <c r="EU25" s="80">
        <v>12.263999999999999</v>
      </c>
      <c r="EV25" s="80">
        <v>0</v>
      </c>
      <c r="EW25" s="80">
        <v>18.13</v>
      </c>
      <c r="EX25" s="80">
        <v>0</v>
      </c>
      <c r="EY25" s="80">
        <v>6.601</v>
      </c>
      <c r="EZ25" s="80">
        <v>0</v>
      </c>
      <c r="FA25" s="80">
        <v>3.0150000000000001</v>
      </c>
      <c r="FB25" s="80">
        <v>0</v>
      </c>
      <c r="FC25" s="80">
        <v>0</v>
      </c>
      <c r="FD25" s="80">
        <v>0</v>
      </c>
      <c r="FE25" s="80">
        <v>6.835</v>
      </c>
      <c r="FF25" s="80">
        <v>3.6869999999999998</v>
      </c>
      <c r="FG25" s="80">
        <v>0</v>
      </c>
      <c r="FH25" s="80">
        <v>6.0460000000000003</v>
      </c>
      <c r="FI25" s="80">
        <v>0</v>
      </c>
      <c r="FJ25" s="80">
        <v>0</v>
      </c>
      <c r="FK25" s="80">
        <v>19.611000000000001</v>
      </c>
      <c r="FL25" s="80">
        <v>0</v>
      </c>
      <c r="FM25" s="80">
        <v>0</v>
      </c>
      <c r="FN25" s="80">
        <v>29.344000000000001</v>
      </c>
      <c r="FO25" s="80">
        <v>0</v>
      </c>
      <c r="FP25" s="80">
        <v>5.8970000000000002</v>
      </c>
      <c r="FQ25" s="80">
        <v>0</v>
      </c>
      <c r="FR25" s="80">
        <v>0</v>
      </c>
      <c r="FS25" s="80">
        <v>0</v>
      </c>
      <c r="FT25" s="80">
        <v>5.24</v>
      </c>
      <c r="FU25" s="80">
        <v>0</v>
      </c>
      <c r="FV25" s="80">
        <v>9.6080000000000005</v>
      </c>
      <c r="FW25" s="80">
        <v>7.65</v>
      </c>
      <c r="FX25" s="80">
        <v>0</v>
      </c>
      <c r="FY25" s="80">
        <v>0</v>
      </c>
      <c r="FZ25" s="80">
        <v>0</v>
      </c>
      <c r="GA25" s="80">
        <v>37.271000000000001</v>
      </c>
      <c r="GB25" s="80">
        <v>0</v>
      </c>
      <c r="GC25" s="80">
        <v>19.603999999999999</v>
      </c>
      <c r="GD25" s="80">
        <v>0</v>
      </c>
      <c r="GE25" s="80">
        <v>0</v>
      </c>
      <c r="GF25" s="80">
        <v>0</v>
      </c>
      <c r="GG25" s="80">
        <v>58.073999999999998</v>
      </c>
      <c r="GH25" s="80">
        <v>0</v>
      </c>
      <c r="GI25" s="80">
        <v>0</v>
      </c>
      <c r="GJ25" s="80">
        <v>13.021000000000001</v>
      </c>
      <c r="GK25" s="80">
        <v>0</v>
      </c>
      <c r="GL25" s="80">
        <v>8.6679999999999993</v>
      </c>
      <c r="GM25" s="80">
        <v>26.803999999999998</v>
      </c>
      <c r="GN25" s="80">
        <v>2.9159999999999999</v>
      </c>
      <c r="GO25" s="80">
        <v>145.15799999999999</v>
      </c>
      <c r="GP25" s="80">
        <v>0</v>
      </c>
      <c r="GQ25" s="80">
        <v>0</v>
      </c>
      <c r="GR25" s="80">
        <v>0</v>
      </c>
      <c r="GS25" s="80">
        <v>0</v>
      </c>
      <c r="GT25" s="80">
        <v>374.27</v>
      </c>
      <c r="GU25" s="80">
        <v>0</v>
      </c>
      <c r="GV25" s="80">
        <v>0</v>
      </c>
      <c r="GW25" s="80">
        <v>0</v>
      </c>
      <c r="GX25" s="80">
        <v>0</v>
      </c>
      <c r="GY25" s="80">
        <v>0</v>
      </c>
      <c r="GZ25" s="80">
        <v>0</v>
      </c>
      <c r="HA25" s="80">
        <v>0</v>
      </c>
      <c r="HB25" s="80">
        <v>0</v>
      </c>
      <c r="HC25" s="80">
        <v>37.350999999999999</v>
      </c>
      <c r="HD25" s="80">
        <v>12.907</v>
      </c>
      <c r="HE25" s="80">
        <v>0</v>
      </c>
      <c r="HF25" s="80">
        <v>319.59399999999999</v>
      </c>
      <c r="HG25" s="80">
        <v>26.87</v>
      </c>
      <c r="HH25" s="80">
        <v>0</v>
      </c>
      <c r="HI25" s="80">
        <v>0</v>
      </c>
      <c r="HJ25" s="80">
        <v>0</v>
      </c>
      <c r="HK25" s="80">
        <v>8057.55</v>
      </c>
      <c r="HL25" s="80">
        <v>71.397599999999997</v>
      </c>
      <c r="HM25" s="80">
        <v>36.994999999999997</v>
      </c>
      <c r="HN25" s="80">
        <v>13.537000000000001</v>
      </c>
      <c r="HO25" s="80">
        <v>60.898000000000003</v>
      </c>
      <c r="HP25" s="80">
        <v>22.498000000000001</v>
      </c>
      <c r="HQ25" s="80">
        <v>37.271000000000001</v>
      </c>
      <c r="HR25" s="80">
        <v>19.603999999999999</v>
      </c>
      <c r="HS25" s="80">
        <v>58.073999999999998</v>
      </c>
      <c r="HT25" s="80">
        <v>21.689</v>
      </c>
      <c r="HU25" s="80">
        <v>29.72</v>
      </c>
      <c r="HV25" s="80">
        <v>145.15799999999999</v>
      </c>
      <c r="HW25" s="80">
        <v>0</v>
      </c>
      <c r="HX25" s="80">
        <v>374.27</v>
      </c>
      <c r="HY25" s="80">
        <v>50.258000000000003</v>
      </c>
      <c r="HZ25" s="80">
        <v>0</v>
      </c>
      <c r="IA25" s="80">
        <v>319.59399999999999</v>
      </c>
      <c r="IB25" s="80">
        <v>26.87</v>
      </c>
      <c r="IC25" s="80">
        <v>0</v>
      </c>
      <c r="ID25" s="80">
        <v>0</v>
      </c>
      <c r="IE25" s="80">
        <v>0</v>
      </c>
      <c r="IF25" s="80">
        <v>8057.55</v>
      </c>
      <c r="IG25" s="80">
        <v>390.99160000000001</v>
      </c>
      <c r="IH25" s="80">
        <v>36.994999999999997</v>
      </c>
      <c r="II25" s="80">
        <v>13.537000000000001</v>
      </c>
      <c r="IJ25" s="80">
        <v>60.898000000000003</v>
      </c>
      <c r="IK25" s="80">
        <v>22.498000000000001</v>
      </c>
      <c r="IL25" s="80">
        <v>37.271000000000001</v>
      </c>
      <c r="IM25" s="80">
        <v>19.603999999999999</v>
      </c>
      <c r="IN25" s="80">
        <v>58.073999999999998</v>
      </c>
      <c r="IO25" s="80">
        <v>21.689</v>
      </c>
      <c r="IP25" s="80">
        <v>29.72</v>
      </c>
      <c r="IQ25" s="80">
        <v>145.15799999999999</v>
      </c>
      <c r="IR25" s="80">
        <v>0</v>
      </c>
      <c r="IS25" s="80">
        <v>374.27</v>
      </c>
      <c r="IT25" s="80">
        <v>50.258000000000003</v>
      </c>
      <c r="IU25" s="80">
        <v>0</v>
      </c>
      <c r="IV25" s="81">
        <v>0</v>
      </c>
      <c r="IW25" s="78">
        <v>4</v>
      </c>
      <c r="IX25" s="78">
        <v>0</v>
      </c>
      <c r="IY25" s="78">
        <v>0</v>
      </c>
      <c r="IZ25" s="78">
        <v>0</v>
      </c>
      <c r="JA25" s="78">
        <v>0</v>
      </c>
      <c r="JB25" s="78">
        <v>0</v>
      </c>
      <c r="JC25" s="78">
        <v>0</v>
      </c>
      <c r="JD25" s="78">
        <v>0</v>
      </c>
      <c r="JE25" s="78">
        <v>61</v>
      </c>
      <c r="JF25" s="78">
        <v>23</v>
      </c>
      <c r="JG25" s="78">
        <v>7</v>
      </c>
      <c r="JH25" s="78">
        <v>3</v>
      </c>
      <c r="JI25" s="78">
        <v>3</v>
      </c>
      <c r="JJ25" s="78">
        <v>77</v>
      </c>
      <c r="JK25" s="78">
        <v>5</v>
      </c>
      <c r="JL25" s="78">
        <v>61</v>
      </c>
      <c r="JM25" s="78">
        <v>3</v>
      </c>
      <c r="JN25" s="78">
        <v>41</v>
      </c>
      <c r="JO25" s="78">
        <v>9</v>
      </c>
      <c r="JP25" s="78">
        <v>0</v>
      </c>
      <c r="JQ25" s="78">
        <v>6</v>
      </c>
      <c r="JR25" s="78">
        <v>7</v>
      </c>
      <c r="JS25" s="78">
        <v>21</v>
      </c>
      <c r="JT25" s="78">
        <v>19</v>
      </c>
      <c r="JU25" s="78">
        <v>5</v>
      </c>
      <c r="JV25" s="78">
        <v>7</v>
      </c>
      <c r="JW25" s="78">
        <v>6</v>
      </c>
      <c r="JX25" s="78">
        <v>13</v>
      </c>
      <c r="JY25" s="78">
        <v>18</v>
      </c>
      <c r="JZ25" s="78">
        <v>2</v>
      </c>
      <c r="KA25" s="78">
        <v>114</v>
      </c>
      <c r="KB25" s="78">
        <v>10</v>
      </c>
      <c r="KC25" s="78">
        <v>4</v>
      </c>
      <c r="KD25" s="78">
        <v>0</v>
      </c>
      <c r="KE25" s="78">
        <v>3</v>
      </c>
      <c r="KF25" s="78">
        <v>15</v>
      </c>
      <c r="KG25" s="78">
        <v>3</v>
      </c>
      <c r="KH25" s="78">
        <v>0</v>
      </c>
      <c r="KI25" s="78">
        <v>1</v>
      </c>
      <c r="KJ25" s="78">
        <v>0</v>
      </c>
      <c r="KK25" s="78">
        <v>1</v>
      </c>
      <c r="KL25" s="78">
        <v>0</v>
      </c>
      <c r="KM25" s="78">
        <v>1</v>
      </c>
      <c r="KN25" s="78">
        <v>0</v>
      </c>
      <c r="KO25" s="78">
        <v>0</v>
      </c>
      <c r="KP25" s="78">
        <v>0</v>
      </c>
      <c r="KQ25" s="78">
        <v>2</v>
      </c>
      <c r="KR25" s="78">
        <v>1</v>
      </c>
      <c r="KS25" s="78">
        <v>0</v>
      </c>
      <c r="KT25" s="78">
        <v>1</v>
      </c>
      <c r="KU25" s="78">
        <v>0</v>
      </c>
      <c r="KV25" s="78">
        <v>0</v>
      </c>
      <c r="KW25" s="78">
        <v>1</v>
      </c>
      <c r="KX25" s="78">
        <v>0</v>
      </c>
      <c r="KY25" s="78">
        <v>0</v>
      </c>
      <c r="KZ25" s="78">
        <v>10</v>
      </c>
      <c r="LA25" s="78">
        <v>0</v>
      </c>
      <c r="LB25" s="78">
        <v>2</v>
      </c>
      <c r="LC25" s="78">
        <v>0</v>
      </c>
      <c r="LD25" s="78">
        <v>0</v>
      </c>
      <c r="LE25" s="78">
        <v>0</v>
      </c>
      <c r="LF25" s="78">
        <v>1</v>
      </c>
      <c r="LG25" s="78">
        <v>0</v>
      </c>
      <c r="LH25" s="78">
        <v>1</v>
      </c>
      <c r="LI25" s="78">
        <v>1</v>
      </c>
      <c r="LJ25" s="78">
        <v>0</v>
      </c>
      <c r="LK25" s="78">
        <v>0</v>
      </c>
      <c r="LL25" s="78">
        <v>0</v>
      </c>
      <c r="LM25" s="78">
        <v>8</v>
      </c>
      <c r="LN25" s="78">
        <v>0</v>
      </c>
      <c r="LO25" s="78">
        <v>2</v>
      </c>
      <c r="LP25" s="78">
        <v>0</v>
      </c>
      <c r="LQ25" s="78">
        <v>0</v>
      </c>
      <c r="LR25" s="78">
        <v>0</v>
      </c>
      <c r="LS25" s="78">
        <v>19</v>
      </c>
      <c r="LT25" s="78">
        <v>0</v>
      </c>
      <c r="LU25" s="78">
        <v>0</v>
      </c>
      <c r="LV25" s="78">
        <v>3</v>
      </c>
      <c r="LW25" s="78">
        <v>0</v>
      </c>
      <c r="LX25" s="78">
        <v>3</v>
      </c>
      <c r="LY25" s="78">
        <v>4</v>
      </c>
      <c r="LZ25" s="78">
        <v>1</v>
      </c>
      <c r="MA25" s="78">
        <v>26</v>
      </c>
      <c r="MB25" s="78">
        <v>0</v>
      </c>
      <c r="MC25" s="78">
        <v>0</v>
      </c>
      <c r="MD25" s="78">
        <v>0</v>
      </c>
      <c r="ME25" s="78">
        <v>0</v>
      </c>
      <c r="MF25" s="78">
        <v>14</v>
      </c>
      <c r="MG25" s="78">
        <v>0</v>
      </c>
      <c r="MH25" s="78">
        <v>0</v>
      </c>
      <c r="MI25" s="78">
        <v>0</v>
      </c>
      <c r="MJ25" s="78">
        <v>0</v>
      </c>
      <c r="MK25" s="78">
        <v>0</v>
      </c>
      <c r="ML25" s="78">
        <v>0</v>
      </c>
      <c r="MM25" s="78">
        <v>0</v>
      </c>
      <c r="MN25" s="78">
        <v>0</v>
      </c>
      <c r="MO25" s="78">
        <v>5</v>
      </c>
      <c r="MP25" s="78">
        <v>3</v>
      </c>
      <c r="MQ25" s="78">
        <v>0</v>
      </c>
      <c r="MR25" s="78">
        <v>0</v>
      </c>
      <c r="MS25" s="78">
        <v>0</v>
      </c>
      <c r="MT25" s="78">
        <v>4</v>
      </c>
      <c r="MU25" s="78">
        <v>0</v>
      </c>
      <c r="MV25" s="78">
        <v>0</v>
      </c>
      <c r="MW25" s="78">
        <v>3</v>
      </c>
      <c r="MX25" s="78">
        <v>4</v>
      </c>
      <c r="MY25" s="78">
        <v>0</v>
      </c>
      <c r="MZ25" s="78">
        <v>0</v>
      </c>
      <c r="NA25" s="78">
        <v>0</v>
      </c>
      <c r="NB25" s="78">
        <v>0</v>
      </c>
      <c r="NC25" s="78">
        <v>0</v>
      </c>
      <c r="ND25" s="78">
        <v>0</v>
      </c>
      <c r="NE25" s="78">
        <v>0</v>
      </c>
      <c r="NF25" s="78">
        <v>61</v>
      </c>
      <c r="NG25" s="78">
        <v>23</v>
      </c>
      <c r="NH25" s="78">
        <v>7</v>
      </c>
      <c r="NI25" s="78">
        <v>3</v>
      </c>
      <c r="NJ25" s="78">
        <v>3</v>
      </c>
      <c r="NK25" s="78">
        <v>77</v>
      </c>
      <c r="NL25" s="78">
        <v>5</v>
      </c>
      <c r="NM25" s="78">
        <v>61</v>
      </c>
      <c r="NN25" s="78">
        <v>3</v>
      </c>
      <c r="NO25" s="78">
        <v>41</v>
      </c>
      <c r="NP25" s="78">
        <v>9</v>
      </c>
      <c r="NQ25" s="78">
        <v>0</v>
      </c>
      <c r="NR25" s="78">
        <v>6</v>
      </c>
      <c r="NS25" s="78">
        <v>7</v>
      </c>
      <c r="NT25" s="78">
        <v>21</v>
      </c>
      <c r="NU25" s="78">
        <v>19</v>
      </c>
      <c r="NV25" s="78">
        <v>5</v>
      </c>
      <c r="NW25" s="78">
        <v>7</v>
      </c>
      <c r="NX25" s="78">
        <v>6</v>
      </c>
      <c r="NY25" s="78">
        <v>13</v>
      </c>
      <c r="NZ25" s="78">
        <v>18</v>
      </c>
      <c r="OA25" s="78">
        <v>2</v>
      </c>
      <c r="OB25" s="78">
        <v>114</v>
      </c>
      <c r="OC25" s="78">
        <v>10</v>
      </c>
      <c r="OD25" s="78">
        <v>0</v>
      </c>
      <c r="OE25" s="78">
        <v>0</v>
      </c>
      <c r="OF25" s="78">
        <v>0</v>
      </c>
      <c r="OG25" s="78">
        <v>15</v>
      </c>
      <c r="OH25" s="78">
        <v>3</v>
      </c>
      <c r="OI25" s="78">
        <v>0</v>
      </c>
      <c r="OJ25" s="78">
        <v>1</v>
      </c>
      <c r="OK25" s="78">
        <v>0</v>
      </c>
      <c r="OL25" s="78">
        <v>1</v>
      </c>
      <c r="OM25" s="78">
        <v>0</v>
      </c>
      <c r="ON25" s="78">
        <v>1</v>
      </c>
      <c r="OO25" s="78">
        <v>0</v>
      </c>
      <c r="OP25" s="78">
        <v>0</v>
      </c>
      <c r="OQ25" s="78">
        <v>0</v>
      </c>
      <c r="OR25" s="78">
        <v>2</v>
      </c>
      <c r="OS25" s="78">
        <v>1</v>
      </c>
      <c r="OT25" s="78">
        <v>0</v>
      </c>
      <c r="OU25" s="78">
        <v>1</v>
      </c>
      <c r="OV25" s="78">
        <v>0</v>
      </c>
      <c r="OW25" s="78">
        <v>0</v>
      </c>
      <c r="OX25" s="78">
        <v>1</v>
      </c>
      <c r="OY25" s="78">
        <v>0</v>
      </c>
      <c r="OZ25" s="78">
        <v>0</v>
      </c>
      <c r="PA25" s="78">
        <v>10</v>
      </c>
      <c r="PB25" s="78">
        <v>0</v>
      </c>
      <c r="PC25" s="78">
        <v>2</v>
      </c>
      <c r="PD25" s="78">
        <v>0</v>
      </c>
      <c r="PE25" s="78">
        <v>0</v>
      </c>
      <c r="PF25" s="78">
        <v>0</v>
      </c>
      <c r="PG25" s="78">
        <v>1</v>
      </c>
      <c r="PH25" s="78">
        <v>0</v>
      </c>
      <c r="PI25" s="78">
        <v>1</v>
      </c>
      <c r="PJ25" s="78">
        <v>1</v>
      </c>
      <c r="PK25" s="78">
        <v>0</v>
      </c>
      <c r="PL25" s="78">
        <v>0</v>
      </c>
      <c r="PM25" s="78">
        <v>0</v>
      </c>
      <c r="PN25" s="78">
        <v>8</v>
      </c>
      <c r="PO25" s="78">
        <v>0</v>
      </c>
      <c r="PP25" s="78">
        <v>2</v>
      </c>
      <c r="PQ25" s="78">
        <v>0</v>
      </c>
      <c r="PR25" s="78">
        <v>0</v>
      </c>
      <c r="PS25" s="78">
        <v>0</v>
      </c>
      <c r="PT25" s="78">
        <v>19</v>
      </c>
      <c r="PU25" s="78">
        <v>0</v>
      </c>
      <c r="PV25" s="78">
        <v>0</v>
      </c>
      <c r="PW25" s="78">
        <v>3</v>
      </c>
      <c r="PX25" s="78">
        <v>0</v>
      </c>
      <c r="PY25" s="78">
        <v>3</v>
      </c>
      <c r="PZ25" s="78">
        <v>4</v>
      </c>
      <c r="QA25" s="78">
        <v>1</v>
      </c>
      <c r="QB25" s="78">
        <v>26</v>
      </c>
      <c r="QC25" s="78">
        <v>0</v>
      </c>
      <c r="QD25" s="78">
        <v>0</v>
      </c>
      <c r="QE25" s="78">
        <v>0</v>
      </c>
      <c r="QF25" s="78">
        <v>0</v>
      </c>
      <c r="QG25" s="78">
        <v>14</v>
      </c>
      <c r="QH25" s="78">
        <v>0</v>
      </c>
      <c r="QI25" s="78">
        <v>0</v>
      </c>
      <c r="QJ25" s="78">
        <v>0</v>
      </c>
      <c r="QK25" s="78">
        <v>0</v>
      </c>
      <c r="QL25" s="78">
        <v>0</v>
      </c>
      <c r="QM25" s="78">
        <v>0</v>
      </c>
      <c r="QN25" s="78">
        <v>0</v>
      </c>
      <c r="QO25" s="78">
        <v>0</v>
      </c>
      <c r="QP25" s="78">
        <v>5</v>
      </c>
      <c r="QQ25" s="78">
        <v>3</v>
      </c>
      <c r="QR25" s="78">
        <v>0</v>
      </c>
      <c r="QS25" s="78">
        <v>7</v>
      </c>
      <c r="QT25" s="78">
        <v>4</v>
      </c>
      <c r="QU25" s="78">
        <v>0</v>
      </c>
      <c r="QV25" s="78">
        <v>0</v>
      </c>
      <c r="QW25" s="78">
        <v>0</v>
      </c>
      <c r="QX25" s="78">
        <v>521</v>
      </c>
      <c r="QY25" s="78">
        <v>15</v>
      </c>
      <c r="QZ25" s="78">
        <v>5</v>
      </c>
      <c r="RA25" s="78">
        <v>4</v>
      </c>
      <c r="RB25" s="78">
        <v>14</v>
      </c>
      <c r="RC25" s="78">
        <v>3</v>
      </c>
      <c r="RD25" s="78">
        <v>8</v>
      </c>
      <c r="RE25" s="78">
        <v>2</v>
      </c>
      <c r="RF25" s="78">
        <v>19</v>
      </c>
      <c r="RG25" s="78">
        <v>6</v>
      </c>
      <c r="RH25" s="78">
        <v>5</v>
      </c>
      <c r="RI25" s="78">
        <v>26</v>
      </c>
      <c r="RJ25" s="78">
        <v>0</v>
      </c>
      <c r="RK25" s="78">
        <v>14</v>
      </c>
      <c r="RL25" s="78">
        <v>8</v>
      </c>
      <c r="RM25" s="78">
        <v>0</v>
      </c>
      <c r="RN25" s="78">
        <v>7</v>
      </c>
      <c r="RO25" s="78">
        <v>4</v>
      </c>
      <c r="RP25" s="78">
        <v>0</v>
      </c>
      <c r="RQ25" s="78">
        <v>0</v>
      </c>
      <c r="RR25" s="78">
        <v>0</v>
      </c>
      <c r="RS25" s="78">
        <v>521</v>
      </c>
      <c r="RT25" s="78">
        <v>22</v>
      </c>
      <c r="RU25" s="78">
        <v>5</v>
      </c>
      <c r="RV25" s="78">
        <v>4</v>
      </c>
      <c r="RW25" s="78">
        <v>14</v>
      </c>
      <c r="RX25" s="78">
        <v>3</v>
      </c>
      <c r="RY25" s="78">
        <v>8</v>
      </c>
      <c r="RZ25" s="78">
        <v>2</v>
      </c>
      <c r="SA25" s="78">
        <v>19</v>
      </c>
      <c r="SB25" s="78">
        <v>6</v>
      </c>
      <c r="SC25" s="78">
        <v>5</v>
      </c>
      <c r="SD25" s="78">
        <v>26</v>
      </c>
      <c r="SE25" s="78">
        <v>0</v>
      </c>
      <c r="SF25" s="78">
        <v>14</v>
      </c>
      <c r="SG25" s="78">
        <v>8</v>
      </c>
      <c r="SH25" s="78">
        <v>0</v>
      </c>
    </row>
    <row r="26" spans="1:502">
      <c r="A26" s="17" t="s">
        <v>2048</v>
      </c>
      <c r="B26" s="77">
        <v>18</v>
      </c>
      <c r="C26" s="77">
        <v>18</v>
      </c>
      <c r="D26" s="77">
        <v>1</v>
      </c>
      <c r="E26" s="77">
        <v>2021</v>
      </c>
      <c r="F26" s="77" t="s">
        <v>161</v>
      </c>
      <c r="G26" s="1017" t="s">
        <v>1599</v>
      </c>
      <c r="H26" s="77" t="s">
        <v>1600</v>
      </c>
      <c r="I26" s="1018"/>
      <c r="J26" s="80">
        <v>25.527000000000001</v>
      </c>
      <c r="K26" s="80">
        <v>0</v>
      </c>
      <c r="L26" s="80">
        <v>0</v>
      </c>
      <c r="M26" s="80">
        <v>0</v>
      </c>
      <c r="N26" s="80">
        <v>0</v>
      </c>
      <c r="O26" s="80">
        <v>0</v>
      </c>
      <c r="P26" s="80">
        <v>0</v>
      </c>
      <c r="Q26" s="80">
        <v>0</v>
      </c>
      <c r="R26" s="80">
        <v>602.63400000000001</v>
      </c>
      <c r="S26" s="80">
        <v>298.13200000000001</v>
      </c>
      <c r="T26" s="80">
        <v>263.86</v>
      </c>
      <c r="U26" s="80">
        <v>33.170999999999999</v>
      </c>
      <c r="V26" s="80">
        <v>16.698</v>
      </c>
      <c r="W26" s="80">
        <v>2562.951</v>
      </c>
      <c r="X26" s="80">
        <v>30.931999999999999</v>
      </c>
      <c r="Y26" s="80">
        <v>1239.181</v>
      </c>
      <c r="Z26" s="80">
        <v>16.081</v>
      </c>
      <c r="AA26" s="80">
        <v>417.49799999999999</v>
      </c>
      <c r="AB26" s="80">
        <v>96.085999999999999</v>
      </c>
      <c r="AC26" s="80">
        <v>0</v>
      </c>
      <c r="AD26" s="80">
        <v>60.661999999999999</v>
      </c>
      <c r="AE26" s="80">
        <v>47.966000000000001</v>
      </c>
      <c r="AF26" s="80">
        <v>237.071</v>
      </c>
      <c r="AG26" s="80">
        <v>116.506</v>
      </c>
      <c r="AH26" s="80">
        <v>79.509</v>
      </c>
      <c r="AI26" s="80">
        <v>52.628</v>
      </c>
      <c r="AJ26" s="80">
        <v>97.834999999999994</v>
      </c>
      <c r="AK26" s="80">
        <v>169.167</v>
      </c>
      <c r="AL26" s="80">
        <v>288.35599999999999</v>
      </c>
      <c r="AM26" s="80">
        <v>6.9589999999999996</v>
      </c>
      <c r="AN26" s="80">
        <v>1267.6849999999999</v>
      </c>
      <c r="AO26" s="80">
        <v>82.16</v>
      </c>
      <c r="AP26" s="80">
        <v>295.83699999999999</v>
      </c>
      <c r="AQ26" s="80">
        <v>0</v>
      </c>
      <c r="AR26" s="80">
        <v>10.571</v>
      </c>
      <c r="AS26" s="80">
        <v>67.959999999999994</v>
      </c>
      <c r="AT26" s="80">
        <v>10.875</v>
      </c>
      <c r="AU26" s="80">
        <v>0</v>
      </c>
      <c r="AV26" s="80">
        <v>17.190999999999999</v>
      </c>
      <c r="AW26" s="80">
        <v>0</v>
      </c>
      <c r="AX26" s="80">
        <v>5.7439999999999998</v>
      </c>
      <c r="AY26" s="80">
        <v>0</v>
      </c>
      <c r="AZ26" s="80">
        <v>2.6869999999999998</v>
      </c>
      <c r="BA26" s="80">
        <v>0</v>
      </c>
      <c r="BB26" s="80">
        <v>0</v>
      </c>
      <c r="BC26" s="80">
        <v>0</v>
      </c>
      <c r="BD26" s="80">
        <v>6.24</v>
      </c>
      <c r="BE26" s="80">
        <v>3.7149999999999999</v>
      </c>
      <c r="BF26" s="80">
        <v>0</v>
      </c>
      <c r="BG26" s="80">
        <v>6.2690000000000001</v>
      </c>
      <c r="BH26" s="80">
        <v>0</v>
      </c>
      <c r="BI26" s="80">
        <v>0</v>
      </c>
      <c r="BJ26" s="80">
        <v>17.510999999999999</v>
      </c>
      <c r="BK26" s="80">
        <v>0</v>
      </c>
      <c r="BL26" s="80">
        <v>0</v>
      </c>
      <c r="BM26" s="80">
        <v>29.331</v>
      </c>
      <c r="BN26" s="80">
        <v>0</v>
      </c>
      <c r="BO26" s="80">
        <v>5.8630000000000004</v>
      </c>
      <c r="BP26" s="80">
        <v>0</v>
      </c>
      <c r="BQ26" s="80">
        <v>0</v>
      </c>
      <c r="BR26" s="80">
        <v>0</v>
      </c>
      <c r="BS26" s="80">
        <v>5.1319999999999997</v>
      </c>
      <c r="BT26" s="80">
        <v>0</v>
      </c>
      <c r="BU26" s="80">
        <v>9.34</v>
      </c>
      <c r="BV26" s="80">
        <v>7.3689999999999998</v>
      </c>
      <c r="BW26" s="80">
        <v>0</v>
      </c>
      <c r="BX26" s="80">
        <v>0</v>
      </c>
      <c r="BY26" s="80">
        <v>0</v>
      </c>
      <c r="BZ26" s="80">
        <v>35.012</v>
      </c>
      <c r="CA26" s="80">
        <v>0</v>
      </c>
      <c r="CB26" s="80">
        <v>5.8780000000000001</v>
      </c>
      <c r="CC26" s="80">
        <v>0</v>
      </c>
      <c r="CD26" s="80">
        <v>0</v>
      </c>
      <c r="CE26" s="80">
        <v>0</v>
      </c>
      <c r="CF26" s="80">
        <v>60.481000000000002</v>
      </c>
      <c r="CG26" s="80">
        <v>0</v>
      </c>
      <c r="CH26" s="80">
        <v>0</v>
      </c>
      <c r="CI26" s="80">
        <v>18.504999999999999</v>
      </c>
      <c r="CJ26" s="80">
        <v>0</v>
      </c>
      <c r="CK26" s="80">
        <v>9.6649999999999991</v>
      </c>
      <c r="CL26" s="80">
        <v>28.474</v>
      </c>
      <c r="CM26" s="80">
        <v>3.0219999999999998</v>
      </c>
      <c r="CN26" s="80">
        <v>153.267</v>
      </c>
      <c r="CO26" s="80">
        <v>0</v>
      </c>
      <c r="CP26" s="80">
        <v>0</v>
      </c>
      <c r="CQ26" s="80">
        <v>0</v>
      </c>
      <c r="CR26" s="80">
        <v>0</v>
      </c>
      <c r="CS26" s="80">
        <v>288.41300000000001</v>
      </c>
      <c r="CT26" s="80">
        <v>0</v>
      </c>
      <c r="CU26" s="80">
        <v>0</v>
      </c>
      <c r="CV26" s="80">
        <v>0</v>
      </c>
      <c r="CW26" s="80">
        <v>0</v>
      </c>
      <c r="CX26" s="80">
        <v>0</v>
      </c>
      <c r="CY26" s="80">
        <v>0</v>
      </c>
      <c r="CZ26" s="80">
        <v>0</v>
      </c>
      <c r="DA26" s="80">
        <v>0</v>
      </c>
      <c r="DB26" s="80">
        <v>28.536999999999999</v>
      </c>
      <c r="DC26" s="80">
        <v>12.125999999999999</v>
      </c>
      <c r="DD26" s="80">
        <v>0</v>
      </c>
      <c r="DE26" s="80">
        <v>0</v>
      </c>
      <c r="DF26" s="80">
        <v>0</v>
      </c>
      <c r="DG26" s="80">
        <v>295.83699999999999</v>
      </c>
      <c r="DH26" s="80">
        <v>0</v>
      </c>
      <c r="DI26" s="80">
        <v>0</v>
      </c>
      <c r="DJ26" s="80">
        <v>10.571</v>
      </c>
      <c r="DK26" s="80">
        <v>25.527000000000001</v>
      </c>
      <c r="DL26" s="80">
        <v>0</v>
      </c>
      <c r="DM26" s="80">
        <v>0</v>
      </c>
      <c r="DN26" s="80">
        <v>0</v>
      </c>
      <c r="DO26" s="80">
        <v>0</v>
      </c>
      <c r="DP26" s="80">
        <v>0</v>
      </c>
      <c r="DQ26" s="80">
        <v>0</v>
      </c>
      <c r="DR26" s="80">
        <v>0</v>
      </c>
      <c r="DS26" s="80">
        <v>602.63400000000001</v>
      </c>
      <c r="DT26" s="80">
        <v>298.13200000000001</v>
      </c>
      <c r="DU26" s="80">
        <v>263.86</v>
      </c>
      <c r="DV26" s="80">
        <v>33.170999999999999</v>
      </c>
      <c r="DW26" s="80">
        <v>16.698</v>
      </c>
      <c r="DX26" s="80">
        <v>2562.951</v>
      </c>
      <c r="DY26" s="80">
        <v>30.931999999999999</v>
      </c>
      <c r="DZ26" s="80">
        <v>1239.181</v>
      </c>
      <c r="EA26" s="80">
        <v>16.081</v>
      </c>
      <c r="EB26" s="80">
        <v>417.49799999999999</v>
      </c>
      <c r="EC26" s="80">
        <v>96.085999999999999</v>
      </c>
      <c r="ED26" s="80">
        <v>0</v>
      </c>
      <c r="EE26" s="80">
        <v>60.661999999999999</v>
      </c>
      <c r="EF26" s="80">
        <v>47.966000000000001</v>
      </c>
      <c r="EG26" s="80">
        <v>237.071</v>
      </c>
      <c r="EH26" s="80">
        <v>116.506</v>
      </c>
      <c r="EI26" s="80">
        <v>79.509</v>
      </c>
      <c r="EJ26" s="80">
        <v>52.628</v>
      </c>
      <c r="EK26" s="80">
        <v>97.834999999999994</v>
      </c>
      <c r="EL26" s="80">
        <v>169.167</v>
      </c>
      <c r="EM26" s="80">
        <v>288.35599999999999</v>
      </c>
      <c r="EN26" s="80">
        <v>6.9589999999999996</v>
      </c>
      <c r="EO26" s="80">
        <v>1267.6849999999999</v>
      </c>
      <c r="EP26" s="80">
        <v>82.16</v>
      </c>
      <c r="EQ26" s="80">
        <v>0</v>
      </c>
      <c r="ER26" s="80">
        <v>0</v>
      </c>
      <c r="ES26" s="80">
        <v>0</v>
      </c>
      <c r="ET26" s="80">
        <v>67.959999999999994</v>
      </c>
      <c r="EU26" s="80">
        <v>10.875</v>
      </c>
      <c r="EV26" s="80">
        <v>0</v>
      </c>
      <c r="EW26" s="80">
        <v>17.190999999999999</v>
      </c>
      <c r="EX26" s="80">
        <v>0</v>
      </c>
      <c r="EY26" s="80">
        <v>5.7439999999999998</v>
      </c>
      <c r="EZ26" s="80">
        <v>0</v>
      </c>
      <c r="FA26" s="80">
        <v>2.6869999999999998</v>
      </c>
      <c r="FB26" s="80">
        <v>0</v>
      </c>
      <c r="FC26" s="80">
        <v>0</v>
      </c>
      <c r="FD26" s="80">
        <v>0</v>
      </c>
      <c r="FE26" s="80">
        <v>6.24</v>
      </c>
      <c r="FF26" s="80">
        <v>3.7149999999999999</v>
      </c>
      <c r="FG26" s="80">
        <v>0</v>
      </c>
      <c r="FH26" s="80">
        <v>6.2690000000000001</v>
      </c>
      <c r="FI26" s="80">
        <v>0</v>
      </c>
      <c r="FJ26" s="80">
        <v>0</v>
      </c>
      <c r="FK26" s="80">
        <v>17.510999999999999</v>
      </c>
      <c r="FL26" s="80">
        <v>0</v>
      </c>
      <c r="FM26" s="80">
        <v>0</v>
      </c>
      <c r="FN26" s="80">
        <v>29.331</v>
      </c>
      <c r="FO26" s="80">
        <v>0</v>
      </c>
      <c r="FP26" s="80">
        <v>5.8630000000000004</v>
      </c>
      <c r="FQ26" s="80">
        <v>0</v>
      </c>
      <c r="FR26" s="80">
        <v>0</v>
      </c>
      <c r="FS26" s="80">
        <v>0</v>
      </c>
      <c r="FT26" s="80">
        <v>5.1319999999999997</v>
      </c>
      <c r="FU26" s="80">
        <v>0</v>
      </c>
      <c r="FV26" s="80">
        <v>9.34</v>
      </c>
      <c r="FW26" s="80">
        <v>7.3689999999999998</v>
      </c>
      <c r="FX26" s="80">
        <v>0</v>
      </c>
      <c r="FY26" s="80">
        <v>0</v>
      </c>
      <c r="FZ26" s="80">
        <v>0</v>
      </c>
      <c r="GA26" s="80">
        <v>35.012</v>
      </c>
      <c r="GB26" s="80">
        <v>0</v>
      </c>
      <c r="GC26" s="80">
        <v>5.8780000000000001</v>
      </c>
      <c r="GD26" s="80">
        <v>0</v>
      </c>
      <c r="GE26" s="80">
        <v>0</v>
      </c>
      <c r="GF26" s="80">
        <v>0</v>
      </c>
      <c r="GG26" s="80">
        <v>60.481000000000002</v>
      </c>
      <c r="GH26" s="80">
        <v>0</v>
      </c>
      <c r="GI26" s="80">
        <v>0</v>
      </c>
      <c r="GJ26" s="80">
        <v>18.504999999999999</v>
      </c>
      <c r="GK26" s="80">
        <v>0</v>
      </c>
      <c r="GL26" s="80">
        <v>9.6649999999999991</v>
      </c>
      <c r="GM26" s="80">
        <v>28.474</v>
      </c>
      <c r="GN26" s="80">
        <v>3.0219999999999998</v>
      </c>
      <c r="GO26" s="80">
        <v>153.267</v>
      </c>
      <c r="GP26" s="80">
        <v>0</v>
      </c>
      <c r="GQ26" s="80">
        <v>0</v>
      </c>
      <c r="GR26" s="80">
        <v>0</v>
      </c>
      <c r="GS26" s="80">
        <v>0</v>
      </c>
      <c r="GT26" s="80">
        <v>288.41300000000001</v>
      </c>
      <c r="GU26" s="80">
        <v>0</v>
      </c>
      <c r="GV26" s="80">
        <v>0</v>
      </c>
      <c r="GW26" s="80">
        <v>0</v>
      </c>
      <c r="GX26" s="80">
        <v>0</v>
      </c>
      <c r="GY26" s="80">
        <v>0</v>
      </c>
      <c r="GZ26" s="80">
        <v>0</v>
      </c>
      <c r="HA26" s="80">
        <v>0</v>
      </c>
      <c r="HB26" s="80">
        <v>0</v>
      </c>
      <c r="HC26" s="80">
        <v>28.536999999999999</v>
      </c>
      <c r="HD26" s="80">
        <v>12.125999999999999</v>
      </c>
      <c r="HE26" s="80">
        <v>0</v>
      </c>
      <c r="HF26" s="80">
        <v>306.40800000000002</v>
      </c>
      <c r="HG26" s="80">
        <v>25.527000000000001</v>
      </c>
      <c r="HH26" s="80">
        <v>0</v>
      </c>
      <c r="HI26" s="80">
        <v>0</v>
      </c>
      <c r="HJ26" s="80">
        <v>0</v>
      </c>
      <c r="HK26" s="80">
        <v>8083.7280000000001</v>
      </c>
      <c r="HL26" s="80">
        <v>67.959999999999994</v>
      </c>
      <c r="HM26" s="80">
        <v>33.81</v>
      </c>
      <c r="HN26" s="80">
        <v>12.641999999999999</v>
      </c>
      <c r="HO26" s="80">
        <v>58.973999999999997</v>
      </c>
      <c r="HP26" s="80">
        <v>21.841000000000001</v>
      </c>
      <c r="HQ26" s="80">
        <v>35.012</v>
      </c>
      <c r="HR26" s="80">
        <v>5.8780000000000001</v>
      </c>
      <c r="HS26" s="80">
        <v>60.481000000000002</v>
      </c>
      <c r="HT26" s="80">
        <v>28.17</v>
      </c>
      <c r="HU26" s="80">
        <v>31.495999999999999</v>
      </c>
      <c r="HV26" s="80">
        <v>153.267</v>
      </c>
      <c r="HW26" s="80">
        <v>0</v>
      </c>
      <c r="HX26" s="80">
        <v>288.41300000000001</v>
      </c>
      <c r="HY26" s="80">
        <v>40.662999999999997</v>
      </c>
      <c r="HZ26" s="80">
        <v>0</v>
      </c>
      <c r="IA26" s="80">
        <v>306.40800000000002</v>
      </c>
      <c r="IB26" s="80">
        <v>25.527000000000001</v>
      </c>
      <c r="IC26" s="80">
        <v>0</v>
      </c>
      <c r="ID26" s="80">
        <v>0</v>
      </c>
      <c r="IE26" s="80">
        <v>0</v>
      </c>
      <c r="IF26" s="80">
        <v>8083.7280000000001</v>
      </c>
      <c r="IG26" s="80">
        <v>374.36799999999999</v>
      </c>
      <c r="IH26" s="80">
        <v>33.81</v>
      </c>
      <c r="II26" s="80">
        <v>12.641999999999999</v>
      </c>
      <c r="IJ26" s="80">
        <v>58.973999999999997</v>
      </c>
      <c r="IK26" s="80">
        <v>21.841000000000001</v>
      </c>
      <c r="IL26" s="80">
        <v>35.012</v>
      </c>
      <c r="IM26" s="80">
        <v>5.8780000000000001</v>
      </c>
      <c r="IN26" s="80">
        <v>60.481000000000002</v>
      </c>
      <c r="IO26" s="80">
        <v>28.17</v>
      </c>
      <c r="IP26" s="80">
        <v>31.495999999999999</v>
      </c>
      <c r="IQ26" s="80">
        <v>153.267</v>
      </c>
      <c r="IR26" s="80">
        <v>0</v>
      </c>
      <c r="IS26" s="80">
        <v>288.41300000000001</v>
      </c>
      <c r="IT26" s="80">
        <v>40.662999999999997</v>
      </c>
      <c r="IU26" s="80">
        <v>0</v>
      </c>
      <c r="IV26" s="81">
        <v>0</v>
      </c>
      <c r="IW26" s="78">
        <v>4</v>
      </c>
      <c r="IX26" s="78">
        <v>0</v>
      </c>
      <c r="IY26" s="78">
        <v>0</v>
      </c>
      <c r="IZ26" s="78">
        <v>0</v>
      </c>
      <c r="JA26" s="78">
        <v>0</v>
      </c>
      <c r="JB26" s="78">
        <v>0</v>
      </c>
      <c r="JC26" s="78">
        <v>0</v>
      </c>
      <c r="JD26" s="78">
        <v>0</v>
      </c>
      <c r="JE26" s="78">
        <v>64</v>
      </c>
      <c r="JF26" s="78">
        <v>24</v>
      </c>
      <c r="JG26" s="78">
        <v>7</v>
      </c>
      <c r="JH26" s="78">
        <v>3</v>
      </c>
      <c r="JI26" s="78">
        <v>3</v>
      </c>
      <c r="JJ26" s="78">
        <v>77</v>
      </c>
      <c r="JK26" s="78">
        <v>5</v>
      </c>
      <c r="JL26" s="78">
        <v>65</v>
      </c>
      <c r="JM26" s="78">
        <v>4</v>
      </c>
      <c r="JN26" s="78">
        <v>41</v>
      </c>
      <c r="JO26" s="78">
        <v>9</v>
      </c>
      <c r="JP26" s="78">
        <v>0</v>
      </c>
      <c r="JQ26" s="78">
        <v>5</v>
      </c>
      <c r="JR26" s="78">
        <v>7</v>
      </c>
      <c r="JS26" s="78">
        <v>18</v>
      </c>
      <c r="JT26" s="78">
        <v>19</v>
      </c>
      <c r="JU26" s="78">
        <v>5</v>
      </c>
      <c r="JV26" s="78">
        <v>8</v>
      </c>
      <c r="JW26" s="78">
        <v>6</v>
      </c>
      <c r="JX26" s="78">
        <v>13</v>
      </c>
      <c r="JY26" s="78">
        <v>18</v>
      </c>
      <c r="JZ26" s="78">
        <v>2</v>
      </c>
      <c r="KA26" s="78">
        <v>114</v>
      </c>
      <c r="KB26" s="78">
        <v>10</v>
      </c>
      <c r="KC26" s="78">
        <v>4</v>
      </c>
      <c r="KD26" s="78">
        <v>0</v>
      </c>
      <c r="KE26" s="78">
        <v>3</v>
      </c>
      <c r="KF26" s="78">
        <v>14</v>
      </c>
      <c r="KG26" s="78">
        <v>3</v>
      </c>
      <c r="KH26" s="78">
        <v>0</v>
      </c>
      <c r="KI26" s="78">
        <v>1</v>
      </c>
      <c r="KJ26" s="78">
        <v>0</v>
      </c>
      <c r="KK26" s="78">
        <v>1</v>
      </c>
      <c r="KL26" s="78">
        <v>0</v>
      </c>
      <c r="KM26" s="78">
        <v>1</v>
      </c>
      <c r="KN26" s="78">
        <v>0</v>
      </c>
      <c r="KO26" s="78">
        <v>0</v>
      </c>
      <c r="KP26" s="78">
        <v>0</v>
      </c>
      <c r="KQ26" s="78">
        <v>2</v>
      </c>
      <c r="KR26" s="78">
        <v>1</v>
      </c>
      <c r="KS26" s="78">
        <v>0</v>
      </c>
      <c r="KT26" s="78">
        <v>1</v>
      </c>
      <c r="KU26" s="78">
        <v>0</v>
      </c>
      <c r="KV26" s="78">
        <v>0</v>
      </c>
      <c r="KW26" s="78">
        <v>1</v>
      </c>
      <c r="KX26" s="78">
        <v>0</v>
      </c>
      <c r="KY26" s="78">
        <v>0</v>
      </c>
      <c r="KZ26" s="78">
        <v>9</v>
      </c>
      <c r="LA26" s="78">
        <v>0</v>
      </c>
      <c r="LB26" s="78">
        <v>2</v>
      </c>
      <c r="LC26" s="78">
        <v>0</v>
      </c>
      <c r="LD26" s="78">
        <v>0</v>
      </c>
      <c r="LE26" s="78">
        <v>0</v>
      </c>
      <c r="LF26" s="78">
        <v>1</v>
      </c>
      <c r="LG26" s="78">
        <v>0</v>
      </c>
      <c r="LH26" s="78">
        <v>1</v>
      </c>
      <c r="LI26" s="78">
        <v>1</v>
      </c>
      <c r="LJ26" s="78">
        <v>0</v>
      </c>
      <c r="LK26" s="78">
        <v>0</v>
      </c>
      <c r="LL26" s="78">
        <v>0</v>
      </c>
      <c r="LM26" s="78">
        <v>7</v>
      </c>
      <c r="LN26" s="78">
        <v>0</v>
      </c>
      <c r="LO26" s="78">
        <v>1</v>
      </c>
      <c r="LP26" s="78">
        <v>0</v>
      </c>
      <c r="LQ26" s="78">
        <v>0</v>
      </c>
      <c r="LR26" s="78">
        <v>0</v>
      </c>
      <c r="LS26" s="78">
        <v>19</v>
      </c>
      <c r="LT26" s="78">
        <v>0</v>
      </c>
      <c r="LU26" s="78">
        <v>0</v>
      </c>
      <c r="LV26" s="78">
        <v>3</v>
      </c>
      <c r="LW26" s="78">
        <v>0</v>
      </c>
      <c r="LX26" s="78">
        <v>3</v>
      </c>
      <c r="LY26" s="78">
        <v>4</v>
      </c>
      <c r="LZ26" s="78">
        <v>1</v>
      </c>
      <c r="MA26" s="78">
        <v>27</v>
      </c>
      <c r="MB26" s="78">
        <v>0</v>
      </c>
      <c r="MC26" s="78">
        <v>0</v>
      </c>
      <c r="MD26" s="78">
        <v>0</v>
      </c>
      <c r="ME26" s="78">
        <v>0</v>
      </c>
      <c r="MF26" s="78">
        <v>15</v>
      </c>
      <c r="MG26" s="78">
        <v>0</v>
      </c>
      <c r="MH26" s="78">
        <v>0</v>
      </c>
      <c r="MI26" s="78">
        <v>0</v>
      </c>
      <c r="MJ26" s="78">
        <v>0</v>
      </c>
      <c r="MK26" s="78">
        <v>0</v>
      </c>
      <c r="ML26" s="78">
        <v>0</v>
      </c>
      <c r="MM26" s="78">
        <v>0</v>
      </c>
      <c r="MN26" s="78">
        <v>0</v>
      </c>
      <c r="MO26" s="78">
        <v>5</v>
      </c>
      <c r="MP26" s="78">
        <v>3</v>
      </c>
      <c r="MQ26" s="78">
        <v>0</v>
      </c>
      <c r="MR26" s="78">
        <v>0</v>
      </c>
      <c r="MS26" s="78">
        <v>0</v>
      </c>
      <c r="MT26" s="78">
        <v>4</v>
      </c>
      <c r="MU26" s="78">
        <v>0</v>
      </c>
      <c r="MV26" s="78">
        <v>0</v>
      </c>
      <c r="MW26" s="78">
        <v>3</v>
      </c>
      <c r="MX26" s="78">
        <v>4</v>
      </c>
      <c r="MY26" s="78">
        <v>0</v>
      </c>
      <c r="MZ26" s="78">
        <v>0</v>
      </c>
      <c r="NA26" s="78">
        <v>0</v>
      </c>
      <c r="NB26" s="78">
        <v>0</v>
      </c>
      <c r="NC26" s="78">
        <v>0</v>
      </c>
      <c r="ND26" s="78">
        <v>0</v>
      </c>
      <c r="NE26" s="78">
        <v>0</v>
      </c>
      <c r="NF26" s="78">
        <v>64</v>
      </c>
      <c r="NG26" s="78">
        <v>24</v>
      </c>
      <c r="NH26" s="78">
        <v>7</v>
      </c>
      <c r="NI26" s="78">
        <v>3</v>
      </c>
      <c r="NJ26" s="78">
        <v>3</v>
      </c>
      <c r="NK26" s="78">
        <v>77</v>
      </c>
      <c r="NL26" s="78">
        <v>5</v>
      </c>
      <c r="NM26" s="78">
        <v>65</v>
      </c>
      <c r="NN26" s="78">
        <v>4</v>
      </c>
      <c r="NO26" s="78">
        <v>41</v>
      </c>
      <c r="NP26" s="78">
        <v>9</v>
      </c>
      <c r="NQ26" s="78">
        <v>0</v>
      </c>
      <c r="NR26" s="78">
        <v>5</v>
      </c>
      <c r="NS26" s="78">
        <v>7</v>
      </c>
      <c r="NT26" s="78">
        <v>18</v>
      </c>
      <c r="NU26" s="78">
        <v>19</v>
      </c>
      <c r="NV26" s="78">
        <v>5</v>
      </c>
      <c r="NW26" s="78">
        <v>8</v>
      </c>
      <c r="NX26" s="78">
        <v>6</v>
      </c>
      <c r="NY26" s="78">
        <v>13</v>
      </c>
      <c r="NZ26" s="78">
        <v>18</v>
      </c>
      <c r="OA26" s="78">
        <v>2</v>
      </c>
      <c r="OB26" s="78">
        <v>114</v>
      </c>
      <c r="OC26" s="78">
        <v>10</v>
      </c>
      <c r="OD26" s="78">
        <v>0</v>
      </c>
      <c r="OE26" s="78">
        <v>0</v>
      </c>
      <c r="OF26" s="78">
        <v>0</v>
      </c>
      <c r="OG26" s="78">
        <v>14</v>
      </c>
      <c r="OH26" s="78">
        <v>3</v>
      </c>
      <c r="OI26" s="78">
        <v>0</v>
      </c>
      <c r="OJ26" s="78">
        <v>1</v>
      </c>
      <c r="OK26" s="78">
        <v>0</v>
      </c>
      <c r="OL26" s="78">
        <v>1</v>
      </c>
      <c r="OM26" s="78">
        <v>0</v>
      </c>
      <c r="ON26" s="78">
        <v>1</v>
      </c>
      <c r="OO26" s="78">
        <v>0</v>
      </c>
      <c r="OP26" s="78">
        <v>0</v>
      </c>
      <c r="OQ26" s="78">
        <v>0</v>
      </c>
      <c r="OR26" s="78">
        <v>2</v>
      </c>
      <c r="OS26" s="78">
        <v>1</v>
      </c>
      <c r="OT26" s="78">
        <v>0</v>
      </c>
      <c r="OU26" s="78">
        <v>1</v>
      </c>
      <c r="OV26" s="78">
        <v>0</v>
      </c>
      <c r="OW26" s="78">
        <v>0</v>
      </c>
      <c r="OX26" s="78">
        <v>1</v>
      </c>
      <c r="OY26" s="78">
        <v>0</v>
      </c>
      <c r="OZ26" s="78">
        <v>0</v>
      </c>
      <c r="PA26" s="78">
        <v>9</v>
      </c>
      <c r="PB26" s="78">
        <v>0</v>
      </c>
      <c r="PC26" s="78">
        <v>2</v>
      </c>
      <c r="PD26" s="78">
        <v>0</v>
      </c>
      <c r="PE26" s="78">
        <v>0</v>
      </c>
      <c r="PF26" s="78">
        <v>0</v>
      </c>
      <c r="PG26" s="78">
        <v>1</v>
      </c>
      <c r="PH26" s="78">
        <v>0</v>
      </c>
      <c r="PI26" s="78">
        <v>1</v>
      </c>
      <c r="PJ26" s="78">
        <v>1</v>
      </c>
      <c r="PK26" s="78">
        <v>0</v>
      </c>
      <c r="PL26" s="78">
        <v>0</v>
      </c>
      <c r="PM26" s="78">
        <v>0</v>
      </c>
      <c r="PN26" s="78">
        <v>7</v>
      </c>
      <c r="PO26" s="78">
        <v>0</v>
      </c>
      <c r="PP26" s="78">
        <v>1</v>
      </c>
      <c r="PQ26" s="78">
        <v>0</v>
      </c>
      <c r="PR26" s="78">
        <v>0</v>
      </c>
      <c r="PS26" s="78">
        <v>0</v>
      </c>
      <c r="PT26" s="78">
        <v>19</v>
      </c>
      <c r="PU26" s="78">
        <v>0</v>
      </c>
      <c r="PV26" s="78">
        <v>0</v>
      </c>
      <c r="PW26" s="78">
        <v>3</v>
      </c>
      <c r="PX26" s="78">
        <v>0</v>
      </c>
      <c r="PY26" s="78">
        <v>3</v>
      </c>
      <c r="PZ26" s="78">
        <v>4</v>
      </c>
      <c r="QA26" s="78">
        <v>1</v>
      </c>
      <c r="QB26" s="78">
        <v>27</v>
      </c>
      <c r="QC26" s="78">
        <v>0</v>
      </c>
      <c r="QD26" s="78">
        <v>0</v>
      </c>
      <c r="QE26" s="78">
        <v>0</v>
      </c>
      <c r="QF26" s="78">
        <v>0</v>
      </c>
      <c r="QG26" s="78">
        <v>15</v>
      </c>
      <c r="QH26" s="78">
        <v>0</v>
      </c>
      <c r="QI26" s="78">
        <v>0</v>
      </c>
      <c r="QJ26" s="78">
        <v>0</v>
      </c>
      <c r="QK26" s="78">
        <v>0</v>
      </c>
      <c r="QL26" s="78">
        <v>0</v>
      </c>
      <c r="QM26" s="78">
        <v>0</v>
      </c>
      <c r="QN26" s="78">
        <v>0</v>
      </c>
      <c r="QO26" s="78">
        <v>0</v>
      </c>
      <c r="QP26" s="78">
        <v>5</v>
      </c>
      <c r="QQ26" s="78">
        <v>3</v>
      </c>
      <c r="QR26" s="78">
        <v>0</v>
      </c>
      <c r="QS26" s="78">
        <v>7</v>
      </c>
      <c r="QT26" s="78">
        <v>4</v>
      </c>
      <c r="QU26" s="78">
        <v>0</v>
      </c>
      <c r="QV26" s="78">
        <v>0</v>
      </c>
      <c r="QW26" s="78">
        <v>0</v>
      </c>
      <c r="QX26" s="78">
        <v>527</v>
      </c>
      <c r="QY26" s="78">
        <v>14</v>
      </c>
      <c r="QZ26" s="78">
        <v>5</v>
      </c>
      <c r="RA26" s="78">
        <v>4</v>
      </c>
      <c r="RB26" s="78">
        <v>13</v>
      </c>
      <c r="RC26" s="78">
        <v>3</v>
      </c>
      <c r="RD26" s="78">
        <v>7</v>
      </c>
      <c r="RE26" s="78">
        <v>1</v>
      </c>
      <c r="RF26" s="78">
        <v>19</v>
      </c>
      <c r="RG26" s="78">
        <v>6</v>
      </c>
      <c r="RH26" s="78">
        <v>5</v>
      </c>
      <c r="RI26" s="78">
        <v>27</v>
      </c>
      <c r="RJ26" s="78">
        <v>0</v>
      </c>
      <c r="RK26" s="78">
        <v>15</v>
      </c>
      <c r="RL26" s="78">
        <v>8</v>
      </c>
      <c r="RM26" s="78">
        <v>0</v>
      </c>
      <c r="RN26" s="78">
        <v>7</v>
      </c>
      <c r="RO26" s="78">
        <v>4</v>
      </c>
      <c r="RP26" s="78">
        <v>0</v>
      </c>
      <c r="RQ26" s="78">
        <v>0</v>
      </c>
      <c r="RR26" s="78">
        <v>0</v>
      </c>
      <c r="RS26" s="78">
        <v>527</v>
      </c>
      <c r="RT26" s="78">
        <v>21</v>
      </c>
      <c r="RU26" s="78">
        <v>5</v>
      </c>
      <c r="RV26" s="78">
        <v>4</v>
      </c>
      <c r="RW26" s="78">
        <v>13</v>
      </c>
      <c r="RX26" s="78">
        <v>3</v>
      </c>
      <c r="RY26" s="78">
        <v>7</v>
      </c>
      <c r="RZ26" s="78">
        <v>1</v>
      </c>
      <c r="SA26" s="78">
        <v>19</v>
      </c>
      <c r="SB26" s="78">
        <v>6</v>
      </c>
      <c r="SC26" s="78">
        <v>5</v>
      </c>
      <c r="SD26" s="78">
        <v>27</v>
      </c>
      <c r="SE26" s="78">
        <v>0</v>
      </c>
      <c r="SF26" s="78">
        <v>15</v>
      </c>
      <c r="SG26" s="78">
        <v>8</v>
      </c>
      <c r="SH26" s="78">
        <v>0</v>
      </c>
    </row>
    <row r="27" spans="1:502">
      <c r="A27" s="17" t="s">
        <v>2049</v>
      </c>
      <c r="B27" s="77">
        <v>19</v>
      </c>
      <c r="C27" s="77">
        <v>19</v>
      </c>
      <c r="D27" s="77">
        <v>1</v>
      </c>
      <c r="E27" s="77">
        <v>2022</v>
      </c>
      <c r="F27" s="77" t="s">
        <v>162</v>
      </c>
      <c r="G27" s="1017" t="s">
        <v>1599</v>
      </c>
      <c r="H27" s="77" t="s">
        <v>1600</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2547</v>
      </c>
      <c r="B28" s="77">
        <v>20</v>
      </c>
      <c r="C28" s="77">
        <v>20</v>
      </c>
      <c r="D28" s="77">
        <v>1</v>
      </c>
      <c r="E28" s="77">
        <v>2023</v>
      </c>
      <c r="F28" s="77" t="s">
        <v>2526</v>
      </c>
      <c r="G28" s="1017" t="s">
        <v>1599</v>
      </c>
      <c r="H28" s="77" t="s">
        <v>1600</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2609</v>
      </c>
      <c r="B29" s="77">
        <v>21</v>
      </c>
      <c r="C29" s="77">
        <v>21</v>
      </c>
      <c r="D29" s="77">
        <v>1</v>
      </c>
      <c r="E29" s="77">
        <v>2024</v>
      </c>
      <c r="F29" s="77" t="s">
        <v>2588</v>
      </c>
      <c r="G29" s="1017" t="s">
        <v>1599</v>
      </c>
      <c r="H29" s="77" t="s">
        <v>1600</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2636</v>
      </c>
      <c r="B30" s="77">
        <v>22</v>
      </c>
      <c r="C30" s="77">
        <v>22</v>
      </c>
      <c r="D30" s="77">
        <v>1</v>
      </c>
      <c r="E30" s="77">
        <v>2025</v>
      </c>
      <c r="F30" s="77" t="s">
        <v>2637</v>
      </c>
      <c r="G30" s="1017" t="s">
        <v>1599</v>
      </c>
      <c r="H30" s="77" t="s">
        <v>1600</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2638</v>
      </c>
      <c r="B31" s="77">
        <v>23</v>
      </c>
      <c r="C31" s="77">
        <v>23</v>
      </c>
      <c r="D31" s="77">
        <v>1</v>
      </c>
      <c r="E31" s="77">
        <v>2026</v>
      </c>
      <c r="F31" s="77" t="s">
        <v>2639</v>
      </c>
      <c r="G31" s="1017" t="s">
        <v>1599</v>
      </c>
      <c r="H31" s="77" t="s">
        <v>1600</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2640</v>
      </c>
      <c r="B32" s="77">
        <v>24</v>
      </c>
      <c r="C32" s="77">
        <v>24</v>
      </c>
      <c r="D32" s="77">
        <v>1</v>
      </c>
      <c r="E32" s="77">
        <v>2027</v>
      </c>
      <c r="F32" s="77" t="s">
        <v>2641</v>
      </c>
      <c r="G32" s="1017" t="s">
        <v>1599</v>
      </c>
      <c r="H32" s="77" t="s">
        <v>1600</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2642</v>
      </c>
      <c r="B33" s="77">
        <v>25</v>
      </c>
      <c r="C33" s="77">
        <v>25</v>
      </c>
      <c r="D33" s="77">
        <v>1</v>
      </c>
      <c r="E33" s="77">
        <v>2028</v>
      </c>
      <c r="F33" s="77" t="s">
        <v>2643</v>
      </c>
      <c r="G33" s="1017" t="s">
        <v>1599</v>
      </c>
      <c r="H33" s="77" t="s">
        <v>1600</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2644</v>
      </c>
      <c r="B34" s="77">
        <v>26</v>
      </c>
      <c r="C34" s="77">
        <v>26</v>
      </c>
      <c r="D34" s="77">
        <v>1</v>
      </c>
      <c r="E34" s="77">
        <v>2029</v>
      </c>
      <c r="F34" s="77" t="s">
        <v>2645</v>
      </c>
      <c r="G34" s="1017" t="s">
        <v>1599</v>
      </c>
      <c r="H34" s="77" t="s">
        <v>1600</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2646</v>
      </c>
      <c r="B35" s="77">
        <v>27</v>
      </c>
      <c r="C35" s="77">
        <v>27</v>
      </c>
      <c r="D35" s="77">
        <v>1</v>
      </c>
      <c r="E35" s="77">
        <v>2030</v>
      </c>
      <c r="F35" s="77" t="s">
        <v>2647</v>
      </c>
      <c r="G35" s="1017" t="s">
        <v>1599</v>
      </c>
      <c r="H35" s="77" t="s">
        <v>1600</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2648</v>
      </c>
      <c r="B57" s="77">
        <v>22</v>
      </c>
      <c r="C57" s="77">
        <v>22</v>
      </c>
      <c r="D57" s="77">
        <v>2</v>
      </c>
      <c r="E57" s="77">
        <v>2025</v>
      </c>
      <c r="F57" s="77" t="s">
        <v>2637</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2649</v>
      </c>
      <c r="B58" s="77">
        <v>23</v>
      </c>
      <c r="C58" s="77">
        <v>23</v>
      </c>
      <c r="D58" s="77">
        <v>2</v>
      </c>
      <c r="E58" s="77">
        <v>2026</v>
      </c>
      <c r="F58" s="77" t="s">
        <v>2639</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2650</v>
      </c>
      <c r="B59" s="77">
        <v>24</v>
      </c>
      <c r="C59" s="77">
        <v>24</v>
      </c>
      <c r="D59" s="77">
        <v>2</v>
      </c>
      <c r="E59" s="77">
        <v>2027</v>
      </c>
      <c r="F59" s="77" t="s">
        <v>2641</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2651</v>
      </c>
      <c r="B60" s="77">
        <v>25</v>
      </c>
      <c r="C60" s="77">
        <v>25</v>
      </c>
      <c r="D60" s="77">
        <v>2</v>
      </c>
      <c r="E60" s="77">
        <v>2028</v>
      </c>
      <c r="F60" s="77" t="s">
        <v>2643</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2652</v>
      </c>
      <c r="B61" s="77">
        <v>26</v>
      </c>
      <c r="C61" s="77">
        <v>26</v>
      </c>
      <c r="D61" s="77">
        <v>2</v>
      </c>
      <c r="E61" s="77">
        <v>2029</v>
      </c>
      <c r="F61" s="77" t="s">
        <v>2645</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2653</v>
      </c>
      <c r="B62" s="77">
        <v>27</v>
      </c>
      <c r="C62" s="77">
        <v>27</v>
      </c>
      <c r="D62" s="77">
        <v>2</v>
      </c>
      <c r="E62" s="77">
        <v>2030</v>
      </c>
      <c r="F62" s="77" t="s">
        <v>2647</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2848</v>
      </c>
      <c r="AE4" s="1014" t="s">
        <v>2848</v>
      </c>
      <c r="AF4" s="1014" t="s">
        <v>2848</v>
      </c>
      <c r="AG4" s="1014" t="s">
        <v>2848</v>
      </c>
      <c r="AH4" s="1014" t="s">
        <v>2848</v>
      </c>
      <c r="AI4" s="1014" t="s">
        <v>2848</v>
      </c>
      <c r="AJ4" s="1014" t="s">
        <v>2848</v>
      </c>
      <c r="AK4" s="1014" t="s">
        <v>2848</v>
      </c>
      <c r="AL4" s="1014" t="s">
        <v>2848</v>
      </c>
      <c r="AM4" s="1014" t="s">
        <v>2848</v>
      </c>
      <c r="AN4" s="1014" t="s">
        <v>2848</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2609</v>
      </c>
      <c r="B9" s="77">
        <v>1</v>
      </c>
      <c r="C9" s="77">
        <v>18</v>
      </c>
      <c r="D9" s="77">
        <v>1</v>
      </c>
      <c r="E9" s="77">
        <v>2024</v>
      </c>
      <c r="F9" s="77" t="s">
        <v>2588</v>
      </c>
      <c r="G9" s="1017" t="s">
        <v>1599</v>
      </c>
      <c r="H9" s="77" t="s">
        <v>1600</v>
      </c>
      <c r="I9" s="1016" t="s">
        <v>794</v>
      </c>
      <c r="J9" s="80">
        <v>14326011.999999998</v>
      </c>
      <c r="K9" s="78">
        <v>20165774301.999996</v>
      </c>
      <c r="L9" s="78">
        <v>10561618.999999996</v>
      </c>
      <c r="M9" s="78">
        <v>14870822790.999998</v>
      </c>
      <c r="N9" s="78">
        <v>3281700.0000000009</v>
      </c>
      <c r="O9" s="78">
        <v>8860935979.0000038</v>
      </c>
      <c r="P9" s="78">
        <v>298591</v>
      </c>
      <c r="Q9" s="78">
        <v>1858226368.9999998</v>
      </c>
      <c r="R9" s="78">
        <v>4616</v>
      </c>
      <c r="S9" s="78">
        <v>33459692.000000004</v>
      </c>
      <c r="T9" s="78">
        <v>118884.00000000001</v>
      </c>
      <c r="U9" s="78">
        <v>24625</v>
      </c>
      <c r="V9" s="78">
        <v>32628.999999999996</v>
      </c>
      <c r="W9" s="78">
        <v>829532946.99999988</v>
      </c>
      <c r="X9" s="78">
        <v>150992896</v>
      </c>
      <c r="Y9" s="78">
        <v>200085934.99999997</v>
      </c>
      <c r="Z9" s="78">
        <v>46969830911.242432</v>
      </c>
      <c r="AA9" s="78">
        <v>40855725721</v>
      </c>
      <c r="AB9" s="78">
        <v>140033647012.00006</v>
      </c>
      <c r="AC9" s="79"/>
      <c r="AD9" s="78"/>
      <c r="AE9" s="78"/>
      <c r="AF9" s="78"/>
      <c r="AG9" s="78"/>
      <c r="AH9" s="78"/>
      <c r="AI9" s="78"/>
      <c r="AJ9" s="78"/>
      <c r="AK9" s="78"/>
      <c r="AL9" s="78"/>
      <c r="AM9" s="78"/>
      <c r="AN9" s="78"/>
    </row>
    <row r="10" spans="1:76">
      <c r="A10" s="17" t="s">
        <v>2654</v>
      </c>
      <c r="B10" s="77">
        <v>2</v>
      </c>
      <c r="C10" s="77">
        <v>18</v>
      </c>
      <c r="D10" s="77">
        <v>2</v>
      </c>
      <c r="E10" s="77">
        <v>2024</v>
      </c>
      <c r="F10" s="77" t="s">
        <v>2588</v>
      </c>
      <c r="G10" s="1017" t="s">
        <v>2655</v>
      </c>
      <c r="H10" s="77" t="s">
        <v>2656</v>
      </c>
      <c r="I10" s="1018"/>
      <c r="J10" s="80">
        <v>150321</v>
      </c>
      <c r="K10" s="78">
        <v>197796137</v>
      </c>
      <c r="L10" s="78">
        <v>23969</v>
      </c>
      <c r="M10" s="78">
        <v>31390710</v>
      </c>
      <c r="N10" s="78">
        <v>47300</v>
      </c>
      <c r="O10" s="78">
        <v>138596402.99999997</v>
      </c>
      <c r="P10" s="78">
        <v>2540</v>
      </c>
      <c r="Q10" s="78">
        <v>16683906.999999998</v>
      </c>
      <c r="R10" s="78">
        <v>0</v>
      </c>
      <c r="S10" s="78">
        <v>0</v>
      </c>
      <c r="T10" s="78">
        <v>0</v>
      </c>
      <c r="U10" s="78">
        <v>0</v>
      </c>
      <c r="V10" s="78">
        <v>74</v>
      </c>
      <c r="W10" s="78">
        <v>0</v>
      </c>
      <c r="X10" s="78">
        <v>0</v>
      </c>
      <c r="Y10" s="78">
        <v>456711.00000000006</v>
      </c>
      <c r="Z10" s="78">
        <v>384923867.99999988</v>
      </c>
      <c r="AA10" s="78">
        <v>506477103</v>
      </c>
      <c r="AB10" s="78">
        <v>1491019051</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2657</v>
      </c>
      <c r="B11" s="77">
        <v>3</v>
      </c>
      <c r="C11" s="77">
        <v>18</v>
      </c>
      <c r="D11" s="77">
        <v>3</v>
      </c>
      <c r="E11" s="77">
        <v>2024</v>
      </c>
      <c r="F11" s="77" t="s">
        <v>2588</v>
      </c>
      <c r="G11" s="1017" t="s">
        <v>2658</v>
      </c>
      <c r="H11" s="77" t="s">
        <v>2659</v>
      </c>
      <c r="I11" s="1018"/>
      <c r="J11" s="80">
        <v>210203</v>
      </c>
      <c r="K11" s="78">
        <v>296873735</v>
      </c>
      <c r="L11" s="78">
        <v>142168</v>
      </c>
      <c r="M11" s="78">
        <v>199867128.99999997</v>
      </c>
      <c r="N11" s="78">
        <v>778300</v>
      </c>
      <c r="O11" s="78">
        <v>2319579322</v>
      </c>
      <c r="P11" s="78">
        <v>41681</v>
      </c>
      <c r="Q11" s="78">
        <v>273755232.00000006</v>
      </c>
      <c r="R11" s="78">
        <v>0</v>
      </c>
      <c r="S11" s="78">
        <v>0</v>
      </c>
      <c r="T11" s="78">
        <v>9826</v>
      </c>
      <c r="U11" s="78">
        <v>11574</v>
      </c>
      <c r="V11" s="78">
        <v>12934</v>
      </c>
      <c r="W11" s="78">
        <v>65926210.000000015</v>
      </c>
      <c r="X11" s="78">
        <v>70970051.000000015</v>
      </c>
      <c r="Y11" s="78">
        <v>79310307</v>
      </c>
      <c r="Z11" s="78">
        <v>3306281986.0000005</v>
      </c>
      <c r="AA11" s="78">
        <v>573888364</v>
      </c>
      <c r="AB11" s="78">
        <v>1787595191.9999998</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2660</v>
      </c>
      <c r="B12" s="77">
        <v>4</v>
      </c>
      <c r="C12" s="77">
        <v>18</v>
      </c>
      <c r="D12" s="77">
        <v>4</v>
      </c>
      <c r="E12" s="77">
        <v>2024</v>
      </c>
      <c r="F12" s="77" t="s">
        <v>2588</v>
      </c>
      <c r="G12" s="1017" t="s">
        <v>2661</v>
      </c>
      <c r="H12" s="77" t="s">
        <v>2662</v>
      </c>
      <c r="I12" s="1018"/>
      <c r="J12" s="80">
        <v>203344</v>
      </c>
      <c r="K12" s="78">
        <v>287327378</v>
      </c>
      <c r="L12" s="78">
        <v>90512</v>
      </c>
      <c r="M12" s="78">
        <v>127212295</v>
      </c>
      <c r="N12" s="78">
        <v>64400.000000000007</v>
      </c>
      <c r="O12" s="78">
        <v>162331009</v>
      </c>
      <c r="P12" s="78">
        <v>3727</v>
      </c>
      <c r="Q12" s="78">
        <v>24479633.999999996</v>
      </c>
      <c r="R12" s="78">
        <v>1028</v>
      </c>
      <c r="S12" s="78">
        <v>4168966.9999999995</v>
      </c>
      <c r="T12" s="78">
        <v>0</v>
      </c>
      <c r="U12" s="78">
        <v>0</v>
      </c>
      <c r="V12" s="78">
        <v>519</v>
      </c>
      <c r="W12" s="78">
        <v>0</v>
      </c>
      <c r="X12" s="78">
        <v>0</v>
      </c>
      <c r="Y12" s="78">
        <v>3182508</v>
      </c>
      <c r="Z12" s="78">
        <v>608701790.71904993</v>
      </c>
      <c r="AA12" s="78">
        <v>588274653</v>
      </c>
      <c r="AB12" s="78">
        <v>2018842112.9999998</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2663</v>
      </c>
      <c r="B13" s="77">
        <v>5</v>
      </c>
      <c r="C13" s="77">
        <v>18</v>
      </c>
      <c r="D13" s="77">
        <v>5</v>
      </c>
      <c r="E13" s="77">
        <v>2024</v>
      </c>
      <c r="F13" s="77" t="s">
        <v>2588</v>
      </c>
      <c r="G13" s="1017" t="s">
        <v>2664</v>
      </c>
      <c r="H13" s="77" t="s">
        <v>2665</v>
      </c>
      <c r="I13" s="1018"/>
      <c r="J13" s="80">
        <v>333327</v>
      </c>
      <c r="K13" s="78">
        <v>444202248</v>
      </c>
      <c r="L13" s="78">
        <v>58511</v>
      </c>
      <c r="M13" s="78">
        <v>77571867</v>
      </c>
      <c r="N13" s="78">
        <v>109200</v>
      </c>
      <c r="O13" s="78">
        <v>316849913</v>
      </c>
      <c r="P13" s="78">
        <v>1334</v>
      </c>
      <c r="Q13" s="78">
        <v>8758848</v>
      </c>
      <c r="R13" s="78">
        <v>0</v>
      </c>
      <c r="S13" s="78">
        <v>0</v>
      </c>
      <c r="T13" s="78">
        <v>93801</v>
      </c>
      <c r="U13" s="78">
        <v>8970</v>
      </c>
      <c r="V13" s="78">
        <v>6711</v>
      </c>
      <c r="W13" s="78">
        <v>656750867</v>
      </c>
      <c r="X13" s="78">
        <v>55001587</v>
      </c>
      <c r="Y13" s="78">
        <v>41150625.999999993</v>
      </c>
      <c r="Z13" s="78">
        <v>1600285956</v>
      </c>
      <c r="AA13" s="78">
        <v>1020304470</v>
      </c>
      <c r="AB13" s="78">
        <v>3077886535</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2666</v>
      </c>
      <c r="B14" s="77">
        <v>6</v>
      </c>
      <c r="C14" s="77">
        <v>18</v>
      </c>
      <c r="D14" s="77">
        <v>6</v>
      </c>
      <c r="E14" s="77">
        <v>2024</v>
      </c>
      <c r="F14" s="77" t="s">
        <v>2588</v>
      </c>
      <c r="G14" s="1017" t="s">
        <v>2667</v>
      </c>
      <c r="H14" s="77" t="s">
        <v>2668</v>
      </c>
      <c r="I14" s="1018"/>
      <c r="J14" s="80">
        <v>737109</v>
      </c>
      <c r="K14" s="78">
        <v>1079248941</v>
      </c>
      <c r="L14" s="78">
        <v>453524</v>
      </c>
      <c r="M14" s="78">
        <v>660517069</v>
      </c>
      <c r="N14" s="78">
        <v>16800</v>
      </c>
      <c r="O14" s="78">
        <v>39278534</v>
      </c>
      <c r="P14" s="78">
        <v>0</v>
      </c>
      <c r="Q14" s="78">
        <v>0</v>
      </c>
      <c r="R14" s="78">
        <v>0</v>
      </c>
      <c r="S14" s="78">
        <v>0</v>
      </c>
      <c r="T14" s="78">
        <v>0</v>
      </c>
      <c r="U14" s="78">
        <v>0</v>
      </c>
      <c r="V14" s="78">
        <v>8</v>
      </c>
      <c r="W14" s="78">
        <v>0</v>
      </c>
      <c r="X14" s="78">
        <v>0</v>
      </c>
      <c r="Y14" s="78">
        <v>48565</v>
      </c>
      <c r="Z14" s="78">
        <v>1779093109.0000002</v>
      </c>
      <c r="AA14" s="78">
        <v>1948101106</v>
      </c>
      <c r="AB14" s="78">
        <v>5908584969</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2669</v>
      </c>
      <c r="B15" s="77">
        <v>7</v>
      </c>
      <c r="C15" s="77">
        <v>18</v>
      </c>
      <c r="D15" s="77">
        <v>7</v>
      </c>
      <c r="E15" s="77">
        <v>2024</v>
      </c>
      <c r="F15" s="77" t="s">
        <v>2588</v>
      </c>
      <c r="G15" s="1017" t="s">
        <v>2670</v>
      </c>
      <c r="H15" s="77" t="s">
        <v>2671</v>
      </c>
      <c r="I15" s="1018"/>
      <c r="J15" s="80">
        <v>182005</v>
      </c>
      <c r="K15" s="78">
        <v>272158946</v>
      </c>
      <c r="L15" s="78">
        <v>309715</v>
      </c>
      <c r="M15" s="78">
        <v>460879666.00000006</v>
      </c>
      <c r="N15" s="78">
        <v>2500</v>
      </c>
      <c r="O15" s="78">
        <v>6350466</v>
      </c>
      <c r="P15" s="78">
        <v>0</v>
      </c>
      <c r="Q15" s="78">
        <v>0</v>
      </c>
      <c r="R15" s="78">
        <v>0</v>
      </c>
      <c r="S15" s="78">
        <v>0</v>
      </c>
      <c r="T15" s="78">
        <v>188</v>
      </c>
      <c r="U15" s="78">
        <v>18</v>
      </c>
      <c r="V15" s="78">
        <v>902</v>
      </c>
      <c r="W15" s="78">
        <v>1315261</v>
      </c>
      <c r="X15" s="78">
        <v>109885.00000000001</v>
      </c>
      <c r="Y15" s="78">
        <v>5531555</v>
      </c>
      <c r="Z15" s="78">
        <v>746345779</v>
      </c>
      <c r="AA15" s="78">
        <v>567107257</v>
      </c>
      <c r="AB15" s="78">
        <v>1832837423.0000002</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2672</v>
      </c>
      <c r="B16" s="77">
        <v>8</v>
      </c>
      <c r="C16" s="77">
        <v>18</v>
      </c>
      <c r="D16" s="77">
        <v>8</v>
      </c>
      <c r="E16" s="77">
        <v>2024</v>
      </c>
      <c r="F16" s="77" t="s">
        <v>2588</v>
      </c>
      <c r="G16" s="1017" t="s">
        <v>2673</v>
      </c>
      <c r="H16" s="77" t="s">
        <v>2674</v>
      </c>
      <c r="I16" s="1018"/>
      <c r="J16" s="80">
        <v>106047</v>
      </c>
      <c r="K16" s="78">
        <v>141740113</v>
      </c>
      <c r="L16" s="78">
        <v>116434</v>
      </c>
      <c r="M16" s="78">
        <v>154993301</v>
      </c>
      <c r="N16" s="78">
        <v>78400</v>
      </c>
      <c r="O16" s="78">
        <v>166425928.00000003</v>
      </c>
      <c r="P16" s="78">
        <v>6624</v>
      </c>
      <c r="Q16" s="78">
        <v>43533456</v>
      </c>
      <c r="R16" s="78">
        <v>0</v>
      </c>
      <c r="S16" s="78">
        <v>0</v>
      </c>
      <c r="T16" s="78">
        <v>904</v>
      </c>
      <c r="U16" s="78">
        <v>105</v>
      </c>
      <c r="V16" s="78">
        <v>465</v>
      </c>
      <c r="W16" s="78">
        <v>6335231.9999999991</v>
      </c>
      <c r="X16" s="78">
        <v>643860</v>
      </c>
      <c r="Y16" s="78">
        <v>2852606</v>
      </c>
      <c r="Z16" s="78">
        <v>516524496.00000012</v>
      </c>
      <c r="AA16" s="78">
        <v>241704093.00000003</v>
      </c>
      <c r="AB16" s="78">
        <v>912982014</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2675</v>
      </c>
      <c r="B17" s="77">
        <v>9</v>
      </c>
      <c r="C17" s="77">
        <v>18</v>
      </c>
      <c r="D17" s="77">
        <v>9</v>
      </c>
      <c r="E17" s="77">
        <v>2024</v>
      </c>
      <c r="F17" s="77" t="s">
        <v>2588</v>
      </c>
      <c r="G17" s="1017" t="s">
        <v>2676</v>
      </c>
      <c r="H17" s="77" t="s">
        <v>2677</v>
      </c>
      <c r="I17" s="1018"/>
      <c r="J17" s="80">
        <v>588754</v>
      </c>
      <c r="K17" s="78">
        <v>852267872</v>
      </c>
      <c r="L17" s="78">
        <v>899026</v>
      </c>
      <c r="M17" s="78">
        <v>1294925738</v>
      </c>
      <c r="N17" s="78">
        <v>86800</v>
      </c>
      <c r="O17" s="78">
        <v>249575598</v>
      </c>
      <c r="P17" s="78">
        <v>164</v>
      </c>
      <c r="Q17" s="78">
        <v>945964</v>
      </c>
      <c r="R17" s="78">
        <v>0</v>
      </c>
      <c r="S17" s="78">
        <v>0</v>
      </c>
      <c r="T17" s="78">
        <v>0</v>
      </c>
      <c r="U17" s="78">
        <v>0</v>
      </c>
      <c r="V17" s="78">
        <v>84</v>
      </c>
      <c r="W17" s="78">
        <v>0</v>
      </c>
      <c r="X17" s="78">
        <v>0</v>
      </c>
      <c r="Y17" s="78">
        <v>512144.99999999994</v>
      </c>
      <c r="Z17" s="78">
        <v>2398227317</v>
      </c>
      <c r="AA17" s="78">
        <v>1617158583.0000002</v>
      </c>
      <c r="AB17" s="78">
        <v>4933712060</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2678</v>
      </c>
      <c r="B18" s="77">
        <v>10</v>
      </c>
      <c r="C18" s="77">
        <v>18</v>
      </c>
      <c r="D18" s="77">
        <v>10</v>
      </c>
      <c r="E18" s="77">
        <v>2024</v>
      </c>
      <c r="F18" s="77" t="s">
        <v>2588</v>
      </c>
      <c r="G18" s="1017" t="s">
        <v>2679</v>
      </c>
      <c r="H18" s="77" t="s">
        <v>2680</v>
      </c>
      <c r="I18" s="1018"/>
      <c r="J18" s="80">
        <v>47471</v>
      </c>
      <c r="K18" s="78">
        <v>67314886</v>
      </c>
      <c r="L18" s="78">
        <v>41907</v>
      </c>
      <c r="M18" s="78">
        <v>59089734</v>
      </c>
      <c r="N18" s="78">
        <v>130199.99999999999</v>
      </c>
      <c r="O18" s="78">
        <v>360897200</v>
      </c>
      <c r="P18" s="78">
        <v>1953</v>
      </c>
      <c r="Q18" s="78">
        <v>12828378</v>
      </c>
      <c r="R18" s="78">
        <v>0</v>
      </c>
      <c r="S18" s="78">
        <v>0</v>
      </c>
      <c r="T18" s="78">
        <v>0</v>
      </c>
      <c r="U18" s="78">
        <v>371</v>
      </c>
      <c r="V18" s="78">
        <v>1694</v>
      </c>
      <c r="W18" s="78">
        <v>0</v>
      </c>
      <c r="X18" s="78">
        <v>2272519</v>
      </c>
      <c r="Y18" s="78">
        <v>10388834.000000002</v>
      </c>
      <c r="Z18" s="78">
        <v>512791551.00000006</v>
      </c>
      <c r="AA18" s="78">
        <v>120075676</v>
      </c>
      <c r="AB18" s="78">
        <v>368199952</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2681</v>
      </c>
      <c r="B19" s="77">
        <v>11</v>
      </c>
      <c r="C19" s="77">
        <v>18</v>
      </c>
      <c r="D19" s="77">
        <v>11</v>
      </c>
      <c r="E19" s="77">
        <v>2024</v>
      </c>
      <c r="F19" s="77" t="s">
        <v>2588</v>
      </c>
      <c r="G19" s="1017" t="s">
        <v>2682</v>
      </c>
      <c r="H19" s="77" t="s">
        <v>2683</v>
      </c>
      <c r="I19" s="1018"/>
      <c r="J19" s="80">
        <v>66379</v>
      </c>
      <c r="K19" s="78">
        <v>90706258</v>
      </c>
      <c r="L19" s="78">
        <v>82802</v>
      </c>
      <c r="M19" s="78">
        <v>112523811</v>
      </c>
      <c r="N19" s="78">
        <v>62500</v>
      </c>
      <c r="O19" s="78">
        <v>144880852</v>
      </c>
      <c r="P19" s="78">
        <v>7366</v>
      </c>
      <c r="Q19" s="78">
        <v>40095152.999999993</v>
      </c>
      <c r="R19" s="78">
        <v>0</v>
      </c>
      <c r="S19" s="78">
        <v>0</v>
      </c>
      <c r="T19" s="78">
        <v>0</v>
      </c>
      <c r="U19" s="78">
        <v>0</v>
      </c>
      <c r="V19" s="78">
        <v>0</v>
      </c>
      <c r="W19" s="78">
        <v>0</v>
      </c>
      <c r="X19" s="78">
        <v>0</v>
      </c>
      <c r="Y19" s="78">
        <v>0</v>
      </c>
      <c r="Z19" s="78">
        <v>388206074</v>
      </c>
      <c r="AA19" s="78">
        <v>31598757</v>
      </c>
      <c r="AB19" s="78">
        <v>313964875</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2684</v>
      </c>
      <c r="B20" s="77">
        <v>12</v>
      </c>
      <c r="C20" s="77">
        <v>18</v>
      </c>
      <c r="D20" s="77">
        <v>12</v>
      </c>
      <c r="E20" s="77">
        <v>2024</v>
      </c>
      <c r="F20" s="77" t="s">
        <v>2588</v>
      </c>
      <c r="G20" s="1017" t="s">
        <v>2685</v>
      </c>
      <c r="H20" s="77" t="s">
        <v>2686</v>
      </c>
      <c r="I20" s="1018"/>
      <c r="J20" s="80">
        <v>135270</v>
      </c>
      <c r="K20" s="78">
        <v>188625620</v>
      </c>
      <c r="L20" s="78">
        <v>103005</v>
      </c>
      <c r="M20" s="78">
        <v>142694012</v>
      </c>
      <c r="N20" s="78">
        <v>58800</v>
      </c>
      <c r="O20" s="78">
        <v>141368033</v>
      </c>
      <c r="P20" s="78">
        <v>7334</v>
      </c>
      <c r="Q20" s="78">
        <v>48168107.000000007</v>
      </c>
      <c r="R20" s="78">
        <v>0</v>
      </c>
      <c r="S20" s="78">
        <v>0</v>
      </c>
      <c r="T20" s="78">
        <v>0</v>
      </c>
      <c r="U20" s="78">
        <v>0</v>
      </c>
      <c r="V20" s="78">
        <v>49</v>
      </c>
      <c r="W20" s="78">
        <v>0</v>
      </c>
      <c r="X20" s="78">
        <v>0</v>
      </c>
      <c r="Y20" s="78">
        <v>299487</v>
      </c>
      <c r="Z20" s="78">
        <v>521155258.99999988</v>
      </c>
      <c r="AA20" s="78">
        <v>360026077</v>
      </c>
      <c r="AB20" s="78">
        <v>1519262724</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2687</v>
      </c>
      <c r="B21" s="77">
        <v>13</v>
      </c>
      <c r="C21" s="77">
        <v>18</v>
      </c>
      <c r="D21" s="77">
        <v>13</v>
      </c>
      <c r="E21" s="77">
        <v>2024</v>
      </c>
      <c r="F21" s="77" t="s">
        <v>2588</v>
      </c>
      <c r="G21" s="1017" t="s">
        <v>2688</v>
      </c>
      <c r="H21" s="77" t="s">
        <v>2689</v>
      </c>
      <c r="I21" s="1018"/>
      <c r="J21" s="80">
        <v>241950</v>
      </c>
      <c r="K21" s="78">
        <v>354632761</v>
      </c>
      <c r="L21" s="78">
        <v>521561.00000000006</v>
      </c>
      <c r="M21" s="78">
        <v>761006239.99999988</v>
      </c>
      <c r="N21" s="78">
        <v>300</v>
      </c>
      <c r="O21" s="78">
        <v>485387</v>
      </c>
      <c r="P21" s="78">
        <v>0</v>
      </c>
      <c r="Q21" s="78">
        <v>0</v>
      </c>
      <c r="R21" s="78">
        <v>0</v>
      </c>
      <c r="S21" s="78">
        <v>0</v>
      </c>
      <c r="T21" s="78">
        <v>0</v>
      </c>
      <c r="U21" s="78">
        <v>0</v>
      </c>
      <c r="V21" s="78">
        <v>55</v>
      </c>
      <c r="W21" s="78">
        <v>0</v>
      </c>
      <c r="X21" s="78">
        <v>0</v>
      </c>
      <c r="Y21" s="78">
        <v>335788.00000000006</v>
      </c>
      <c r="Z21" s="78">
        <v>1116460176</v>
      </c>
      <c r="AA21" s="78">
        <v>678032971</v>
      </c>
      <c r="AB21" s="78">
        <v>2191037370</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2690</v>
      </c>
      <c r="B22" s="77">
        <v>14</v>
      </c>
      <c r="C22" s="77">
        <v>18</v>
      </c>
      <c r="D22" s="77">
        <v>14</v>
      </c>
      <c r="E22" s="77">
        <v>2024</v>
      </c>
      <c r="F22" s="77" t="s">
        <v>2588</v>
      </c>
      <c r="G22" s="1017" t="s">
        <v>2691</v>
      </c>
      <c r="H22" s="77" t="s">
        <v>2692</v>
      </c>
      <c r="I22" s="1018"/>
      <c r="J22" s="80">
        <v>273535</v>
      </c>
      <c r="K22" s="78">
        <v>392738880</v>
      </c>
      <c r="L22" s="78">
        <v>307623</v>
      </c>
      <c r="M22" s="78">
        <v>439419820</v>
      </c>
      <c r="N22" s="78">
        <v>20400</v>
      </c>
      <c r="O22" s="78">
        <v>55192315</v>
      </c>
      <c r="P22" s="78">
        <v>0</v>
      </c>
      <c r="Q22" s="78">
        <v>0</v>
      </c>
      <c r="R22" s="78">
        <v>0</v>
      </c>
      <c r="S22" s="78">
        <v>0</v>
      </c>
      <c r="T22" s="78">
        <v>0</v>
      </c>
      <c r="U22" s="78">
        <v>0</v>
      </c>
      <c r="V22" s="78">
        <v>0</v>
      </c>
      <c r="W22" s="78">
        <v>0</v>
      </c>
      <c r="X22" s="78">
        <v>0</v>
      </c>
      <c r="Y22" s="78">
        <v>0</v>
      </c>
      <c r="Z22" s="78">
        <v>887351015</v>
      </c>
      <c r="AA22" s="78">
        <v>645852543</v>
      </c>
      <c r="AB22" s="78">
        <v>2151021554</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2693</v>
      </c>
      <c r="B23" s="77">
        <v>15</v>
      </c>
      <c r="C23" s="77">
        <v>18</v>
      </c>
      <c r="D23" s="77">
        <v>15</v>
      </c>
      <c r="E23" s="77">
        <v>2024</v>
      </c>
      <c r="F23" s="77" t="s">
        <v>2588</v>
      </c>
      <c r="G23" s="1017" t="s">
        <v>2694</v>
      </c>
      <c r="H23" s="77" t="s">
        <v>2695</v>
      </c>
      <c r="I23" s="1018"/>
      <c r="J23" s="80">
        <v>361895</v>
      </c>
      <c r="K23" s="78">
        <v>475047487.00000006</v>
      </c>
      <c r="L23" s="78">
        <v>372192</v>
      </c>
      <c r="M23" s="78">
        <v>486590441</v>
      </c>
      <c r="N23" s="78">
        <v>46800</v>
      </c>
      <c r="O23" s="78">
        <v>107022397</v>
      </c>
      <c r="P23" s="78">
        <v>13058</v>
      </c>
      <c r="Q23" s="78">
        <v>85780260</v>
      </c>
      <c r="R23" s="78">
        <v>0</v>
      </c>
      <c r="S23" s="78">
        <v>0</v>
      </c>
      <c r="T23" s="78">
        <v>0</v>
      </c>
      <c r="U23" s="78">
        <v>33</v>
      </c>
      <c r="V23" s="78">
        <v>788</v>
      </c>
      <c r="W23" s="78">
        <v>0</v>
      </c>
      <c r="X23" s="78">
        <v>203337</v>
      </c>
      <c r="Y23" s="78">
        <v>4831035</v>
      </c>
      <c r="Z23" s="78">
        <v>1159474957</v>
      </c>
      <c r="AA23" s="78">
        <v>1050488953</v>
      </c>
      <c r="AB23" s="78">
        <v>3229736074</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2696</v>
      </c>
      <c r="B24" s="77">
        <v>16</v>
      </c>
      <c r="C24" s="77">
        <v>18</v>
      </c>
      <c r="D24" s="77">
        <v>16</v>
      </c>
      <c r="E24" s="77">
        <v>2024</v>
      </c>
      <c r="F24" s="77" t="s">
        <v>2588</v>
      </c>
      <c r="G24" s="1017" t="s">
        <v>2697</v>
      </c>
      <c r="H24" s="77" t="s">
        <v>2698</v>
      </c>
      <c r="I24" s="1018"/>
      <c r="J24" s="80">
        <v>2135748</v>
      </c>
      <c r="K24" s="78">
        <v>3026175856.9999995</v>
      </c>
      <c r="L24" s="78">
        <v>652829</v>
      </c>
      <c r="M24" s="78">
        <v>918075248</v>
      </c>
      <c r="N24" s="78">
        <v>148200</v>
      </c>
      <c r="O24" s="78">
        <v>292214343</v>
      </c>
      <c r="P24" s="78">
        <v>47709</v>
      </c>
      <c r="Q24" s="78">
        <v>279212010</v>
      </c>
      <c r="R24" s="78">
        <v>0</v>
      </c>
      <c r="S24" s="78">
        <v>0</v>
      </c>
      <c r="T24" s="78">
        <v>0</v>
      </c>
      <c r="U24" s="78">
        <v>0</v>
      </c>
      <c r="V24" s="78">
        <v>224</v>
      </c>
      <c r="W24" s="78">
        <v>0</v>
      </c>
      <c r="X24" s="78">
        <v>0</v>
      </c>
      <c r="Y24" s="78">
        <v>1374304.0000000002</v>
      </c>
      <c r="Z24" s="78">
        <v>4517051762</v>
      </c>
      <c r="AA24" s="78">
        <v>6547940939.999999</v>
      </c>
      <c r="AB24" s="78">
        <v>21202828013</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2699</v>
      </c>
      <c r="B25" s="77">
        <v>17</v>
      </c>
      <c r="C25" s="77">
        <v>18</v>
      </c>
      <c r="D25" s="77">
        <v>17</v>
      </c>
      <c r="E25" s="77">
        <v>2024</v>
      </c>
      <c r="F25" s="77" t="s">
        <v>2588</v>
      </c>
      <c r="G25" s="1017" t="s">
        <v>2700</v>
      </c>
      <c r="H25" s="77" t="s">
        <v>2701</v>
      </c>
      <c r="I25" s="1018"/>
      <c r="J25" s="80">
        <v>413885</v>
      </c>
      <c r="K25" s="78">
        <v>589252032</v>
      </c>
      <c r="L25" s="78">
        <v>502679</v>
      </c>
      <c r="M25" s="78">
        <v>710950510</v>
      </c>
      <c r="N25" s="78">
        <v>158900</v>
      </c>
      <c r="O25" s="78">
        <v>388350661</v>
      </c>
      <c r="P25" s="78">
        <v>1458</v>
      </c>
      <c r="Q25" s="78">
        <v>8798278</v>
      </c>
      <c r="R25" s="78">
        <v>2940</v>
      </c>
      <c r="S25" s="78">
        <v>23890951</v>
      </c>
      <c r="T25" s="78">
        <v>0</v>
      </c>
      <c r="U25" s="78">
        <v>0</v>
      </c>
      <c r="V25" s="78">
        <v>0</v>
      </c>
      <c r="W25" s="78">
        <v>0</v>
      </c>
      <c r="X25" s="78">
        <v>0</v>
      </c>
      <c r="Y25" s="78">
        <v>0</v>
      </c>
      <c r="Z25" s="78">
        <v>1721242432.4458899</v>
      </c>
      <c r="AA25" s="78">
        <v>1100463200</v>
      </c>
      <c r="AB25" s="78">
        <v>3824440578</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2702</v>
      </c>
      <c r="B26" s="77">
        <v>18</v>
      </c>
      <c r="C26" s="77">
        <v>18</v>
      </c>
      <c r="D26" s="77">
        <v>18</v>
      </c>
      <c r="E26" s="77">
        <v>2024</v>
      </c>
      <c r="F26" s="77" t="s">
        <v>2588</v>
      </c>
      <c r="G26" s="1017" t="s">
        <v>2703</v>
      </c>
      <c r="H26" s="77" t="s">
        <v>2704</v>
      </c>
      <c r="I26" s="1018"/>
      <c r="J26" s="80">
        <v>96368</v>
      </c>
      <c r="K26" s="78">
        <v>121421633</v>
      </c>
      <c r="L26" s="78">
        <v>11282</v>
      </c>
      <c r="M26" s="78">
        <v>14052907</v>
      </c>
      <c r="N26" s="78">
        <v>0</v>
      </c>
      <c r="O26" s="78">
        <v>0</v>
      </c>
      <c r="P26" s="78">
        <v>0</v>
      </c>
      <c r="Q26" s="78">
        <v>0</v>
      </c>
      <c r="R26" s="78">
        <v>0</v>
      </c>
      <c r="S26" s="78">
        <v>0</v>
      </c>
      <c r="T26" s="78">
        <v>0</v>
      </c>
      <c r="U26" s="78">
        <v>0</v>
      </c>
      <c r="V26" s="78">
        <v>0</v>
      </c>
      <c r="W26" s="78">
        <v>0</v>
      </c>
      <c r="X26" s="78">
        <v>0</v>
      </c>
      <c r="Y26" s="78">
        <v>0</v>
      </c>
      <c r="Z26" s="78">
        <v>135474539.99999997</v>
      </c>
      <c r="AA26" s="78">
        <v>292062894</v>
      </c>
      <c r="AB26" s="78">
        <v>1385848091</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2705</v>
      </c>
      <c r="B27" s="77">
        <v>19</v>
      </c>
      <c r="C27" s="77">
        <v>18</v>
      </c>
      <c r="D27" s="77">
        <v>19</v>
      </c>
      <c r="E27" s="77">
        <v>2024</v>
      </c>
      <c r="F27" s="77" t="s">
        <v>2588</v>
      </c>
      <c r="G27" s="1017" t="s">
        <v>2706</v>
      </c>
      <c r="H27" s="77" t="s">
        <v>2707</v>
      </c>
      <c r="I27" s="1018"/>
      <c r="J27" s="80">
        <v>113569</v>
      </c>
      <c r="K27" s="78">
        <v>163966691</v>
      </c>
      <c r="L27" s="78">
        <v>34753</v>
      </c>
      <c r="M27" s="78">
        <v>49859716</v>
      </c>
      <c r="N27" s="78">
        <v>58900</v>
      </c>
      <c r="O27" s="78">
        <v>189502343</v>
      </c>
      <c r="P27" s="78">
        <v>0</v>
      </c>
      <c r="Q27" s="78">
        <v>0</v>
      </c>
      <c r="R27" s="78">
        <v>0</v>
      </c>
      <c r="S27" s="78">
        <v>0</v>
      </c>
      <c r="T27" s="78">
        <v>0</v>
      </c>
      <c r="U27" s="78">
        <v>0</v>
      </c>
      <c r="V27" s="78">
        <v>683</v>
      </c>
      <c r="W27" s="78">
        <v>0</v>
      </c>
      <c r="X27" s="78">
        <v>0</v>
      </c>
      <c r="Y27" s="78">
        <v>4190609.0000000005</v>
      </c>
      <c r="Z27" s="78">
        <v>407519359</v>
      </c>
      <c r="AA27" s="78">
        <v>357489456</v>
      </c>
      <c r="AB27" s="78">
        <v>1021255043.9999999</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2708</v>
      </c>
      <c r="B28" s="77">
        <v>20</v>
      </c>
      <c r="C28" s="77">
        <v>18</v>
      </c>
      <c r="D28" s="77">
        <v>20</v>
      </c>
      <c r="E28" s="77">
        <v>2024</v>
      </c>
      <c r="F28" s="77" t="s">
        <v>2588</v>
      </c>
      <c r="G28" s="1017" t="s">
        <v>2709</v>
      </c>
      <c r="H28" s="77" t="s">
        <v>2710</v>
      </c>
      <c r="I28" s="1018"/>
      <c r="J28" s="80">
        <v>214832</v>
      </c>
      <c r="K28" s="78">
        <v>290884330.00000006</v>
      </c>
      <c r="L28" s="78">
        <v>145555</v>
      </c>
      <c r="M28" s="78">
        <v>196153349</v>
      </c>
      <c r="N28" s="78">
        <v>106400</v>
      </c>
      <c r="O28" s="78">
        <v>210701331</v>
      </c>
      <c r="P28" s="78">
        <v>45527</v>
      </c>
      <c r="Q28" s="78">
        <v>299014893</v>
      </c>
      <c r="R28" s="78">
        <v>0</v>
      </c>
      <c r="S28" s="78">
        <v>0</v>
      </c>
      <c r="T28" s="78">
        <v>0</v>
      </c>
      <c r="U28" s="78">
        <v>8</v>
      </c>
      <c r="V28" s="78">
        <v>1410</v>
      </c>
      <c r="W28" s="78">
        <v>0</v>
      </c>
      <c r="X28" s="78">
        <v>47094.000000000007</v>
      </c>
      <c r="Y28" s="78">
        <v>8647101.0000000019</v>
      </c>
      <c r="Z28" s="78">
        <v>1005448098.0000001</v>
      </c>
      <c r="AA28" s="78">
        <v>559578022</v>
      </c>
      <c r="AB28" s="78">
        <v>1955864922</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2711</v>
      </c>
      <c r="B29" s="77">
        <v>21</v>
      </c>
      <c r="C29" s="77">
        <v>18</v>
      </c>
      <c r="D29" s="77">
        <v>21</v>
      </c>
      <c r="E29" s="77">
        <v>2024</v>
      </c>
      <c r="F29" s="77" t="s">
        <v>2588</v>
      </c>
      <c r="G29" s="1017" t="s">
        <v>2712</v>
      </c>
      <c r="H29" s="77" t="s">
        <v>2713</v>
      </c>
      <c r="I29" s="1018"/>
      <c r="J29" s="80">
        <v>129417</v>
      </c>
      <c r="K29" s="78">
        <v>175796260.00000003</v>
      </c>
      <c r="L29" s="78">
        <v>42996</v>
      </c>
      <c r="M29" s="78">
        <v>58141123</v>
      </c>
      <c r="N29" s="78">
        <v>18300</v>
      </c>
      <c r="O29" s="78">
        <v>33456617</v>
      </c>
      <c r="P29" s="78">
        <v>18690</v>
      </c>
      <c r="Q29" s="78">
        <v>122751282</v>
      </c>
      <c r="R29" s="78">
        <v>0</v>
      </c>
      <c r="S29" s="78">
        <v>0</v>
      </c>
      <c r="T29" s="78">
        <v>0</v>
      </c>
      <c r="U29" s="78">
        <v>0</v>
      </c>
      <c r="V29" s="78">
        <v>59</v>
      </c>
      <c r="W29" s="78">
        <v>0</v>
      </c>
      <c r="X29" s="78">
        <v>0</v>
      </c>
      <c r="Y29" s="78">
        <v>363996</v>
      </c>
      <c r="Z29" s="78">
        <v>390509278</v>
      </c>
      <c r="AA29" s="78">
        <v>393547185</v>
      </c>
      <c r="AB29" s="78">
        <v>2187199509</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2714</v>
      </c>
      <c r="B30" s="77">
        <v>22</v>
      </c>
      <c r="C30" s="77">
        <v>18</v>
      </c>
      <c r="D30" s="77">
        <v>22</v>
      </c>
      <c r="E30" s="77">
        <v>2024</v>
      </c>
      <c r="F30" s="77" t="s">
        <v>2588</v>
      </c>
      <c r="G30" s="1017" t="s">
        <v>2715</v>
      </c>
      <c r="H30" s="77" t="s">
        <v>2716</v>
      </c>
      <c r="I30" s="1018"/>
      <c r="J30" s="80">
        <v>43546</v>
      </c>
      <c r="K30" s="78">
        <v>60514503</v>
      </c>
      <c r="L30" s="78">
        <v>22632</v>
      </c>
      <c r="M30" s="78">
        <v>31245177</v>
      </c>
      <c r="N30" s="78">
        <v>93400</v>
      </c>
      <c r="O30" s="78">
        <v>249650464</v>
      </c>
      <c r="P30" s="78">
        <v>0</v>
      </c>
      <c r="Q30" s="78">
        <v>0</v>
      </c>
      <c r="R30" s="78">
        <v>0</v>
      </c>
      <c r="S30" s="78">
        <v>0</v>
      </c>
      <c r="T30" s="78">
        <v>0</v>
      </c>
      <c r="U30" s="78">
        <v>0</v>
      </c>
      <c r="V30" s="78">
        <v>270</v>
      </c>
      <c r="W30" s="78">
        <v>0</v>
      </c>
      <c r="X30" s="78">
        <v>491</v>
      </c>
      <c r="Y30" s="78">
        <v>1653923</v>
      </c>
      <c r="Z30" s="78">
        <v>343064558</v>
      </c>
      <c r="AA30" s="78">
        <v>98889437</v>
      </c>
      <c r="AB30" s="78">
        <v>377911832</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2717</v>
      </c>
      <c r="B31" s="77">
        <v>23</v>
      </c>
      <c r="C31" s="77">
        <v>18</v>
      </c>
      <c r="D31" s="77">
        <v>23</v>
      </c>
      <c r="E31" s="77">
        <v>2024</v>
      </c>
      <c r="F31" s="77" t="s">
        <v>2588</v>
      </c>
      <c r="G31" s="1017" t="s">
        <v>2718</v>
      </c>
      <c r="H31" s="77" t="s">
        <v>2719</v>
      </c>
      <c r="I31" s="1018"/>
      <c r="J31" s="80">
        <v>657472</v>
      </c>
      <c r="K31" s="78">
        <v>898850084</v>
      </c>
      <c r="L31" s="78">
        <v>256858.99999999997</v>
      </c>
      <c r="M31" s="78">
        <v>348973947</v>
      </c>
      <c r="N31" s="78">
        <v>200000</v>
      </c>
      <c r="O31" s="78">
        <v>609779870</v>
      </c>
      <c r="P31" s="78">
        <v>4561</v>
      </c>
      <c r="Q31" s="78">
        <v>23812462</v>
      </c>
      <c r="R31" s="78">
        <v>0</v>
      </c>
      <c r="S31" s="78">
        <v>0</v>
      </c>
      <c r="T31" s="78">
        <v>0</v>
      </c>
      <c r="U31" s="78">
        <v>228</v>
      </c>
      <c r="V31" s="78">
        <v>363</v>
      </c>
      <c r="W31" s="78">
        <v>0</v>
      </c>
      <c r="X31" s="78">
        <v>1395643</v>
      </c>
      <c r="Y31" s="78">
        <v>2225670.9999999995</v>
      </c>
      <c r="Z31" s="78">
        <v>1885037677.0000002</v>
      </c>
      <c r="AA31" s="78">
        <v>1947236996.0000002</v>
      </c>
      <c r="AB31" s="78">
        <v>6435205052.000001</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2720</v>
      </c>
      <c r="B32" s="77">
        <v>24</v>
      </c>
      <c r="C32" s="77">
        <v>18</v>
      </c>
      <c r="D32" s="77">
        <v>24</v>
      </c>
      <c r="E32" s="77">
        <v>2024</v>
      </c>
      <c r="F32" s="77" t="s">
        <v>2588</v>
      </c>
      <c r="G32" s="1017" t="s">
        <v>2721</v>
      </c>
      <c r="H32" s="77" t="s">
        <v>2722</v>
      </c>
      <c r="I32" s="1018"/>
      <c r="J32" s="80">
        <v>2772488</v>
      </c>
      <c r="K32" s="78">
        <v>4001672268.9999995</v>
      </c>
      <c r="L32" s="78">
        <v>2088411</v>
      </c>
      <c r="M32" s="78">
        <v>2995146300</v>
      </c>
      <c r="N32" s="78">
        <v>515500</v>
      </c>
      <c r="O32" s="78">
        <v>1358772350.0000002</v>
      </c>
      <c r="P32" s="78">
        <v>58210</v>
      </c>
      <c r="Q32" s="78">
        <v>338831961.00000006</v>
      </c>
      <c r="R32" s="78">
        <v>0</v>
      </c>
      <c r="S32" s="78">
        <v>0</v>
      </c>
      <c r="T32" s="78">
        <v>0</v>
      </c>
      <c r="U32" s="78">
        <v>0</v>
      </c>
      <c r="V32" s="78">
        <v>0</v>
      </c>
      <c r="W32" s="78">
        <v>0</v>
      </c>
      <c r="X32" s="78">
        <v>0</v>
      </c>
      <c r="Y32" s="78">
        <v>0</v>
      </c>
      <c r="Z32" s="78">
        <v>8694422879.9999981</v>
      </c>
      <c r="AA32" s="78">
        <v>8092496534.999999</v>
      </c>
      <c r="AB32" s="78">
        <v>31173176615</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2723</v>
      </c>
      <c r="B33" s="77">
        <v>25</v>
      </c>
      <c r="C33" s="77">
        <v>18</v>
      </c>
      <c r="D33" s="77">
        <v>25</v>
      </c>
      <c r="E33" s="77">
        <v>2024</v>
      </c>
      <c r="F33" s="77" t="s">
        <v>2588</v>
      </c>
      <c r="G33" s="1017" t="s">
        <v>2724</v>
      </c>
      <c r="H33" s="77" t="s">
        <v>2725</v>
      </c>
      <c r="I33" s="1018"/>
      <c r="J33" s="80">
        <v>69888</v>
      </c>
      <c r="K33" s="78">
        <v>96169655</v>
      </c>
      <c r="L33" s="78">
        <v>42372</v>
      </c>
      <c r="M33" s="78">
        <v>57977188.999999993</v>
      </c>
      <c r="N33" s="78">
        <v>104900</v>
      </c>
      <c r="O33" s="78">
        <v>291293843</v>
      </c>
      <c r="P33" s="78">
        <v>6467</v>
      </c>
      <c r="Q33" s="78">
        <v>42471274</v>
      </c>
      <c r="R33" s="78">
        <v>0</v>
      </c>
      <c r="S33" s="78">
        <v>0</v>
      </c>
      <c r="T33" s="78">
        <v>13694</v>
      </c>
      <c r="U33" s="78">
        <v>3166</v>
      </c>
      <c r="V33" s="78">
        <v>2168</v>
      </c>
      <c r="W33" s="78">
        <v>95907342</v>
      </c>
      <c r="X33" s="78">
        <v>19416610.000000004</v>
      </c>
      <c r="Y33" s="78">
        <v>13292950.000000002</v>
      </c>
      <c r="Z33" s="78">
        <v>616528863</v>
      </c>
      <c r="AA33" s="78">
        <v>252966642.99999997</v>
      </c>
      <c r="AB33" s="78">
        <v>687992873</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2726</v>
      </c>
      <c r="B34" s="77">
        <v>26</v>
      </c>
      <c r="C34" s="77">
        <v>18</v>
      </c>
      <c r="D34" s="77">
        <v>26</v>
      </c>
      <c r="E34" s="77">
        <v>2024</v>
      </c>
      <c r="F34" s="77" t="s">
        <v>2588</v>
      </c>
      <c r="G34" s="1017" t="s">
        <v>2727</v>
      </c>
      <c r="H34" s="77" t="s">
        <v>2728</v>
      </c>
      <c r="I34" s="1018"/>
      <c r="J34" s="80">
        <v>403946</v>
      </c>
      <c r="K34" s="78">
        <v>591361753</v>
      </c>
      <c r="L34" s="78">
        <v>386354</v>
      </c>
      <c r="M34" s="78">
        <v>562715409</v>
      </c>
      <c r="N34" s="78">
        <v>8800</v>
      </c>
      <c r="O34" s="78">
        <v>27434504</v>
      </c>
      <c r="P34" s="78">
        <v>0</v>
      </c>
      <c r="Q34" s="78">
        <v>0</v>
      </c>
      <c r="R34" s="78">
        <v>0</v>
      </c>
      <c r="S34" s="78">
        <v>0</v>
      </c>
      <c r="T34" s="78">
        <v>0</v>
      </c>
      <c r="U34" s="78">
        <v>0</v>
      </c>
      <c r="V34" s="78">
        <v>30</v>
      </c>
      <c r="W34" s="78">
        <v>0</v>
      </c>
      <c r="X34" s="78">
        <v>0</v>
      </c>
      <c r="Y34" s="78">
        <v>186413.00000000003</v>
      </c>
      <c r="Z34" s="78">
        <v>1181698079</v>
      </c>
      <c r="AA34" s="78">
        <v>1052474451</v>
      </c>
      <c r="AB34" s="78">
        <v>3470254525</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2729</v>
      </c>
      <c r="B35" s="77">
        <v>27</v>
      </c>
      <c r="C35" s="77">
        <v>18</v>
      </c>
      <c r="D35" s="77">
        <v>27</v>
      </c>
      <c r="E35" s="77">
        <v>2024</v>
      </c>
      <c r="F35" s="77" t="s">
        <v>2588</v>
      </c>
      <c r="G35" s="1017" t="s">
        <v>2730</v>
      </c>
      <c r="H35" s="77" t="s">
        <v>2731</v>
      </c>
      <c r="I35" s="1018"/>
      <c r="J35" s="80">
        <v>521909.99999999994</v>
      </c>
      <c r="K35" s="78">
        <v>739856660</v>
      </c>
      <c r="L35" s="78">
        <v>324535</v>
      </c>
      <c r="M35" s="78">
        <v>456987102</v>
      </c>
      <c r="N35" s="78">
        <v>84700</v>
      </c>
      <c r="O35" s="78">
        <v>197322477.00000003</v>
      </c>
      <c r="P35" s="78">
        <v>795</v>
      </c>
      <c r="Q35" s="78">
        <v>4798075</v>
      </c>
      <c r="R35" s="78">
        <v>0</v>
      </c>
      <c r="S35" s="78">
        <v>0</v>
      </c>
      <c r="T35" s="78">
        <v>0</v>
      </c>
      <c r="U35" s="78">
        <v>0</v>
      </c>
      <c r="V35" s="78">
        <v>0</v>
      </c>
      <c r="W35" s="78">
        <v>0</v>
      </c>
      <c r="X35" s="78">
        <v>0</v>
      </c>
      <c r="Y35" s="78">
        <v>0</v>
      </c>
      <c r="Z35" s="78">
        <v>1398964313.9999998</v>
      </c>
      <c r="AA35" s="78">
        <v>1453407303</v>
      </c>
      <c r="AB35" s="78">
        <v>4989295852</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2732</v>
      </c>
      <c r="B36" s="77">
        <v>28</v>
      </c>
      <c r="C36" s="77">
        <v>18</v>
      </c>
      <c r="D36" s="77">
        <v>28</v>
      </c>
      <c r="E36" s="77">
        <v>2024</v>
      </c>
      <c r="F36" s="77" t="s">
        <v>2588</v>
      </c>
      <c r="G36" s="1017" t="s">
        <v>2733</v>
      </c>
      <c r="H36" s="77" t="s">
        <v>2734</v>
      </c>
      <c r="I36" s="1018"/>
      <c r="J36" s="80">
        <v>1028540.9999999999</v>
      </c>
      <c r="K36" s="78">
        <v>1389947821</v>
      </c>
      <c r="L36" s="78">
        <v>439073</v>
      </c>
      <c r="M36" s="78">
        <v>590348741</v>
      </c>
      <c r="N36" s="78">
        <v>0</v>
      </c>
      <c r="O36" s="78">
        <v>0</v>
      </c>
      <c r="P36" s="78">
        <v>11036</v>
      </c>
      <c r="Q36" s="78">
        <v>68378192</v>
      </c>
      <c r="R36" s="78">
        <v>0</v>
      </c>
      <c r="S36" s="78">
        <v>0</v>
      </c>
      <c r="T36" s="78">
        <v>0</v>
      </c>
      <c r="U36" s="78">
        <v>0</v>
      </c>
      <c r="V36" s="78">
        <v>133</v>
      </c>
      <c r="W36" s="78">
        <v>0</v>
      </c>
      <c r="X36" s="78">
        <v>0</v>
      </c>
      <c r="Y36" s="78">
        <v>814083.99999999988</v>
      </c>
      <c r="Z36" s="78">
        <v>2049488838.0000002</v>
      </c>
      <c r="AA36" s="78">
        <v>2980802507</v>
      </c>
      <c r="AB36" s="78">
        <v>9239724284</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2735</v>
      </c>
      <c r="B37" s="77">
        <v>29</v>
      </c>
      <c r="C37" s="77">
        <v>18</v>
      </c>
      <c r="D37" s="77">
        <v>29</v>
      </c>
      <c r="E37" s="77">
        <v>2024</v>
      </c>
      <c r="F37" s="77" t="s">
        <v>2588</v>
      </c>
      <c r="G37" s="1017" t="s">
        <v>2736</v>
      </c>
      <c r="H37" s="77" t="s">
        <v>2737</v>
      </c>
      <c r="I37" s="1018"/>
      <c r="J37" s="80">
        <v>582588</v>
      </c>
      <c r="K37" s="78">
        <v>789548181</v>
      </c>
      <c r="L37" s="78">
        <v>843787</v>
      </c>
      <c r="M37" s="78">
        <v>1136934636</v>
      </c>
      <c r="N37" s="78">
        <v>2300</v>
      </c>
      <c r="O37" s="78">
        <v>4353390</v>
      </c>
      <c r="P37" s="78">
        <v>11213</v>
      </c>
      <c r="Q37" s="78">
        <v>69473740.999999985</v>
      </c>
      <c r="R37" s="78">
        <v>648</v>
      </c>
      <c r="S37" s="78">
        <v>5399774.0000000009</v>
      </c>
      <c r="T37" s="78">
        <v>0</v>
      </c>
      <c r="U37" s="78">
        <v>0</v>
      </c>
      <c r="V37" s="78">
        <v>187</v>
      </c>
      <c r="W37" s="78">
        <v>0</v>
      </c>
      <c r="X37" s="78">
        <v>0</v>
      </c>
      <c r="Y37" s="78">
        <v>1147665</v>
      </c>
      <c r="Z37" s="78">
        <v>2006857387.0774901</v>
      </c>
      <c r="AA37" s="78">
        <v>1706589599.0000002</v>
      </c>
      <c r="AB37" s="78">
        <v>5509571639</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2738</v>
      </c>
      <c r="B38" s="77">
        <v>30</v>
      </c>
      <c r="C38" s="77">
        <v>18</v>
      </c>
      <c r="D38" s="77">
        <v>30</v>
      </c>
      <c r="E38" s="77">
        <v>2024</v>
      </c>
      <c r="F38" s="77" t="s">
        <v>2588</v>
      </c>
      <c r="G38" s="1017" t="s">
        <v>2739</v>
      </c>
      <c r="H38" s="77" t="s">
        <v>2740</v>
      </c>
      <c r="I38" s="1018"/>
      <c r="J38" s="80">
        <v>287041</v>
      </c>
      <c r="K38" s="78">
        <v>418464485.99999994</v>
      </c>
      <c r="L38" s="78">
        <v>660534</v>
      </c>
      <c r="M38" s="78">
        <v>958596974.99999988</v>
      </c>
      <c r="N38" s="78">
        <v>900</v>
      </c>
      <c r="O38" s="78">
        <v>2662533</v>
      </c>
      <c r="P38" s="78">
        <v>0</v>
      </c>
      <c r="Q38" s="78">
        <v>0</v>
      </c>
      <c r="R38" s="78">
        <v>0</v>
      </c>
      <c r="S38" s="78">
        <v>0</v>
      </c>
      <c r="T38" s="78">
        <v>0</v>
      </c>
      <c r="U38" s="78">
        <v>0</v>
      </c>
      <c r="V38" s="78">
        <v>218</v>
      </c>
      <c r="W38" s="78">
        <v>0</v>
      </c>
      <c r="X38" s="78">
        <v>0</v>
      </c>
      <c r="Y38" s="78">
        <v>1336285.0000000002</v>
      </c>
      <c r="Z38" s="78">
        <v>1381060278.9999998</v>
      </c>
      <c r="AA38" s="78">
        <v>789796362</v>
      </c>
      <c r="AB38" s="78">
        <v>2667353342</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2741</v>
      </c>
      <c r="B39" s="77">
        <v>31</v>
      </c>
      <c r="C39" s="77">
        <v>18</v>
      </c>
      <c r="D39" s="77">
        <v>31</v>
      </c>
      <c r="E39" s="77">
        <v>2024</v>
      </c>
      <c r="F39" s="77" t="s">
        <v>2588</v>
      </c>
      <c r="G39" s="1017" t="s">
        <v>2742</v>
      </c>
      <c r="H39" s="77" t="s">
        <v>2743</v>
      </c>
      <c r="I39" s="1018"/>
      <c r="J39" s="80">
        <v>41230</v>
      </c>
      <c r="K39" s="78">
        <v>56933122.000000007</v>
      </c>
      <c r="L39" s="78">
        <v>29342</v>
      </c>
      <c r="M39" s="78">
        <v>40294897</v>
      </c>
      <c r="N39" s="78">
        <v>144700</v>
      </c>
      <c r="O39" s="78">
        <v>405100969.99999994</v>
      </c>
      <c r="P39" s="78">
        <v>0</v>
      </c>
      <c r="Q39" s="78">
        <v>0</v>
      </c>
      <c r="R39" s="78">
        <v>0</v>
      </c>
      <c r="S39" s="78">
        <v>0</v>
      </c>
      <c r="T39" s="78">
        <v>0</v>
      </c>
      <c r="U39" s="78">
        <v>0</v>
      </c>
      <c r="V39" s="78">
        <v>477</v>
      </c>
      <c r="W39" s="78">
        <v>0</v>
      </c>
      <c r="X39" s="78">
        <v>0</v>
      </c>
      <c r="Y39" s="78">
        <v>2923002</v>
      </c>
      <c r="Z39" s="78">
        <v>505251991</v>
      </c>
      <c r="AA39" s="78">
        <v>102165549.00000001</v>
      </c>
      <c r="AB39" s="78">
        <v>362124662</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2744</v>
      </c>
      <c r="B40" s="77">
        <v>32</v>
      </c>
      <c r="C40" s="77">
        <v>18</v>
      </c>
      <c r="D40" s="77">
        <v>32</v>
      </c>
      <c r="E40" s="77">
        <v>2024</v>
      </c>
      <c r="F40" s="77" t="s">
        <v>2588</v>
      </c>
      <c r="G40" s="1017" t="s">
        <v>2745</v>
      </c>
      <c r="H40" s="77" t="s">
        <v>2746</v>
      </c>
      <c r="I40" s="1018"/>
      <c r="J40" s="80">
        <v>315659</v>
      </c>
      <c r="K40" s="78">
        <v>430121516</v>
      </c>
      <c r="L40" s="78">
        <v>134962</v>
      </c>
      <c r="M40" s="78">
        <v>182741218</v>
      </c>
      <c r="N40" s="78">
        <v>600</v>
      </c>
      <c r="O40" s="78">
        <v>1099902</v>
      </c>
      <c r="P40" s="78">
        <v>5654</v>
      </c>
      <c r="Q40" s="78">
        <v>37135148</v>
      </c>
      <c r="R40" s="78">
        <v>0</v>
      </c>
      <c r="S40" s="78">
        <v>0</v>
      </c>
      <c r="T40" s="78">
        <v>0</v>
      </c>
      <c r="U40" s="78">
        <v>0</v>
      </c>
      <c r="V40" s="78">
        <v>619</v>
      </c>
      <c r="W40" s="78">
        <v>0</v>
      </c>
      <c r="X40" s="78">
        <v>0</v>
      </c>
      <c r="Y40" s="78">
        <v>3796688.9999999995</v>
      </c>
      <c r="Z40" s="78">
        <v>654894473.00000012</v>
      </c>
      <c r="AA40" s="78">
        <v>884267788</v>
      </c>
      <c r="AB40" s="78">
        <v>3790386135</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2747</v>
      </c>
      <c r="B41" s="77">
        <v>33</v>
      </c>
      <c r="C41" s="77">
        <v>18</v>
      </c>
      <c r="D41" s="77">
        <v>33</v>
      </c>
      <c r="E41" s="77">
        <v>2024</v>
      </c>
      <c r="F41" s="77" t="s">
        <v>2588</v>
      </c>
      <c r="G41" s="1017" t="s">
        <v>2748</v>
      </c>
      <c r="H41" s="77" t="s">
        <v>2749</v>
      </c>
      <c r="I41" s="1018"/>
      <c r="J41" s="80">
        <v>62789</v>
      </c>
      <c r="K41" s="78">
        <v>92620831.000000015</v>
      </c>
      <c r="L41" s="78">
        <v>35950</v>
      </c>
      <c r="M41" s="78">
        <v>52694343.999999993</v>
      </c>
      <c r="N41" s="78">
        <v>81900</v>
      </c>
      <c r="O41" s="78">
        <v>269506905</v>
      </c>
      <c r="P41" s="78">
        <v>0</v>
      </c>
      <c r="Q41" s="78">
        <v>0</v>
      </c>
      <c r="R41" s="78">
        <v>0</v>
      </c>
      <c r="S41" s="78">
        <v>0</v>
      </c>
      <c r="T41" s="78">
        <v>471</v>
      </c>
      <c r="U41" s="78">
        <v>152</v>
      </c>
      <c r="V41" s="78">
        <v>1500</v>
      </c>
      <c r="W41" s="78">
        <v>3298035</v>
      </c>
      <c r="X41" s="78">
        <v>931819</v>
      </c>
      <c r="Y41" s="78">
        <v>9200208</v>
      </c>
      <c r="Z41" s="78">
        <v>428252142.00000006</v>
      </c>
      <c r="AA41" s="78">
        <v>51568957.000000007</v>
      </c>
      <c r="AB41" s="78">
        <v>376501341</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2750</v>
      </c>
      <c r="B42" s="77">
        <v>34</v>
      </c>
      <c r="C42" s="77">
        <v>18</v>
      </c>
      <c r="D42" s="77">
        <v>34</v>
      </c>
      <c r="E42" s="77">
        <v>2024</v>
      </c>
      <c r="F42" s="77" t="s">
        <v>2588</v>
      </c>
      <c r="G42" s="1017" t="s">
        <v>2751</v>
      </c>
      <c r="H42" s="77" t="s">
        <v>2752</v>
      </c>
      <c r="I42" s="1018"/>
      <c r="J42" s="80">
        <v>109386</v>
      </c>
      <c r="K42" s="78">
        <v>128121207</v>
      </c>
      <c r="L42" s="78">
        <v>151545</v>
      </c>
      <c r="M42" s="78">
        <v>176709975.99999997</v>
      </c>
      <c r="N42" s="78">
        <v>47600</v>
      </c>
      <c r="O42" s="78">
        <v>113539171</v>
      </c>
      <c r="P42" s="78">
        <v>1490</v>
      </c>
      <c r="Q42" s="78">
        <v>8520114</v>
      </c>
      <c r="R42" s="78">
        <v>0</v>
      </c>
      <c r="S42" s="78">
        <v>0</v>
      </c>
      <c r="T42" s="78">
        <v>0</v>
      </c>
      <c r="U42" s="78">
        <v>0</v>
      </c>
      <c r="V42" s="78">
        <v>0</v>
      </c>
      <c r="W42" s="78">
        <v>0</v>
      </c>
      <c r="X42" s="78">
        <v>0</v>
      </c>
      <c r="Y42" s="78">
        <v>0</v>
      </c>
      <c r="Z42" s="78">
        <v>426890468</v>
      </c>
      <c r="AA42" s="78">
        <v>248646007</v>
      </c>
      <c r="AB42" s="78">
        <v>942948935.00000012</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2753</v>
      </c>
      <c r="B43" s="77">
        <v>35</v>
      </c>
      <c r="C43" s="77">
        <v>18</v>
      </c>
      <c r="D43" s="77">
        <v>35</v>
      </c>
      <c r="E43" s="77">
        <v>2024</v>
      </c>
      <c r="F43" s="77" t="s">
        <v>2588</v>
      </c>
      <c r="G43" s="1017" t="s">
        <v>2754</v>
      </c>
      <c r="H43" s="77" t="s">
        <v>2755</v>
      </c>
      <c r="I43" s="1018"/>
      <c r="J43" s="80">
        <v>536531</v>
      </c>
      <c r="K43" s="78">
        <v>746524421</v>
      </c>
      <c r="L43" s="78">
        <v>176235</v>
      </c>
      <c r="M43" s="78">
        <v>243779038.99999997</v>
      </c>
      <c r="N43" s="78">
        <v>2000</v>
      </c>
      <c r="O43" s="78">
        <v>4884376.0000000009</v>
      </c>
      <c r="P43" s="78">
        <v>0</v>
      </c>
      <c r="Q43" s="78">
        <v>0</v>
      </c>
      <c r="R43" s="78">
        <v>0</v>
      </c>
      <c r="S43" s="78">
        <v>0</v>
      </c>
      <c r="T43" s="78">
        <v>0</v>
      </c>
      <c r="U43" s="78">
        <v>0</v>
      </c>
      <c r="V43" s="78">
        <v>5</v>
      </c>
      <c r="W43" s="78">
        <v>0</v>
      </c>
      <c r="X43" s="78">
        <v>0</v>
      </c>
      <c r="Y43" s="78">
        <v>32868</v>
      </c>
      <c r="Z43" s="78">
        <v>995220703.99999988</v>
      </c>
      <c r="AA43" s="78">
        <v>1566369878</v>
      </c>
      <c r="AB43" s="78">
        <v>5367747329</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2756</v>
      </c>
      <c r="B44" s="77">
        <v>36</v>
      </c>
      <c r="C44" s="77">
        <v>18</v>
      </c>
      <c r="D44" s="77">
        <v>36</v>
      </c>
      <c r="E44" s="77">
        <v>2024</v>
      </c>
      <c r="F44" s="77" t="s">
        <v>2588</v>
      </c>
      <c r="G44" s="1017" t="s">
        <v>2757</v>
      </c>
      <c r="H44" s="77" t="s">
        <v>2758</v>
      </c>
      <c r="I44" s="1018"/>
      <c r="J44" s="80">
        <v>151568</v>
      </c>
      <c r="K44" s="78">
        <v>216889728</v>
      </c>
      <c r="L44" s="78">
        <v>55985</v>
      </c>
      <c r="M44" s="78">
        <v>79763155</v>
      </c>
      <c r="N44" s="78">
        <v>1000</v>
      </c>
      <c r="O44" s="78">
        <v>2476572</v>
      </c>
      <c r="P44" s="78">
        <v>0</v>
      </c>
      <c r="Q44" s="78">
        <v>0</v>
      </c>
      <c r="R44" s="78">
        <v>0</v>
      </c>
      <c r="S44" s="78">
        <v>0</v>
      </c>
      <c r="T44" s="78">
        <v>0</v>
      </c>
      <c r="U44" s="78">
        <v>0</v>
      </c>
      <c r="V44" s="78">
        <v>0</v>
      </c>
      <c r="W44" s="78">
        <v>0</v>
      </c>
      <c r="X44" s="78">
        <v>0</v>
      </c>
      <c r="Y44" s="78">
        <v>0</v>
      </c>
      <c r="Z44" s="78">
        <v>299129454.99999994</v>
      </c>
      <c r="AA44" s="78">
        <v>427875406</v>
      </c>
      <c r="AB44" s="78">
        <v>1329334533</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2759</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2759</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2759</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2759</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2759</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2759</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2759</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2759</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2759</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2759</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2759</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2759</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2759</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2759</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2759</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2759</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2759</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2759</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2759</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2759</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2759</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2759</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2759</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2759</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2759</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2759</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2759</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2759</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2759</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2759</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2759</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2759</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2759</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2759</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2759</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2759</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2759</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2759</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2759</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2759</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2759</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2759</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2759</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2759</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2759</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2759</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2759</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2759</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2759</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2759</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2759</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2759</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2759</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2759</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2759</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2759</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2759</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2759</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2759</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2759</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2759</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2759</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2759</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2759</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2759</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2759</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2759</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2759</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2759</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2759</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2759</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2759</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2759</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2759</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2759</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2759</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2759</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2759</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2759</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2759</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2759</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2759</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2759</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2759</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2759</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2759</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2759</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2759</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2759</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2759</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2759</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2759</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2759</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2759</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2759</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2759</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2759</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2759</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2759</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2759</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2759</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2759</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2759</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2759</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2759</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2759</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2759</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2759</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2759</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2759</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2759</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2759</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2759</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2759</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2759</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2759</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2759</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2759</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2759</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2759</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2759</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2759</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2759</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2759</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2759</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2759</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2759</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2759</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2759</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2759</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2759</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2759</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2759</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2759</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2759</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2759</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2759</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2759</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2759</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2759</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2759</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2759</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2759</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2759</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2049</v>
      </c>
      <c r="B189" s="77">
        <v>181</v>
      </c>
      <c r="C189" s="77">
        <v>16</v>
      </c>
      <c r="D189" s="77">
        <v>1</v>
      </c>
      <c r="E189" s="77">
        <v>2022</v>
      </c>
      <c r="F189" s="77" t="s">
        <v>162</v>
      </c>
      <c r="G189" s="1017" t="s">
        <v>1599</v>
      </c>
      <c r="H189" s="77" t="s">
        <v>1600</v>
      </c>
      <c r="I189" s="1018"/>
      <c r="J189" s="80"/>
      <c r="K189" s="78"/>
      <c r="L189" s="78"/>
      <c r="M189" s="78"/>
      <c r="N189" s="78"/>
      <c r="O189" s="78"/>
      <c r="P189" s="78"/>
      <c r="Q189" s="78"/>
      <c r="R189" s="78"/>
      <c r="S189" s="78"/>
      <c r="T189" s="78"/>
      <c r="U189" s="78"/>
      <c r="V189" s="78"/>
      <c r="W189" s="78"/>
      <c r="X189" s="78"/>
      <c r="Y189" s="78"/>
      <c r="Z189" s="78"/>
      <c r="AA189" s="78"/>
      <c r="AB189" s="78"/>
      <c r="AC189" s="79"/>
      <c r="AD189" s="78">
        <v>9660385306.6090984</v>
      </c>
      <c r="AE189" s="78">
        <v>158667103.52906179</v>
      </c>
      <c r="AF189" s="78">
        <v>86135417.211133793</v>
      </c>
      <c r="AG189" s="78">
        <v>7556591970.3776398</v>
      </c>
      <c r="AH189" s="78">
        <v>8846465473.8664703</v>
      </c>
      <c r="AI189" s="78">
        <v>0</v>
      </c>
      <c r="AJ189" s="78">
        <v>0</v>
      </c>
      <c r="AK189" s="78">
        <v>469219275.97962761</v>
      </c>
      <c r="AL189" s="78">
        <v>0</v>
      </c>
      <c r="AM189" s="78">
        <v>0</v>
      </c>
      <c r="AN189" s="78">
        <v>26777464547.573036</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2760</v>
      </c>
      <c r="B190" s="77">
        <v>182</v>
      </c>
      <c r="C190" s="77">
        <v>16</v>
      </c>
      <c r="D190" s="77">
        <v>2</v>
      </c>
      <c r="E190" s="77">
        <v>2022</v>
      </c>
      <c r="F190" s="77" t="s">
        <v>162</v>
      </c>
      <c r="G190" s="1017" t="s">
        <v>2655</v>
      </c>
      <c r="H190" s="77" t="s">
        <v>2656</v>
      </c>
      <c r="I190" s="1018"/>
      <c r="J190" s="80"/>
      <c r="K190" s="78"/>
      <c r="L190" s="78"/>
      <c r="M190" s="78"/>
      <c r="N190" s="78"/>
      <c r="O190" s="78"/>
      <c r="P190" s="78"/>
      <c r="Q190" s="78"/>
      <c r="R190" s="78"/>
      <c r="S190" s="78"/>
      <c r="T190" s="78"/>
      <c r="U190" s="78"/>
      <c r="V190" s="78"/>
      <c r="W190" s="78"/>
      <c r="X190" s="78"/>
      <c r="Y190" s="78"/>
      <c r="Z190" s="78"/>
      <c r="AA190" s="78"/>
      <c r="AB190" s="78"/>
      <c r="AC190" s="79"/>
      <c r="AD190" s="78">
        <v>1248881.4714150145</v>
      </c>
      <c r="AE190" s="78">
        <v>1635410.261135173</v>
      </c>
      <c r="AF190" s="78">
        <v>605221.38027821237</v>
      </c>
      <c r="AG190" s="78">
        <v>100769621.28424406</v>
      </c>
      <c r="AH190" s="78">
        <v>113369195.08566524</v>
      </c>
      <c r="AI190" s="78">
        <v>0</v>
      </c>
      <c r="AJ190" s="78">
        <v>0</v>
      </c>
      <c r="AK190" s="78">
        <v>4446240.1283202097</v>
      </c>
      <c r="AL190" s="78">
        <v>0</v>
      </c>
      <c r="AM190" s="78">
        <v>0</v>
      </c>
      <c r="AN190" s="78">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2761</v>
      </c>
      <c r="B191" s="77">
        <v>183</v>
      </c>
      <c r="C191" s="77">
        <v>16</v>
      </c>
      <c r="D191" s="77">
        <v>3</v>
      </c>
      <c r="E191" s="77">
        <v>2022</v>
      </c>
      <c r="F191" s="77" t="s">
        <v>162</v>
      </c>
      <c r="G191" s="1017" t="s">
        <v>2658</v>
      </c>
      <c r="H191" s="77" t="s">
        <v>2659</v>
      </c>
      <c r="I191" s="1018"/>
      <c r="J191" s="80"/>
      <c r="K191" s="78"/>
      <c r="L191" s="78"/>
      <c r="M191" s="78"/>
      <c r="N191" s="78"/>
      <c r="O191" s="78"/>
      <c r="P191" s="78"/>
      <c r="Q191" s="78"/>
      <c r="R191" s="78"/>
      <c r="S191" s="78"/>
      <c r="T191" s="78"/>
      <c r="U191" s="78"/>
      <c r="V191" s="78"/>
      <c r="W191" s="78"/>
      <c r="X191" s="78"/>
      <c r="Y191" s="78"/>
      <c r="Z191" s="78"/>
      <c r="AA191" s="78"/>
      <c r="AB191" s="78"/>
      <c r="AC191" s="79"/>
      <c r="AD191" s="78">
        <v>7436557.2561925212</v>
      </c>
      <c r="AE191" s="78">
        <v>1313866.7572995652</v>
      </c>
      <c r="AF191" s="78">
        <v>1644960.6746023209</v>
      </c>
      <c r="AG191" s="78">
        <v>60271949.030001745</v>
      </c>
      <c r="AH191" s="78">
        <v>72985855.651862115</v>
      </c>
      <c r="AI191" s="78">
        <v>0</v>
      </c>
      <c r="AJ191" s="78">
        <v>0</v>
      </c>
      <c r="AK191" s="78">
        <v>3728163.2441222407</v>
      </c>
      <c r="AL191" s="78">
        <v>0</v>
      </c>
      <c r="AM191" s="78">
        <v>0</v>
      </c>
      <c r="AN191" s="78">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2762</v>
      </c>
      <c r="B192" s="77">
        <v>184</v>
      </c>
      <c r="C192" s="77">
        <v>16</v>
      </c>
      <c r="D192" s="77">
        <v>4</v>
      </c>
      <c r="E192" s="77">
        <v>2022</v>
      </c>
      <c r="F192" s="77" t="s">
        <v>162</v>
      </c>
      <c r="G192" s="1017" t="s">
        <v>2661</v>
      </c>
      <c r="H192" s="77" t="s">
        <v>2662</v>
      </c>
      <c r="I192" s="1018"/>
      <c r="J192" s="80"/>
      <c r="K192" s="78"/>
      <c r="L192" s="78"/>
      <c r="M192" s="78"/>
      <c r="N192" s="78"/>
      <c r="O192" s="78"/>
      <c r="P192" s="78"/>
      <c r="Q192" s="78"/>
      <c r="R192" s="78"/>
      <c r="S192" s="78"/>
      <c r="T192" s="78"/>
      <c r="U192" s="78"/>
      <c r="V192" s="78"/>
      <c r="W192" s="78"/>
      <c r="X192" s="78"/>
      <c r="Y192" s="78"/>
      <c r="Z192" s="78"/>
      <c r="AA192" s="78"/>
      <c r="AB192" s="78"/>
      <c r="AC192" s="79"/>
      <c r="AD192" s="78">
        <v>79821256.22621578</v>
      </c>
      <c r="AE192" s="78">
        <v>1852336.7397993871</v>
      </c>
      <c r="AF192" s="78">
        <v>721610.10725479166</v>
      </c>
      <c r="AG192" s="78">
        <v>86381447.576086938</v>
      </c>
      <c r="AH192" s="78">
        <v>116609398.6253693</v>
      </c>
      <c r="AI192" s="78">
        <v>0</v>
      </c>
      <c r="AJ192" s="78">
        <v>0</v>
      </c>
      <c r="AK192" s="78">
        <v>6102685.0609746883</v>
      </c>
      <c r="AL192" s="78">
        <v>0</v>
      </c>
      <c r="AM192" s="78">
        <v>0</v>
      </c>
      <c r="AN192" s="78">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2763</v>
      </c>
      <c r="B193" s="77">
        <v>185</v>
      </c>
      <c r="C193" s="77">
        <v>16</v>
      </c>
      <c r="D193" s="77">
        <v>5</v>
      </c>
      <c r="E193" s="77">
        <v>2022</v>
      </c>
      <c r="F193" s="77" t="s">
        <v>162</v>
      </c>
      <c r="G193" s="1017" t="s">
        <v>2664</v>
      </c>
      <c r="H193" s="77" t="s">
        <v>2665</v>
      </c>
      <c r="I193" s="1018"/>
      <c r="J193" s="80"/>
      <c r="K193" s="78"/>
      <c r="L193" s="78"/>
      <c r="M193" s="78"/>
      <c r="N193" s="78"/>
      <c r="O193" s="78"/>
      <c r="P193" s="78"/>
      <c r="Q193" s="78"/>
      <c r="R193" s="78"/>
      <c r="S193" s="78"/>
      <c r="T193" s="78"/>
      <c r="U193" s="78"/>
      <c r="V193" s="78"/>
      <c r="W193" s="78"/>
      <c r="X193" s="78"/>
      <c r="Y193" s="78"/>
      <c r="Z193" s="78"/>
      <c r="AA193" s="78"/>
      <c r="AB193" s="78"/>
      <c r="AC193" s="79"/>
      <c r="AD193" s="78">
        <v>5263430.8998244582</v>
      </c>
      <c r="AE193" s="78">
        <v>3696981.0512773483</v>
      </c>
      <c r="AF193" s="78">
        <v>806961.84037094982</v>
      </c>
      <c r="AG193" s="78">
        <v>144510601.00730202</v>
      </c>
      <c r="AH193" s="78">
        <v>193057612.24022618</v>
      </c>
      <c r="AI193" s="78">
        <v>0</v>
      </c>
      <c r="AJ193" s="78">
        <v>0</v>
      </c>
      <c r="AK193" s="78">
        <v>8559331.8370700609</v>
      </c>
      <c r="AL193" s="78">
        <v>0</v>
      </c>
      <c r="AM193" s="78">
        <v>0</v>
      </c>
      <c r="AN193" s="78">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2764</v>
      </c>
      <c r="B194" s="77">
        <v>186</v>
      </c>
      <c r="C194" s="77">
        <v>16</v>
      </c>
      <c r="D194" s="77">
        <v>6</v>
      </c>
      <c r="E194" s="77">
        <v>2022</v>
      </c>
      <c r="F194" s="77" t="s">
        <v>162</v>
      </c>
      <c r="G194" s="1017" t="s">
        <v>2667</v>
      </c>
      <c r="H194" s="77" t="s">
        <v>2668</v>
      </c>
      <c r="I194" s="1018"/>
      <c r="J194" s="80"/>
      <c r="K194" s="78"/>
      <c r="L194" s="78"/>
      <c r="M194" s="78"/>
      <c r="N194" s="78"/>
      <c r="O194" s="78"/>
      <c r="P194" s="78"/>
      <c r="Q194" s="78"/>
      <c r="R194" s="78"/>
      <c r="S194" s="78"/>
      <c r="T194" s="78"/>
      <c r="U194" s="78"/>
      <c r="V194" s="78"/>
      <c r="W194" s="78"/>
      <c r="X194" s="78"/>
      <c r="Y194" s="78"/>
      <c r="Z194" s="78"/>
      <c r="AA194" s="78"/>
      <c r="AB194" s="78"/>
      <c r="AC194" s="79"/>
      <c r="AD194" s="78">
        <v>908702921.70239019</v>
      </c>
      <c r="AE194" s="78">
        <v>4876999.5557840997</v>
      </c>
      <c r="AF194" s="78">
        <v>2529514.9996243236</v>
      </c>
      <c r="AG194" s="78">
        <v>283000412.20714372</v>
      </c>
      <c r="AH194" s="78">
        <v>380929815.13681227</v>
      </c>
      <c r="AI194" s="78">
        <v>0</v>
      </c>
      <c r="AJ194" s="78">
        <v>0</v>
      </c>
      <c r="AK194" s="78">
        <v>21631404.359079998</v>
      </c>
      <c r="AL194" s="78">
        <v>0</v>
      </c>
      <c r="AM194" s="78">
        <v>0</v>
      </c>
      <c r="AN194" s="78">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2765</v>
      </c>
      <c r="B195" s="77">
        <v>187</v>
      </c>
      <c r="C195" s="77">
        <v>16</v>
      </c>
      <c r="D195" s="77">
        <v>7</v>
      </c>
      <c r="E195" s="77">
        <v>2022</v>
      </c>
      <c r="F195" s="77" t="s">
        <v>162</v>
      </c>
      <c r="G195" s="1017" t="s">
        <v>2670</v>
      </c>
      <c r="H195" s="77" t="s">
        <v>2671</v>
      </c>
      <c r="I195" s="1018"/>
      <c r="J195" s="80"/>
      <c r="K195" s="78"/>
      <c r="L195" s="78"/>
      <c r="M195" s="78"/>
      <c r="N195" s="78"/>
      <c r="O195" s="78"/>
      <c r="P195" s="78"/>
      <c r="Q195" s="78"/>
      <c r="R195" s="78"/>
      <c r="S195" s="78"/>
      <c r="T195" s="78"/>
      <c r="U195" s="78"/>
      <c r="V195" s="78"/>
      <c r="W195" s="78"/>
      <c r="X195" s="78"/>
      <c r="Y195" s="78"/>
      <c r="Z195" s="78"/>
      <c r="AA195" s="78"/>
      <c r="AB195" s="78"/>
      <c r="AC195" s="79"/>
      <c r="AD195" s="78">
        <v>80932611.228410125</v>
      </c>
      <c r="AE195" s="78">
        <v>2656964.7422205494</v>
      </c>
      <c r="AF195" s="78">
        <v>1575127.4384163735</v>
      </c>
      <c r="AG195" s="78">
        <v>58851182.38298016</v>
      </c>
      <c r="AH195" s="78">
        <v>65535554.870770015</v>
      </c>
      <c r="AI195" s="78">
        <v>0</v>
      </c>
      <c r="AJ195" s="78">
        <v>0</v>
      </c>
      <c r="AK195" s="78">
        <v>3964982.7020648904</v>
      </c>
      <c r="AL195" s="78">
        <v>0</v>
      </c>
      <c r="AM195" s="78">
        <v>0</v>
      </c>
      <c r="AN195" s="78">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2766</v>
      </c>
      <c r="B196" s="77">
        <v>188</v>
      </c>
      <c r="C196" s="77">
        <v>16</v>
      </c>
      <c r="D196" s="77">
        <v>8</v>
      </c>
      <c r="E196" s="77">
        <v>2022</v>
      </c>
      <c r="F196" s="77" t="s">
        <v>162</v>
      </c>
      <c r="G196" s="1017" t="s">
        <v>2673</v>
      </c>
      <c r="H196" s="77" t="s">
        <v>2674</v>
      </c>
      <c r="I196" s="1018"/>
      <c r="J196" s="80"/>
      <c r="K196" s="78"/>
      <c r="L196" s="78"/>
      <c r="M196" s="78"/>
      <c r="N196" s="78"/>
      <c r="O196" s="78"/>
      <c r="P196" s="78"/>
      <c r="Q196" s="78"/>
      <c r="R196" s="78"/>
      <c r="S196" s="78"/>
      <c r="T196" s="78"/>
      <c r="U196" s="78"/>
      <c r="V196" s="78"/>
      <c r="W196" s="78"/>
      <c r="X196" s="78"/>
      <c r="Y196" s="78"/>
      <c r="Z196" s="78"/>
      <c r="AA196" s="78"/>
      <c r="AB196" s="78"/>
      <c r="AC196" s="79"/>
      <c r="AD196" s="78">
        <v>76925539.706577361</v>
      </c>
      <c r="AE196" s="78">
        <v>656933.37864978262</v>
      </c>
      <c r="AF196" s="78">
        <v>636258.3741386336</v>
      </c>
      <c r="AG196" s="78">
        <v>53331154.590453669</v>
      </c>
      <c r="AH196" s="78">
        <v>41038965.902539238</v>
      </c>
      <c r="AI196" s="78">
        <v>0</v>
      </c>
      <c r="AJ196" s="78">
        <v>0</v>
      </c>
      <c r="AK196" s="78">
        <v>2274060.7818037118</v>
      </c>
      <c r="AL196" s="78">
        <v>0</v>
      </c>
      <c r="AM196" s="78">
        <v>0</v>
      </c>
      <c r="AN196" s="78">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2767</v>
      </c>
      <c r="B197" s="77">
        <v>189</v>
      </c>
      <c r="C197" s="77">
        <v>16</v>
      </c>
      <c r="D197" s="77">
        <v>9</v>
      </c>
      <c r="E197" s="77">
        <v>2022</v>
      </c>
      <c r="F197" s="77" t="s">
        <v>162</v>
      </c>
      <c r="G197" s="1017" t="s">
        <v>2676</v>
      </c>
      <c r="H197" s="77" t="s">
        <v>2677</v>
      </c>
      <c r="I197" s="1018"/>
      <c r="J197" s="80"/>
      <c r="K197" s="78"/>
      <c r="L197" s="78"/>
      <c r="M197" s="78"/>
      <c r="N197" s="78"/>
      <c r="O197" s="78"/>
      <c r="P197" s="78"/>
      <c r="Q197" s="78"/>
      <c r="R197" s="78"/>
      <c r="S197" s="78"/>
      <c r="T197" s="78"/>
      <c r="U197" s="78"/>
      <c r="V197" s="78"/>
      <c r="W197" s="78"/>
      <c r="X197" s="78"/>
      <c r="Y197" s="78"/>
      <c r="Z197" s="78"/>
      <c r="AA197" s="78"/>
      <c r="AB197" s="78"/>
      <c r="AC197" s="79"/>
      <c r="AD197" s="78">
        <v>715301849.29316342</v>
      </c>
      <c r="AE197" s="78">
        <v>4353914.4299271312</v>
      </c>
      <c r="AF197" s="78">
        <v>3390791.5792510109</v>
      </c>
      <c r="AG197" s="78">
        <v>212218283.67765856</v>
      </c>
      <c r="AH197" s="78">
        <v>254361396.26733589</v>
      </c>
      <c r="AI197" s="78">
        <v>0</v>
      </c>
      <c r="AJ197" s="78">
        <v>0</v>
      </c>
      <c r="AK197" s="78">
        <v>14962366.984835703</v>
      </c>
      <c r="AL197" s="78">
        <v>0</v>
      </c>
      <c r="AM197" s="78">
        <v>0</v>
      </c>
      <c r="AN197" s="78">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2768</v>
      </c>
      <c r="B198" s="77">
        <v>190</v>
      </c>
      <c r="C198" s="77">
        <v>16</v>
      </c>
      <c r="D198" s="77">
        <v>10</v>
      </c>
      <c r="E198" s="77">
        <v>2022</v>
      </c>
      <c r="F198" s="77" t="s">
        <v>162</v>
      </c>
      <c r="G198" s="1017" t="s">
        <v>2679</v>
      </c>
      <c r="H198" s="77" t="s">
        <v>2680</v>
      </c>
      <c r="I198" s="1018"/>
      <c r="J198" s="80"/>
      <c r="K198" s="78"/>
      <c r="L198" s="78"/>
      <c r="M198" s="78"/>
      <c r="N198" s="78"/>
      <c r="O198" s="78"/>
      <c r="P198" s="78"/>
      <c r="Q198" s="78"/>
      <c r="R198" s="78"/>
      <c r="S198" s="78"/>
      <c r="T198" s="78"/>
      <c r="U198" s="78"/>
      <c r="V198" s="78"/>
      <c r="W198" s="78"/>
      <c r="X198" s="78"/>
      <c r="Y198" s="78"/>
      <c r="Z198" s="78"/>
      <c r="AA198" s="78"/>
      <c r="AB198" s="78"/>
      <c r="AC198" s="79"/>
      <c r="AD198" s="78">
        <v>922721.88972358371</v>
      </c>
      <c r="AE198" s="78">
        <v>373852.0164213049</v>
      </c>
      <c r="AF198" s="78">
        <v>217258.95702294807</v>
      </c>
      <c r="AG198" s="78">
        <v>13963108.27687607</v>
      </c>
      <c r="AH198" s="78">
        <v>17896977.076325208</v>
      </c>
      <c r="AI198" s="78">
        <v>0</v>
      </c>
      <c r="AJ198" s="78">
        <v>0</v>
      </c>
      <c r="AK198" s="78">
        <v>868768.4367710735</v>
      </c>
      <c r="AL198" s="78">
        <v>0</v>
      </c>
      <c r="AM198" s="78">
        <v>0</v>
      </c>
      <c r="AN198" s="78">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2769</v>
      </c>
      <c r="B199" s="77">
        <v>191</v>
      </c>
      <c r="C199" s="77">
        <v>16</v>
      </c>
      <c r="D199" s="77">
        <v>11</v>
      </c>
      <c r="E199" s="77">
        <v>2022</v>
      </c>
      <c r="F199" s="77" t="s">
        <v>162</v>
      </c>
      <c r="G199" s="1017" t="s">
        <v>2682</v>
      </c>
      <c r="H199" s="77" t="s">
        <v>2683</v>
      </c>
      <c r="I199" s="1018"/>
      <c r="J199" s="80"/>
      <c r="K199" s="78"/>
      <c r="L199" s="78"/>
      <c r="M199" s="78"/>
      <c r="N199" s="78"/>
      <c r="O199" s="78"/>
      <c r="P199" s="78"/>
      <c r="Q199" s="78"/>
      <c r="R199" s="78"/>
      <c r="S199" s="78"/>
      <c r="T199" s="78"/>
      <c r="U199" s="78"/>
      <c r="V199" s="78"/>
      <c r="W199" s="78"/>
      <c r="X199" s="78"/>
      <c r="Y199" s="78"/>
      <c r="Z199" s="78"/>
      <c r="AA199" s="78"/>
      <c r="AB199" s="78"/>
      <c r="AC199" s="79"/>
      <c r="AD199" s="78">
        <v>4457431.3644870613</v>
      </c>
      <c r="AE199" s="78">
        <v>510777.24054268812</v>
      </c>
      <c r="AF199" s="78">
        <v>201740.46009273746</v>
      </c>
      <c r="AG199" s="78">
        <v>12000819.916030683</v>
      </c>
      <c r="AH199" s="78">
        <v>14900601.562184172</v>
      </c>
      <c r="AI199" s="78">
        <v>0</v>
      </c>
      <c r="AJ199" s="78">
        <v>0</v>
      </c>
      <c r="AK199" s="78">
        <v>784835.69540644833</v>
      </c>
      <c r="AL199" s="78">
        <v>0</v>
      </c>
      <c r="AM199" s="78">
        <v>0</v>
      </c>
      <c r="AN199" s="78">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2770</v>
      </c>
      <c r="B200" s="77">
        <v>192</v>
      </c>
      <c r="C200" s="77">
        <v>16</v>
      </c>
      <c r="D200" s="77">
        <v>12</v>
      </c>
      <c r="E200" s="77">
        <v>2022</v>
      </c>
      <c r="F200" s="77" t="s">
        <v>162</v>
      </c>
      <c r="G200" s="1017" t="s">
        <v>2685</v>
      </c>
      <c r="H200" s="77" t="s">
        <v>2686</v>
      </c>
      <c r="I200" s="1018"/>
      <c r="J200" s="80"/>
      <c r="K200" s="78"/>
      <c r="L200" s="78"/>
      <c r="M200" s="78"/>
      <c r="N200" s="78"/>
      <c r="O200" s="78"/>
      <c r="P200" s="78"/>
      <c r="Q200" s="78"/>
      <c r="R200" s="78"/>
      <c r="S200" s="78"/>
      <c r="T200" s="78"/>
      <c r="U200" s="78"/>
      <c r="V200" s="78"/>
      <c r="W200" s="78"/>
      <c r="X200" s="78"/>
      <c r="Y200" s="78"/>
      <c r="Z200" s="78"/>
      <c r="AA200" s="78"/>
      <c r="AB200" s="78"/>
      <c r="AC200" s="79"/>
      <c r="AD200" s="78">
        <v>15791795.388099778</v>
      </c>
      <c r="AE200" s="78">
        <v>1460022.8954066597</v>
      </c>
      <c r="AF200" s="78">
        <v>248295.95088336919</v>
      </c>
      <c r="AG200" s="78">
        <v>47653910.816494472</v>
      </c>
      <c r="AH200" s="78">
        <v>90926179.932731837</v>
      </c>
      <c r="AI200" s="78">
        <v>0</v>
      </c>
      <c r="AJ200" s="78">
        <v>0</v>
      </c>
      <c r="AK200" s="78">
        <v>4783133.239428374</v>
      </c>
      <c r="AL200" s="78">
        <v>0</v>
      </c>
      <c r="AM200" s="78">
        <v>0</v>
      </c>
      <c r="AN200" s="78">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2771</v>
      </c>
      <c r="B201" s="77">
        <v>193</v>
      </c>
      <c r="C201" s="77">
        <v>16</v>
      </c>
      <c r="D201" s="77">
        <v>13</v>
      </c>
      <c r="E201" s="77">
        <v>2022</v>
      </c>
      <c r="F201" s="77" t="s">
        <v>162</v>
      </c>
      <c r="G201" s="1017" t="s">
        <v>2688</v>
      </c>
      <c r="H201" s="77" t="s">
        <v>2689</v>
      </c>
      <c r="I201" s="1018"/>
      <c r="J201" s="80"/>
      <c r="K201" s="78"/>
      <c r="L201" s="78"/>
      <c r="M201" s="78"/>
      <c r="N201" s="78"/>
      <c r="O201" s="78"/>
      <c r="P201" s="78"/>
      <c r="Q201" s="78"/>
      <c r="R201" s="78"/>
      <c r="S201" s="78"/>
      <c r="T201" s="78"/>
      <c r="U201" s="78"/>
      <c r="V201" s="78"/>
      <c r="W201" s="78"/>
      <c r="X201" s="78"/>
      <c r="Y201" s="78"/>
      <c r="Z201" s="78"/>
      <c r="AA201" s="78"/>
      <c r="AB201" s="78"/>
      <c r="AC201" s="79"/>
      <c r="AD201" s="78">
        <v>160090217.20673582</v>
      </c>
      <c r="AE201" s="78">
        <v>1106171.1926210625</v>
      </c>
      <c r="AF201" s="78">
        <v>5198696.4716205429</v>
      </c>
      <c r="AG201" s="78">
        <v>67789202.068136454</v>
      </c>
      <c r="AH201" s="78">
        <v>101367437.8273969</v>
      </c>
      <c r="AI201" s="78">
        <v>0</v>
      </c>
      <c r="AJ201" s="78">
        <v>0</v>
      </c>
      <c r="AK201" s="78">
        <v>6164278.780406883</v>
      </c>
      <c r="AL201" s="78">
        <v>0</v>
      </c>
      <c r="AM201" s="78">
        <v>0</v>
      </c>
      <c r="AN201" s="78">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2772</v>
      </c>
      <c r="B202" s="77">
        <v>194</v>
      </c>
      <c r="C202" s="77">
        <v>16</v>
      </c>
      <c r="D202" s="77">
        <v>14</v>
      </c>
      <c r="E202" s="77">
        <v>2022</v>
      </c>
      <c r="F202" s="77" t="s">
        <v>162</v>
      </c>
      <c r="G202" s="1017" t="s">
        <v>2691</v>
      </c>
      <c r="H202" s="77" t="s">
        <v>2692</v>
      </c>
      <c r="I202" s="1018"/>
      <c r="J202" s="80"/>
      <c r="K202" s="78"/>
      <c r="L202" s="78"/>
      <c r="M202" s="78"/>
      <c r="N202" s="78"/>
      <c r="O202" s="78"/>
      <c r="P202" s="78"/>
      <c r="Q202" s="78"/>
      <c r="R202" s="78"/>
      <c r="S202" s="78"/>
      <c r="T202" s="78"/>
      <c r="U202" s="78"/>
      <c r="V202" s="78"/>
      <c r="W202" s="78"/>
      <c r="X202" s="78"/>
      <c r="Y202" s="78"/>
      <c r="Z202" s="78"/>
      <c r="AA202" s="78"/>
      <c r="AB202" s="78"/>
      <c r="AC202" s="79"/>
      <c r="AD202" s="78">
        <v>810270623.15890765</v>
      </c>
      <c r="AE202" s="78">
        <v>1306174.3289781392</v>
      </c>
      <c r="AF202" s="78">
        <v>1963089.8616716377</v>
      </c>
      <c r="AG202" s="78">
        <v>77507478.846329167</v>
      </c>
      <c r="AH202" s="78">
        <v>134630998.91476002</v>
      </c>
      <c r="AI202" s="78">
        <v>0</v>
      </c>
      <c r="AJ202" s="78">
        <v>0</v>
      </c>
      <c r="AK202" s="78">
        <v>7541033.9933755482</v>
      </c>
      <c r="AL202" s="78">
        <v>0</v>
      </c>
      <c r="AM202" s="78">
        <v>0</v>
      </c>
      <c r="AN202" s="78">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2773</v>
      </c>
      <c r="B203" s="77">
        <v>195</v>
      </c>
      <c r="C203" s="77">
        <v>16</v>
      </c>
      <c r="D203" s="77">
        <v>15</v>
      </c>
      <c r="E203" s="77">
        <v>2022</v>
      </c>
      <c r="F203" s="77" t="s">
        <v>162</v>
      </c>
      <c r="G203" s="1017" t="s">
        <v>2694</v>
      </c>
      <c r="H203" s="77" t="s">
        <v>2695</v>
      </c>
      <c r="I203" s="1018"/>
      <c r="J203" s="80"/>
      <c r="K203" s="78"/>
      <c r="L203" s="78"/>
      <c r="M203" s="78"/>
      <c r="N203" s="78"/>
      <c r="O203" s="78"/>
      <c r="P203" s="78"/>
      <c r="Q203" s="78"/>
      <c r="R203" s="78"/>
      <c r="S203" s="78"/>
      <c r="T203" s="78"/>
      <c r="U203" s="78"/>
      <c r="V203" s="78"/>
      <c r="W203" s="78"/>
      <c r="X203" s="78"/>
      <c r="Y203" s="78"/>
      <c r="Z203" s="78"/>
      <c r="AA203" s="78"/>
      <c r="AB203" s="78"/>
      <c r="AC203" s="79"/>
      <c r="AD203" s="78">
        <v>244448608.21444732</v>
      </c>
      <c r="AE203" s="78">
        <v>2595425.3156491411</v>
      </c>
      <c r="AF203" s="78">
        <v>5617695.8887362285</v>
      </c>
      <c r="AG203" s="78">
        <v>207950160.92246667</v>
      </c>
      <c r="AH203" s="78">
        <v>204522947.84225589</v>
      </c>
      <c r="AI203" s="78">
        <v>0</v>
      </c>
      <c r="AJ203" s="78">
        <v>0</v>
      </c>
      <c r="AK203" s="78">
        <v>11010297.012211522</v>
      </c>
      <c r="AL203" s="78">
        <v>0</v>
      </c>
      <c r="AM203" s="78">
        <v>0</v>
      </c>
      <c r="AN203" s="78">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2774</v>
      </c>
      <c r="B204" s="77">
        <v>196</v>
      </c>
      <c r="C204" s="77">
        <v>16</v>
      </c>
      <c r="D204" s="77">
        <v>16</v>
      </c>
      <c r="E204" s="77">
        <v>2022</v>
      </c>
      <c r="F204" s="77" t="s">
        <v>162</v>
      </c>
      <c r="G204" s="1017" t="s">
        <v>2697</v>
      </c>
      <c r="H204" s="77" t="s">
        <v>2698</v>
      </c>
      <c r="I204" s="1018"/>
      <c r="J204" s="80"/>
      <c r="K204" s="78"/>
      <c r="L204" s="78"/>
      <c r="M204" s="78"/>
      <c r="N204" s="78"/>
      <c r="O204" s="78"/>
      <c r="P204" s="78"/>
      <c r="Q204" s="78"/>
      <c r="R204" s="78"/>
      <c r="S204" s="78"/>
      <c r="T204" s="78"/>
      <c r="U204" s="78"/>
      <c r="V204" s="78"/>
      <c r="W204" s="78"/>
      <c r="X204" s="78"/>
      <c r="Y204" s="78"/>
      <c r="Z204" s="78"/>
      <c r="AA204" s="78"/>
      <c r="AB204" s="78"/>
      <c r="AC204" s="79"/>
      <c r="AD204" s="78">
        <v>1270774020.1734955</v>
      </c>
      <c r="AE204" s="78">
        <v>35785176.551273867</v>
      </c>
      <c r="AF204" s="78">
        <v>7107471.5940364432</v>
      </c>
      <c r="AG204" s="78">
        <v>1704122250.8904841</v>
      </c>
      <c r="AH204" s="78">
        <v>1750658131.5395982</v>
      </c>
      <c r="AI204" s="78">
        <v>0</v>
      </c>
      <c r="AJ204" s="78">
        <v>0</v>
      </c>
      <c r="AK204" s="78">
        <v>88289367.150626794</v>
      </c>
      <c r="AL204" s="78">
        <v>0</v>
      </c>
      <c r="AM204" s="78">
        <v>0</v>
      </c>
      <c r="AN204" s="78">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2775</v>
      </c>
      <c r="B205" s="77">
        <v>197</v>
      </c>
      <c r="C205" s="77">
        <v>16</v>
      </c>
      <c r="D205" s="77">
        <v>17</v>
      </c>
      <c r="E205" s="77">
        <v>2022</v>
      </c>
      <c r="F205" s="77" t="s">
        <v>162</v>
      </c>
      <c r="G205" s="1017" t="s">
        <v>2700</v>
      </c>
      <c r="H205" s="77" t="s">
        <v>2701</v>
      </c>
      <c r="I205" s="1018"/>
      <c r="J205" s="80"/>
      <c r="K205" s="78"/>
      <c r="L205" s="78"/>
      <c r="M205" s="78"/>
      <c r="N205" s="78"/>
      <c r="O205" s="78"/>
      <c r="P205" s="78"/>
      <c r="Q205" s="78"/>
      <c r="R205" s="78"/>
      <c r="S205" s="78"/>
      <c r="T205" s="78"/>
      <c r="U205" s="78"/>
      <c r="V205" s="78"/>
      <c r="W205" s="78"/>
      <c r="X205" s="78"/>
      <c r="Y205" s="78"/>
      <c r="Z205" s="78"/>
      <c r="AA205" s="78"/>
      <c r="AB205" s="78"/>
      <c r="AC205" s="79"/>
      <c r="AD205" s="78">
        <v>187511553.40052167</v>
      </c>
      <c r="AE205" s="78">
        <v>4141603.4082557722</v>
      </c>
      <c r="AF205" s="78">
        <v>1776867.8985091108</v>
      </c>
      <c r="AG205" s="78">
        <v>155725341.01616913</v>
      </c>
      <c r="AH205" s="78">
        <v>212092453.43584546</v>
      </c>
      <c r="AI205" s="78">
        <v>0</v>
      </c>
      <c r="AJ205" s="78">
        <v>0</v>
      </c>
      <c r="AK205" s="78">
        <v>12460267.401109023</v>
      </c>
      <c r="AL205" s="78">
        <v>0</v>
      </c>
      <c r="AM205" s="78">
        <v>0</v>
      </c>
      <c r="AN205" s="78">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2776</v>
      </c>
      <c r="B206" s="77">
        <v>198</v>
      </c>
      <c r="C206" s="77">
        <v>16</v>
      </c>
      <c r="D206" s="77">
        <v>18</v>
      </c>
      <c r="E206" s="77">
        <v>2022</v>
      </c>
      <c r="F206" s="77" t="s">
        <v>162</v>
      </c>
      <c r="G206" s="1017" t="s">
        <v>2703</v>
      </c>
      <c r="H206" s="77" t="s">
        <v>2704</v>
      </c>
      <c r="I206" s="1018"/>
      <c r="J206" s="80"/>
      <c r="K206" s="78"/>
      <c r="L206" s="78"/>
      <c r="M206" s="78"/>
      <c r="N206" s="78"/>
      <c r="O206" s="78"/>
      <c r="P206" s="78"/>
      <c r="Q206" s="78"/>
      <c r="R206" s="78"/>
      <c r="S206" s="78"/>
      <c r="T206" s="78"/>
      <c r="U206" s="78"/>
      <c r="V206" s="78"/>
      <c r="W206" s="78"/>
      <c r="X206" s="78"/>
      <c r="Y206" s="78"/>
      <c r="Z206" s="78"/>
      <c r="AA206" s="78"/>
      <c r="AB206" s="78"/>
      <c r="AC206" s="79"/>
      <c r="AD206" s="78">
        <v>49071139.819293164</v>
      </c>
      <c r="AE206" s="78">
        <v>1532331.7216280643</v>
      </c>
      <c r="AF206" s="78">
        <v>256055.19934847447</v>
      </c>
      <c r="AG206" s="78">
        <v>72150489.849362537</v>
      </c>
      <c r="AH206" s="78">
        <v>77694445.745512292</v>
      </c>
      <c r="AI206" s="78">
        <v>0</v>
      </c>
      <c r="AJ206" s="78">
        <v>0</v>
      </c>
      <c r="AK206" s="78">
        <v>4111025.6720393375</v>
      </c>
      <c r="AL206" s="78">
        <v>0</v>
      </c>
      <c r="AM206" s="78">
        <v>0</v>
      </c>
      <c r="AN206" s="78">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2777</v>
      </c>
      <c r="B207" s="77">
        <v>199</v>
      </c>
      <c r="C207" s="77">
        <v>16</v>
      </c>
      <c r="D207" s="77">
        <v>19</v>
      </c>
      <c r="E207" s="77">
        <v>2022</v>
      </c>
      <c r="F207" s="77" t="s">
        <v>162</v>
      </c>
      <c r="G207" s="1017" t="s">
        <v>2706</v>
      </c>
      <c r="H207" s="77" t="s">
        <v>2707</v>
      </c>
      <c r="I207" s="1018"/>
      <c r="J207" s="80"/>
      <c r="K207" s="78"/>
      <c r="L207" s="78"/>
      <c r="M207" s="78"/>
      <c r="N207" s="78"/>
      <c r="O207" s="78"/>
      <c r="P207" s="78"/>
      <c r="Q207" s="78"/>
      <c r="R207" s="78"/>
      <c r="S207" s="78"/>
      <c r="T207" s="78"/>
      <c r="U207" s="78"/>
      <c r="V207" s="78"/>
      <c r="W207" s="78"/>
      <c r="X207" s="78"/>
      <c r="Y207" s="78"/>
      <c r="Z207" s="78"/>
      <c r="AA207" s="78"/>
      <c r="AB207" s="78"/>
      <c r="AC207" s="79"/>
      <c r="AD207" s="78">
        <v>744495.91132084024</v>
      </c>
      <c r="AE207" s="78">
        <v>1083093.9076567844</v>
      </c>
      <c r="AF207" s="78">
        <v>954387.56120795035</v>
      </c>
      <c r="AG207" s="78">
        <v>57150920.657855973</v>
      </c>
      <c r="AH207" s="78">
        <v>56898624.36527127</v>
      </c>
      <c r="AI207" s="78">
        <v>0</v>
      </c>
      <c r="AJ207" s="78">
        <v>0</v>
      </c>
      <c r="AK207" s="78">
        <v>2595329.4902886157</v>
      </c>
      <c r="AL207" s="78">
        <v>0</v>
      </c>
      <c r="AM207" s="78">
        <v>0</v>
      </c>
      <c r="AN207" s="78">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2778</v>
      </c>
      <c r="B208" s="77">
        <v>200</v>
      </c>
      <c r="C208" s="77">
        <v>16</v>
      </c>
      <c r="D208" s="77">
        <v>20</v>
      </c>
      <c r="E208" s="77">
        <v>2022</v>
      </c>
      <c r="F208" s="77" t="s">
        <v>162</v>
      </c>
      <c r="G208" s="1017" t="s">
        <v>2709</v>
      </c>
      <c r="H208" s="77" t="s">
        <v>2710</v>
      </c>
      <c r="I208" s="1018"/>
      <c r="J208" s="80"/>
      <c r="K208" s="78"/>
      <c r="L208" s="78"/>
      <c r="M208" s="78"/>
      <c r="N208" s="78"/>
      <c r="O208" s="78"/>
      <c r="P208" s="78"/>
      <c r="Q208" s="78"/>
      <c r="R208" s="78"/>
      <c r="S208" s="78"/>
      <c r="T208" s="78"/>
      <c r="U208" s="78"/>
      <c r="V208" s="78"/>
      <c r="W208" s="78"/>
      <c r="X208" s="78"/>
      <c r="Y208" s="78"/>
      <c r="Z208" s="78"/>
      <c r="AA208" s="78"/>
      <c r="AB208" s="78"/>
      <c r="AC208" s="79"/>
      <c r="AD208" s="78">
        <v>143720546.66206944</v>
      </c>
      <c r="AE208" s="78">
        <v>1800028.2272136901</v>
      </c>
      <c r="AF208" s="78">
        <v>1070776.2881845296</v>
      </c>
      <c r="AG208" s="78">
        <v>107617250.69775793</v>
      </c>
      <c r="AH208" s="78">
        <v>117470924.31569195</v>
      </c>
      <c r="AI208" s="78">
        <v>0</v>
      </c>
      <c r="AJ208" s="78">
        <v>0</v>
      </c>
      <c r="AK208" s="78">
        <v>6427827.5882918052</v>
      </c>
      <c r="AL208" s="78">
        <v>0</v>
      </c>
      <c r="AM208" s="78">
        <v>0</v>
      </c>
      <c r="AN208" s="78">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2779</v>
      </c>
      <c r="B209" s="77">
        <v>201</v>
      </c>
      <c r="C209" s="77">
        <v>16</v>
      </c>
      <c r="D209" s="77">
        <v>21</v>
      </c>
      <c r="E209" s="77">
        <v>2022</v>
      </c>
      <c r="F209" s="77" t="s">
        <v>162</v>
      </c>
      <c r="G209" s="1017" t="s">
        <v>2712</v>
      </c>
      <c r="H209" s="77" t="s">
        <v>2713</v>
      </c>
      <c r="I209" s="1018"/>
      <c r="J209" s="80"/>
      <c r="K209" s="78"/>
      <c r="L209" s="78"/>
      <c r="M209" s="78"/>
      <c r="N209" s="78"/>
      <c r="O209" s="78"/>
      <c r="P209" s="78"/>
      <c r="Q209" s="78"/>
      <c r="R209" s="78"/>
      <c r="S209" s="78"/>
      <c r="T209" s="78"/>
      <c r="U209" s="78"/>
      <c r="V209" s="78"/>
      <c r="W209" s="78"/>
      <c r="X209" s="78"/>
      <c r="Y209" s="78"/>
      <c r="Z209" s="78"/>
      <c r="AA209" s="78"/>
      <c r="AB209" s="78"/>
      <c r="AC209" s="79"/>
      <c r="AD209" s="78">
        <v>252082657.33869532</v>
      </c>
      <c r="AE209" s="78">
        <v>1541562.6356137758</v>
      </c>
      <c r="AF209" s="78">
        <v>527628.89562715951</v>
      </c>
      <c r="AG209" s="78">
        <v>89601463.788394064</v>
      </c>
      <c r="AH209" s="78">
        <v>101405366.63137338</v>
      </c>
      <c r="AI209" s="78">
        <v>0</v>
      </c>
      <c r="AJ209" s="78">
        <v>0</v>
      </c>
      <c r="AK209" s="78">
        <v>5623881.0533131044</v>
      </c>
      <c r="AL209" s="78">
        <v>0</v>
      </c>
      <c r="AM209" s="78">
        <v>0</v>
      </c>
      <c r="AN209" s="78">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2780</v>
      </c>
      <c r="B210" s="77">
        <v>202</v>
      </c>
      <c r="C210" s="77">
        <v>16</v>
      </c>
      <c r="D210" s="77">
        <v>22</v>
      </c>
      <c r="E210" s="77">
        <v>2022</v>
      </c>
      <c r="F210" s="77" t="s">
        <v>162</v>
      </c>
      <c r="G210" s="1017" t="s">
        <v>2715</v>
      </c>
      <c r="H210" s="77" t="s">
        <v>2716</v>
      </c>
      <c r="I210" s="1018"/>
      <c r="J210" s="80"/>
      <c r="K210" s="78"/>
      <c r="L210" s="78"/>
      <c r="M210" s="78"/>
      <c r="N210" s="78"/>
      <c r="O210" s="78"/>
      <c r="P210" s="78"/>
      <c r="Q210" s="78"/>
      <c r="R210" s="78"/>
      <c r="S210" s="78"/>
      <c r="T210" s="78"/>
      <c r="U210" s="78"/>
      <c r="V210" s="78"/>
      <c r="W210" s="78"/>
      <c r="X210" s="78"/>
      <c r="Y210" s="78"/>
      <c r="Z210" s="78"/>
      <c r="AA210" s="78"/>
      <c r="AB210" s="78"/>
      <c r="AC210" s="79"/>
      <c r="AD210" s="78">
        <v>1832950.1419147907</v>
      </c>
      <c r="AE210" s="78">
        <v>353851.70278559718</v>
      </c>
      <c r="AF210" s="78">
        <v>566425.13795268605</v>
      </c>
      <c r="AG210" s="78">
        <v>14469693.105937043</v>
      </c>
      <c r="AH210" s="78">
        <v>19798835.675716713</v>
      </c>
      <c r="AI210" s="78">
        <v>0</v>
      </c>
      <c r="AJ210" s="78">
        <v>0</v>
      </c>
      <c r="AK210" s="78">
        <v>916545.53570170631</v>
      </c>
      <c r="AL210" s="78">
        <v>0</v>
      </c>
      <c r="AM210" s="78">
        <v>0</v>
      </c>
      <c r="AN210" s="78">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2781</v>
      </c>
      <c r="B211" s="77">
        <v>203</v>
      </c>
      <c r="C211" s="77">
        <v>16</v>
      </c>
      <c r="D211" s="77">
        <v>23</v>
      </c>
      <c r="E211" s="77">
        <v>2022</v>
      </c>
      <c r="F211" s="77" t="s">
        <v>162</v>
      </c>
      <c r="G211" s="1017" t="s">
        <v>2718</v>
      </c>
      <c r="H211" s="77" t="s">
        <v>2719</v>
      </c>
      <c r="I211" s="1018"/>
      <c r="J211" s="80"/>
      <c r="K211" s="78"/>
      <c r="L211" s="78"/>
      <c r="M211" s="78"/>
      <c r="N211" s="78"/>
      <c r="O211" s="78"/>
      <c r="P211" s="78"/>
      <c r="Q211" s="78"/>
      <c r="R211" s="78"/>
      <c r="S211" s="78"/>
      <c r="T211" s="78"/>
      <c r="U211" s="78"/>
      <c r="V211" s="78"/>
      <c r="W211" s="78"/>
      <c r="X211" s="78"/>
      <c r="Y211" s="78"/>
      <c r="Z211" s="78"/>
      <c r="AA211" s="78"/>
      <c r="AB211" s="78"/>
      <c r="AC211" s="79"/>
      <c r="AD211" s="78">
        <v>390499484.80047017</v>
      </c>
      <c r="AE211" s="78">
        <v>8646289.4332828522</v>
      </c>
      <c r="AF211" s="78">
        <v>3933938.9718083809</v>
      </c>
      <c r="AG211" s="78">
        <v>462046123.80249918</v>
      </c>
      <c r="AH211" s="78">
        <v>506382043.48926687</v>
      </c>
      <c r="AI211" s="78">
        <v>0</v>
      </c>
      <c r="AJ211" s="78">
        <v>0</v>
      </c>
      <c r="AK211" s="78">
        <v>24486667.093010139</v>
      </c>
      <c r="AL211" s="78">
        <v>0</v>
      </c>
      <c r="AM211" s="78">
        <v>0</v>
      </c>
      <c r="AN211" s="78">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2782</v>
      </c>
      <c r="B212" s="77">
        <v>204</v>
      </c>
      <c r="C212" s="77">
        <v>16</v>
      </c>
      <c r="D212" s="77">
        <v>24</v>
      </c>
      <c r="E212" s="77">
        <v>2022</v>
      </c>
      <c r="F212" s="77" t="s">
        <v>162</v>
      </c>
      <c r="G212" s="1017" t="s">
        <v>2721</v>
      </c>
      <c r="H212" s="77" t="s">
        <v>2722</v>
      </c>
      <c r="I212" s="1018"/>
      <c r="J212" s="80"/>
      <c r="K212" s="78"/>
      <c r="L212" s="78"/>
      <c r="M212" s="78"/>
      <c r="N212" s="78"/>
      <c r="O212" s="78"/>
      <c r="P212" s="78"/>
      <c r="Q212" s="78"/>
      <c r="R212" s="78"/>
      <c r="S212" s="78"/>
      <c r="T212" s="78"/>
      <c r="U212" s="78"/>
      <c r="V212" s="78"/>
      <c r="W212" s="78"/>
      <c r="X212" s="78"/>
      <c r="Y212" s="78"/>
      <c r="Z212" s="78"/>
      <c r="AA212" s="78"/>
      <c r="AB212" s="78"/>
      <c r="AC212" s="79"/>
      <c r="AD212" s="78">
        <v>1125426995.8327699</v>
      </c>
      <c r="AE212" s="78">
        <v>35546711.27330967</v>
      </c>
      <c r="AF212" s="78">
        <v>19894713.064529955</v>
      </c>
      <c r="AG212" s="78">
        <v>1690263953.2678967</v>
      </c>
      <c r="AH212" s="78">
        <v>1904724933.2920144</v>
      </c>
      <c r="AI212" s="78">
        <v>0</v>
      </c>
      <c r="AJ212" s="78">
        <v>0</v>
      </c>
      <c r="AK212" s="78">
        <v>102359722.78569815</v>
      </c>
      <c r="AL212" s="78">
        <v>0</v>
      </c>
      <c r="AM212" s="78">
        <v>0</v>
      </c>
      <c r="AN212" s="78">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2783</v>
      </c>
      <c r="B213" s="77">
        <v>205</v>
      </c>
      <c r="C213" s="77">
        <v>16</v>
      </c>
      <c r="D213" s="77">
        <v>25</v>
      </c>
      <c r="E213" s="77">
        <v>2022</v>
      </c>
      <c r="F213" s="77" t="s">
        <v>162</v>
      </c>
      <c r="G213" s="1017" t="s">
        <v>2724</v>
      </c>
      <c r="H213" s="77" t="s">
        <v>2725</v>
      </c>
      <c r="I213" s="1018"/>
      <c r="J213" s="80"/>
      <c r="K213" s="78"/>
      <c r="L213" s="78"/>
      <c r="M213" s="78"/>
      <c r="N213" s="78"/>
      <c r="O213" s="78"/>
      <c r="P213" s="78"/>
      <c r="Q213" s="78"/>
      <c r="R213" s="78"/>
      <c r="S213" s="78"/>
      <c r="T213" s="78"/>
      <c r="U213" s="78"/>
      <c r="V213" s="78"/>
      <c r="W213" s="78"/>
      <c r="X213" s="78"/>
      <c r="Y213" s="78"/>
      <c r="Z213" s="78"/>
      <c r="AA213" s="78"/>
      <c r="AB213" s="78"/>
      <c r="AC213" s="79"/>
      <c r="AD213" s="78">
        <v>280038.20949246985</v>
      </c>
      <c r="AE213" s="78">
        <v>584624.55242837791</v>
      </c>
      <c r="AF213" s="78">
        <v>403480.92018547491</v>
      </c>
      <c r="AG213" s="78">
        <v>27821405.899463661</v>
      </c>
      <c r="AH213" s="78">
        <v>33816237.945305973</v>
      </c>
      <c r="AI213" s="78">
        <v>0</v>
      </c>
      <c r="AJ213" s="78">
        <v>0</v>
      </c>
      <c r="AK213" s="78">
        <v>1473858.938362817</v>
      </c>
      <c r="AL213" s="78">
        <v>0</v>
      </c>
      <c r="AM213" s="78">
        <v>0</v>
      </c>
      <c r="AN213" s="78">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2784</v>
      </c>
      <c r="B214" s="77">
        <v>206</v>
      </c>
      <c r="C214" s="77">
        <v>16</v>
      </c>
      <c r="D214" s="77">
        <v>26</v>
      </c>
      <c r="E214" s="77">
        <v>2022</v>
      </c>
      <c r="F214" s="77" t="s">
        <v>162</v>
      </c>
      <c r="G214" s="1017" t="s">
        <v>2727</v>
      </c>
      <c r="H214" s="77" t="s">
        <v>2728</v>
      </c>
      <c r="I214" s="1018"/>
      <c r="J214" s="80"/>
      <c r="K214" s="78"/>
      <c r="L214" s="78"/>
      <c r="M214" s="78"/>
      <c r="N214" s="78"/>
      <c r="O214" s="78"/>
      <c r="P214" s="78"/>
      <c r="Q214" s="78"/>
      <c r="R214" s="78"/>
      <c r="S214" s="78"/>
      <c r="T214" s="78"/>
      <c r="U214" s="78"/>
      <c r="V214" s="78"/>
      <c r="W214" s="78"/>
      <c r="X214" s="78"/>
      <c r="Y214" s="78"/>
      <c r="Z214" s="78"/>
      <c r="AA214" s="78"/>
      <c r="AB214" s="78"/>
      <c r="AC214" s="79"/>
      <c r="AD214" s="78">
        <v>379141158.98524719</v>
      </c>
      <c r="AE214" s="78">
        <v>2893891.534520471</v>
      </c>
      <c r="AF214" s="78">
        <v>2188108.0671596909</v>
      </c>
      <c r="AG214" s="78">
        <v>158671684.96450076</v>
      </c>
      <c r="AH214" s="78">
        <v>197571139.91342598</v>
      </c>
      <c r="AI214" s="78">
        <v>0</v>
      </c>
      <c r="AJ214" s="78">
        <v>0</v>
      </c>
      <c r="AK214" s="78">
        <v>11435771.447282968</v>
      </c>
      <c r="AL214" s="78">
        <v>0</v>
      </c>
      <c r="AM214" s="78">
        <v>0</v>
      </c>
      <c r="AN214" s="78">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2785</v>
      </c>
      <c r="B215" s="77">
        <v>207</v>
      </c>
      <c r="C215" s="77">
        <v>16</v>
      </c>
      <c r="D215" s="77">
        <v>27</v>
      </c>
      <c r="E215" s="77">
        <v>2022</v>
      </c>
      <c r="F215" s="77" t="s">
        <v>162</v>
      </c>
      <c r="G215" s="1017" t="s">
        <v>2730</v>
      </c>
      <c r="H215" s="77" t="s">
        <v>2731</v>
      </c>
      <c r="I215" s="1018"/>
      <c r="J215" s="80"/>
      <c r="K215" s="78"/>
      <c r="L215" s="78"/>
      <c r="M215" s="78"/>
      <c r="N215" s="78"/>
      <c r="O215" s="78"/>
      <c r="P215" s="78"/>
      <c r="Q215" s="78"/>
      <c r="R215" s="78"/>
      <c r="S215" s="78"/>
      <c r="T215" s="78"/>
      <c r="U215" s="78"/>
      <c r="V215" s="78"/>
      <c r="W215" s="78"/>
      <c r="X215" s="78"/>
      <c r="Y215" s="78"/>
      <c r="Z215" s="78"/>
      <c r="AA215" s="78"/>
      <c r="AB215" s="78"/>
      <c r="AC215" s="79"/>
      <c r="AD215" s="78">
        <v>262413727.948295</v>
      </c>
      <c r="AE215" s="78">
        <v>5167773.3463340048</v>
      </c>
      <c r="AF215" s="78">
        <v>3204569.6160884835</v>
      </c>
      <c r="AG215" s="78">
        <v>255598248.92483398</v>
      </c>
      <c r="AH215" s="78">
        <v>331649461.97024316</v>
      </c>
      <c r="AI215" s="78">
        <v>0</v>
      </c>
      <c r="AJ215" s="78">
        <v>0</v>
      </c>
      <c r="AK215" s="78">
        <v>18386048.068745963</v>
      </c>
      <c r="AL215" s="78">
        <v>0</v>
      </c>
      <c r="AM215" s="78">
        <v>0</v>
      </c>
      <c r="AN215" s="78">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2786</v>
      </c>
      <c r="B216" s="77">
        <v>208</v>
      </c>
      <c r="C216" s="77">
        <v>16</v>
      </c>
      <c r="D216" s="77">
        <v>28</v>
      </c>
      <c r="E216" s="77">
        <v>2022</v>
      </c>
      <c r="F216" s="77" t="s">
        <v>162</v>
      </c>
      <c r="G216" s="1017" t="s">
        <v>2733</v>
      </c>
      <c r="H216" s="77" t="s">
        <v>2734</v>
      </c>
      <c r="I216" s="1018"/>
      <c r="J216" s="80"/>
      <c r="K216" s="78"/>
      <c r="L216" s="78"/>
      <c r="M216" s="78"/>
      <c r="N216" s="78"/>
      <c r="O216" s="78"/>
      <c r="P216" s="78"/>
      <c r="Q216" s="78"/>
      <c r="R216" s="78"/>
      <c r="S216" s="78"/>
      <c r="T216" s="78"/>
      <c r="U216" s="78"/>
      <c r="V216" s="78"/>
      <c r="W216" s="78"/>
      <c r="X216" s="78"/>
      <c r="Y216" s="78"/>
      <c r="Z216" s="78"/>
      <c r="AA216" s="78"/>
      <c r="AB216" s="78"/>
      <c r="AC216" s="79"/>
      <c r="AD216" s="78">
        <v>768383705.6695385</v>
      </c>
      <c r="AE216" s="78">
        <v>11497103.369203338</v>
      </c>
      <c r="AF216" s="78">
        <v>2568311.2419498498</v>
      </c>
      <c r="AG216" s="78">
        <v>482891798.37765187</v>
      </c>
      <c r="AH216" s="78">
        <v>594544839.13228452</v>
      </c>
      <c r="AI216" s="78">
        <v>0</v>
      </c>
      <c r="AJ216" s="78">
        <v>0</v>
      </c>
      <c r="AK216" s="78">
        <v>32164834.273046046</v>
      </c>
      <c r="AL216" s="78">
        <v>0</v>
      </c>
      <c r="AM216" s="78">
        <v>0</v>
      </c>
      <c r="AN216" s="78">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2787</v>
      </c>
      <c r="B217" s="77">
        <v>209</v>
      </c>
      <c r="C217" s="77">
        <v>16</v>
      </c>
      <c r="D217" s="77">
        <v>29</v>
      </c>
      <c r="E217" s="77">
        <v>2022</v>
      </c>
      <c r="F217" s="77" t="s">
        <v>162</v>
      </c>
      <c r="G217" s="1017" t="s">
        <v>2736</v>
      </c>
      <c r="H217" s="77" t="s">
        <v>2737</v>
      </c>
      <c r="I217" s="1018"/>
      <c r="J217" s="80"/>
      <c r="K217" s="78"/>
      <c r="L217" s="78"/>
      <c r="M217" s="78"/>
      <c r="N217" s="78"/>
      <c r="O217" s="78"/>
      <c r="P217" s="78"/>
      <c r="Q217" s="78"/>
      <c r="R217" s="78"/>
      <c r="S217" s="78"/>
      <c r="T217" s="78"/>
      <c r="U217" s="78"/>
      <c r="V217" s="78"/>
      <c r="W217" s="78"/>
      <c r="X217" s="78"/>
      <c r="Y217" s="78"/>
      <c r="Z217" s="78"/>
      <c r="AA217" s="78"/>
      <c r="AB217" s="78"/>
      <c r="AC217" s="79"/>
      <c r="AD217" s="78">
        <v>402427172.22892708</v>
      </c>
      <c r="AE217" s="78">
        <v>4890845.9267626675</v>
      </c>
      <c r="AF217" s="78">
        <v>4981437.5145975947</v>
      </c>
      <c r="AG217" s="78">
        <v>201341266.88816541</v>
      </c>
      <c r="AH217" s="78">
        <v>315670598.69501364</v>
      </c>
      <c r="AI217" s="78">
        <v>0</v>
      </c>
      <c r="AJ217" s="78">
        <v>0</v>
      </c>
      <c r="AK217" s="78">
        <v>16689702.802119687</v>
      </c>
      <c r="AL217" s="78">
        <v>0</v>
      </c>
      <c r="AM217" s="78">
        <v>0</v>
      </c>
      <c r="AN217" s="78">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2788</v>
      </c>
      <c r="B218" s="77">
        <v>210</v>
      </c>
      <c r="C218" s="77">
        <v>16</v>
      </c>
      <c r="D218" s="77">
        <v>30</v>
      </c>
      <c r="E218" s="77">
        <v>2022</v>
      </c>
      <c r="F218" s="77" t="s">
        <v>162</v>
      </c>
      <c r="G218" s="1017" t="s">
        <v>2739</v>
      </c>
      <c r="H218" s="77" t="s">
        <v>2740</v>
      </c>
      <c r="I218" s="1018"/>
      <c r="J218" s="80"/>
      <c r="K218" s="78"/>
      <c r="L218" s="78"/>
      <c r="M218" s="78"/>
      <c r="N218" s="78"/>
      <c r="O218" s="78"/>
      <c r="P218" s="78"/>
      <c r="Q218" s="78"/>
      <c r="R218" s="78"/>
      <c r="S218" s="78"/>
      <c r="T218" s="78"/>
      <c r="U218" s="78"/>
      <c r="V218" s="78"/>
      <c r="W218" s="78"/>
      <c r="X218" s="78"/>
      <c r="Y218" s="78"/>
      <c r="Z218" s="78"/>
      <c r="AA218" s="78"/>
      <c r="AB218" s="78"/>
      <c r="AC218" s="79"/>
      <c r="AD218" s="78">
        <v>611454734.12404764</v>
      </c>
      <c r="AE218" s="78">
        <v>1972338.6216136331</v>
      </c>
      <c r="AF218" s="78">
        <v>706091.61032458115</v>
      </c>
      <c r="AG218" s="78">
        <v>86882209.591020763</v>
      </c>
      <c r="AH218" s="78">
        <v>93033937.753709897</v>
      </c>
      <c r="AI218" s="78">
        <v>0</v>
      </c>
      <c r="AJ218" s="78">
        <v>0</v>
      </c>
      <c r="AK218" s="78">
        <v>5616649.9248263063</v>
      </c>
      <c r="AL218" s="78">
        <v>0</v>
      </c>
      <c r="AM218" s="78">
        <v>0</v>
      </c>
      <c r="AN218" s="78">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2789</v>
      </c>
      <c r="B219" s="77">
        <v>211</v>
      </c>
      <c r="C219" s="77">
        <v>16</v>
      </c>
      <c r="D219" s="77">
        <v>31</v>
      </c>
      <c r="E219" s="77">
        <v>2022</v>
      </c>
      <c r="F219" s="77" t="s">
        <v>162</v>
      </c>
      <c r="G219" s="1017" t="s">
        <v>2742</v>
      </c>
      <c r="H219" s="77" t="s">
        <v>2743</v>
      </c>
      <c r="I219" s="1018"/>
      <c r="J219" s="80"/>
      <c r="K219" s="78"/>
      <c r="L219" s="78"/>
      <c r="M219" s="78"/>
      <c r="N219" s="78"/>
      <c r="O219" s="78"/>
      <c r="P219" s="78"/>
      <c r="Q219" s="78"/>
      <c r="R219" s="78"/>
      <c r="S219" s="78"/>
      <c r="T219" s="78"/>
      <c r="U219" s="78"/>
      <c r="V219" s="78"/>
      <c r="W219" s="78"/>
      <c r="X219" s="78"/>
      <c r="Y219" s="78"/>
      <c r="Z219" s="78"/>
      <c r="AA219" s="78"/>
      <c r="AB219" s="78"/>
      <c r="AC219" s="79"/>
      <c r="AD219" s="78">
        <v>361498.14766578056</v>
      </c>
      <c r="AE219" s="78">
        <v>223080.42132135475</v>
      </c>
      <c r="AF219" s="78">
        <v>139666.47237189516</v>
      </c>
      <c r="AG219" s="78">
        <v>11395247.246808367</v>
      </c>
      <c r="AH219" s="78">
        <v>15642922.440009346</v>
      </c>
      <c r="AI219" s="78">
        <v>0</v>
      </c>
      <c r="AJ219" s="78">
        <v>0</v>
      </c>
      <c r="AK219" s="78">
        <v>771019.07490488701</v>
      </c>
      <c r="AL219" s="78">
        <v>0</v>
      </c>
      <c r="AM219" s="78">
        <v>0</v>
      </c>
      <c r="AN219" s="78">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2790</v>
      </c>
      <c r="B220" s="77">
        <v>212</v>
      </c>
      <c r="C220" s="77">
        <v>16</v>
      </c>
      <c r="D220" s="77">
        <v>32</v>
      </c>
      <c r="E220" s="77">
        <v>2022</v>
      </c>
      <c r="F220" s="77" t="s">
        <v>162</v>
      </c>
      <c r="G220" s="1017" t="s">
        <v>2745</v>
      </c>
      <c r="H220" s="77" t="s">
        <v>2746</v>
      </c>
      <c r="I220" s="1018"/>
      <c r="J220" s="80"/>
      <c r="K220" s="78"/>
      <c r="L220" s="78"/>
      <c r="M220" s="78"/>
      <c r="N220" s="78"/>
      <c r="O220" s="78"/>
      <c r="P220" s="78"/>
      <c r="Q220" s="78"/>
      <c r="R220" s="78"/>
      <c r="S220" s="78"/>
      <c r="T220" s="78"/>
      <c r="U220" s="78"/>
      <c r="V220" s="78"/>
      <c r="W220" s="78"/>
      <c r="X220" s="78"/>
      <c r="Y220" s="78"/>
      <c r="Z220" s="78"/>
      <c r="AA220" s="78"/>
      <c r="AB220" s="78"/>
      <c r="AC220" s="79"/>
      <c r="AD220" s="78">
        <v>129272946.86349535</v>
      </c>
      <c r="AE220" s="78">
        <v>4860076.2134769633</v>
      </c>
      <c r="AF220" s="78">
        <v>993183.80353347678</v>
      </c>
      <c r="AG220" s="78">
        <v>216230202.61125636</v>
      </c>
      <c r="AH220" s="78">
        <v>270486556.35790324</v>
      </c>
      <c r="AI220" s="78">
        <v>0</v>
      </c>
      <c r="AJ220" s="78">
        <v>0</v>
      </c>
      <c r="AK220" s="78">
        <v>13842962.469620418</v>
      </c>
      <c r="AL220" s="78">
        <v>0</v>
      </c>
      <c r="AM220" s="78">
        <v>0</v>
      </c>
      <c r="AN220" s="78">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2791</v>
      </c>
      <c r="B221" s="77">
        <v>213</v>
      </c>
      <c r="C221" s="77">
        <v>16</v>
      </c>
      <c r="D221" s="77">
        <v>33</v>
      </c>
      <c r="E221" s="77">
        <v>2022</v>
      </c>
      <c r="F221" s="77" t="s">
        <v>162</v>
      </c>
      <c r="G221" s="1017" t="s">
        <v>2748</v>
      </c>
      <c r="H221" s="77" t="s">
        <v>2749</v>
      </c>
      <c r="I221" s="1018"/>
      <c r="J221" s="80"/>
      <c r="K221" s="78"/>
      <c r="L221" s="78"/>
      <c r="M221" s="78"/>
      <c r="N221" s="78"/>
      <c r="O221" s="78"/>
      <c r="P221" s="78"/>
      <c r="Q221" s="78"/>
      <c r="R221" s="78"/>
      <c r="S221" s="78"/>
      <c r="T221" s="78"/>
      <c r="U221" s="78"/>
      <c r="V221" s="78"/>
      <c r="W221" s="78"/>
      <c r="X221" s="78"/>
      <c r="Y221" s="78"/>
      <c r="Z221" s="78"/>
      <c r="AA221" s="78"/>
      <c r="AB221" s="78"/>
      <c r="AC221" s="79"/>
      <c r="AD221" s="78">
        <v>2210856.0248526731</v>
      </c>
      <c r="AE221" s="78">
        <v>446160.8426427095</v>
      </c>
      <c r="AF221" s="78">
        <v>527628.89562715951</v>
      </c>
      <c r="AG221" s="78">
        <v>14667668.786259724</v>
      </c>
      <c r="AH221" s="78">
        <v>21045067.806372117</v>
      </c>
      <c r="AI221" s="78">
        <v>0</v>
      </c>
      <c r="AJ221" s="78">
        <v>0</v>
      </c>
      <c r="AK221" s="78">
        <v>997637.47658937483</v>
      </c>
      <c r="AL221" s="78">
        <v>0</v>
      </c>
      <c r="AM221" s="78">
        <v>0</v>
      </c>
      <c r="AN221" s="78">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2792</v>
      </c>
      <c r="B222" s="77">
        <v>214</v>
      </c>
      <c r="C222" s="77">
        <v>16</v>
      </c>
      <c r="D222" s="77">
        <v>34</v>
      </c>
      <c r="E222" s="77">
        <v>2022</v>
      </c>
      <c r="F222" s="77" t="s">
        <v>162</v>
      </c>
      <c r="G222" s="1017" t="s">
        <v>2751</v>
      </c>
      <c r="H222" s="77" t="s">
        <v>2752</v>
      </c>
      <c r="I222" s="1018"/>
      <c r="J222" s="80"/>
      <c r="K222" s="78"/>
      <c r="L222" s="78"/>
      <c r="M222" s="78"/>
      <c r="N222" s="78"/>
      <c r="O222" s="78"/>
      <c r="P222" s="78"/>
      <c r="Q222" s="78"/>
      <c r="R222" s="78"/>
      <c r="S222" s="78"/>
      <c r="T222" s="78"/>
      <c r="U222" s="78"/>
      <c r="V222" s="78"/>
      <c r="W222" s="78"/>
      <c r="X222" s="78"/>
      <c r="Y222" s="78"/>
      <c r="Z222" s="78"/>
      <c r="AA222" s="78"/>
      <c r="AB222" s="78"/>
      <c r="AC222" s="79"/>
      <c r="AD222" s="78">
        <v>74418212.353706285</v>
      </c>
      <c r="AE222" s="78">
        <v>756934.94682832097</v>
      </c>
      <c r="AF222" s="78">
        <v>938869.06427773973</v>
      </c>
      <c r="AG222" s="78">
        <v>24397591.192706723</v>
      </c>
      <c r="AH222" s="78">
        <v>36216589.396959633</v>
      </c>
      <c r="AI222" s="78">
        <v>0</v>
      </c>
      <c r="AJ222" s="78">
        <v>0</v>
      </c>
      <c r="AK222" s="78">
        <v>2250817.8688104311</v>
      </c>
      <c r="AL222" s="78">
        <v>0</v>
      </c>
      <c r="AM222" s="78">
        <v>0</v>
      </c>
      <c r="AN222" s="78">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2793</v>
      </c>
      <c r="B223" s="77">
        <v>215</v>
      </c>
      <c r="C223" s="77">
        <v>16</v>
      </c>
      <c r="D223" s="77">
        <v>35</v>
      </c>
      <c r="E223" s="77">
        <v>2022</v>
      </c>
      <c r="F223" s="77" t="s">
        <v>162</v>
      </c>
      <c r="G223" s="1017" t="s">
        <v>2754</v>
      </c>
      <c r="H223" s="77" t="s">
        <v>2755</v>
      </c>
      <c r="I223" s="1018"/>
      <c r="J223" s="80"/>
      <c r="K223" s="78"/>
      <c r="L223" s="78"/>
      <c r="M223" s="78"/>
      <c r="N223" s="78"/>
      <c r="O223" s="78"/>
      <c r="P223" s="78"/>
      <c r="Q223" s="78"/>
      <c r="R223" s="78"/>
      <c r="S223" s="78"/>
      <c r="T223" s="78"/>
      <c r="U223" s="78"/>
      <c r="V223" s="78"/>
      <c r="W223" s="78"/>
      <c r="X223" s="78"/>
      <c r="Y223" s="78"/>
      <c r="Z223" s="78"/>
      <c r="AA223" s="78"/>
      <c r="AB223" s="78"/>
      <c r="AC223" s="79"/>
      <c r="AD223" s="78">
        <v>331291400.42017573</v>
      </c>
      <c r="AE223" s="78">
        <v>5333929.7980768066</v>
      </c>
      <c r="AF223" s="78">
        <v>7798044.7074308135</v>
      </c>
      <c r="AG223" s="78">
        <v>249723029.47055209</v>
      </c>
      <c r="AH223" s="78">
        <v>322346068.1948722</v>
      </c>
      <c r="AI223" s="78">
        <v>0</v>
      </c>
      <c r="AJ223" s="78">
        <v>0</v>
      </c>
      <c r="AK223" s="78">
        <v>17716135.665361848</v>
      </c>
      <c r="AL223" s="78">
        <v>0</v>
      </c>
      <c r="AM223" s="78">
        <v>0</v>
      </c>
      <c r="AN223" s="78">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2794</v>
      </c>
      <c r="B224" s="77">
        <v>216</v>
      </c>
      <c r="C224" s="77">
        <v>16</v>
      </c>
      <c r="D224" s="77">
        <v>36</v>
      </c>
      <c r="E224" s="77">
        <v>2022</v>
      </c>
      <c r="F224" s="77" t="s">
        <v>162</v>
      </c>
      <c r="G224" s="1017" t="s">
        <v>2757</v>
      </c>
      <c r="H224" s="77" t="s">
        <v>2758</v>
      </c>
      <c r="I224" s="1018"/>
      <c r="J224" s="80"/>
      <c r="K224" s="78"/>
      <c r="L224" s="78"/>
      <c r="M224" s="78"/>
      <c r="N224" s="78"/>
      <c r="O224" s="78"/>
      <c r="P224" s="78"/>
      <c r="Q224" s="78"/>
      <c r="R224" s="78"/>
      <c r="S224" s="78"/>
      <c r="T224" s="78"/>
      <c r="U224" s="78"/>
      <c r="V224" s="78"/>
      <c r="W224" s="78"/>
      <c r="X224" s="78"/>
      <c r="Y224" s="78"/>
      <c r="Z224" s="78"/>
      <c r="AA224" s="78"/>
      <c r="AB224" s="78"/>
      <c r="AC224" s="79"/>
      <c r="AD224" s="78">
        <v>165451566.54651332</v>
      </c>
      <c r="AE224" s="78">
        <v>1213865.1891210268</v>
      </c>
      <c r="AF224" s="78">
        <v>240536.70241826391</v>
      </c>
      <c r="AG224" s="78">
        <v>47624796.745858781</v>
      </c>
      <c r="AH224" s="78">
        <v>65183358.83384566</v>
      </c>
      <c r="AI224" s="78">
        <v>0</v>
      </c>
      <c r="AJ224" s="78">
        <v>0</v>
      </c>
      <c r="AK224" s="78">
        <v>3781621.9440067862</v>
      </c>
      <c r="AL224" s="78">
        <v>0</v>
      </c>
      <c r="AM224" s="78">
        <v>0</v>
      </c>
      <c r="AN224" s="78">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2795</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2795</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2795</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2795</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2795</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2795</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2795</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2795</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2795</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2795</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2795</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2795</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2795</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2795</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2795</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2795</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2795</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2795</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2795</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2795</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2795</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2795</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2795</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2795</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2795</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2795</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2795</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2795</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2795</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2795</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2795</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2795</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2795</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2795</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2795</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2795</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2795</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2795</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2795</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2795</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2795</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2795</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2795</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2795</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2795</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2795</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2795</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2795</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2795</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2795</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2795</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2795</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2795</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2795</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2795</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2795</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2795</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2795</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2795</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2795</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2795</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2795</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2795</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2795</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2795</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2795</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2795</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2795</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2795</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2795</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2795</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2795</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2795</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2795</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2795</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2795</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2795</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2795</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2795</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2795</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2795</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2795</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2795</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2795</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2795</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2795</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2795</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2795</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2795</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2795</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2795</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2795</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2795</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2795</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2795</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2795</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2795</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2795</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2795</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2795</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2795</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2795</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2795</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2795</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2795</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2795</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2795</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2795</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2795</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2795</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2795</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2795</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2795</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2795</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2795</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2795</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2795</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2795</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2795</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2795</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2795</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2795</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2795</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2795</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2795</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2795</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2795</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2795</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2795</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2795</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2795</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2795</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2795</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2795</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2795</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2795</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2795</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2795</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2795</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2795</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2795</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2795</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2795</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2795</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1599</v>
      </c>
      <c r="H6" s="84" t="s">
        <v>1600</v>
      </c>
      <c r="I6" s="84" t="s">
        <v>1599</v>
      </c>
      <c r="J6" s="84" t="s">
        <v>1600</v>
      </c>
      <c r="K6" s="1005" t="s">
        <v>2576</v>
      </c>
      <c r="L6" s="1006">
        <v>22</v>
      </c>
      <c r="M6" s="1002"/>
      <c r="N6" s="998">
        <v>1</v>
      </c>
      <c r="O6" s="84" t="s">
        <v>1559</v>
      </c>
      <c r="P6" s="84" t="s">
        <v>1560</v>
      </c>
      <c r="Q6" s="84" t="s">
        <v>1528</v>
      </c>
      <c r="R6" s="17"/>
      <c r="S6" s="84">
        <v>1</v>
      </c>
      <c r="T6" s="84" t="s">
        <v>1599</v>
      </c>
      <c r="U6" s="84" t="s">
        <v>1600</v>
      </c>
      <c r="V6" s="84" t="s">
        <v>1528</v>
      </c>
      <c r="W6" s="17"/>
      <c r="X6" s="84">
        <v>1</v>
      </c>
      <c r="Y6" s="704" t="s">
        <v>1559</v>
      </c>
      <c r="Z6" s="84" t="s">
        <v>1560</v>
      </c>
      <c r="AA6" s="84" t="s">
        <v>1528</v>
      </c>
      <c r="AB6" s="17"/>
      <c r="AC6" s="84">
        <v>1</v>
      </c>
      <c r="AD6" s="84" t="s">
        <v>1599</v>
      </c>
      <c r="AE6" s="84" t="s">
        <v>1600</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2655</v>
      </c>
      <c r="AE7" s="84" t="s">
        <v>2656</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2658</v>
      </c>
      <c r="AE8" s="84" t="s">
        <v>2659</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2661</v>
      </c>
      <c r="AE9" s="84" t="s">
        <v>2662</v>
      </c>
      <c r="AF9" s="84" t="s">
        <v>1522</v>
      </c>
    </row>
    <row r="10" spans="1:32" ht="12">
      <c r="A10" s="17"/>
      <c r="B10" s="17"/>
      <c r="C10" s="17"/>
      <c r="D10" s="17"/>
      <c r="F10" s="82" t="s">
        <v>1522</v>
      </c>
      <c r="G10" s="83" t="s">
        <v>1599</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2664</v>
      </c>
      <c r="AE10" s="84" t="s">
        <v>2665</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2667</v>
      </c>
      <c r="AE11" s="84" t="s">
        <v>2668</v>
      </c>
      <c r="AF11" s="84" t="s">
        <v>1522</v>
      </c>
    </row>
    <row r="12" spans="1:32" ht="12">
      <c r="A12" s="17"/>
      <c r="B12" s="17"/>
      <c r="C12" s="17"/>
      <c r="D12" s="17"/>
      <c r="F12" s="82" t="s">
        <v>1525</v>
      </c>
      <c r="G12" s="83" t="s">
        <v>1599</v>
      </c>
      <c r="H12" s="84" t="s">
        <v>1600</v>
      </c>
      <c r="I12" s="84" t="s">
        <v>1599</v>
      </c>
      <c r="J12" s="84" t="s">
        <v>1600</v>
      </c>
      <c r="K12" s="1003" t="s">
        <v>2576</v>
      </c>
      <c r="L12" s="1004">
        <v>22</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2670</v>
      </c>
      <c r="AE12" s="84" t="s">
        <v>2671</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2673</v>
      </c>
      <c r="AE13" s="84" t="s">
        <v>2674</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2676</v>
      </c>
      <c r="AE14" s="84" t="s">
        <v>2677</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2679</v>
      </c>
      <c r="AE15" s="84" t="s">
        <v>2680</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2682</v>
      </c>
      <c r="AE16" s="84" t="s">
        <v>2683</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2685</v>
      </c>
      <c r="AE17" s="84" t="s">
        <v>2686</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2688</v>
      </c>
      <c r="AE18" s="84" t="s">
        <v>2689</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2691</v>
      </c>
      <c r="AE19" s="84" t="s">
        <v>2692</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2694</v>
      </c>
      <c r="AE20" s="84" t="s">
        <v>2695</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2697</v>
      </c>
      <c r="AE21" s="84" t="s">
        <v>2698</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2700</v>
      </c>
      <c r="AE22" s="84" t="s">
        <v>2701</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2703</v>
      </c>
      <c r="AE23" s="84" t="s">
        <v>2704</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2706</v>
      </c>
      <c r="AE24" s="84" t="s">
        <v>2707</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2709</v>
      </c>
      <c r="AE25" s="84" t="s">
        <v>2710</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2712</v>
      </c>
      <c r="AE26" s="84" t="s">
        <v>2713</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2715</v>
      </c>
      <c r="AE27" s="84" t="s">
        <v>2716</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2718</v>
      </c>
      <c r="AE28" s="84" t="s">
        <v>2719</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2721</v>
      </c>
      <c r="AE29" s="84" t="s">
        <v>2722</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2724</v>
      </c>
      <c r="AE30" s="84" t="s">
        <v>2725</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2727</v>
      </c>
      <c r="AE31" s="84" t="s">
        <v>2728</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2730</v>
      </c>
      <c r="AE32" s="84" t="s">
        <v>2731</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2733</v>
      </c>
      <c r="AE33" s="84" t="s">
        <v>2734</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2736</v>
      </c>
      <c r="AE34" s="84" t="s">
        <v>2737</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2739</v>
      </c>
      <c r="AE35" s="84" t="s">
        <v>2740</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2742</v>
      </c>
      <c r="AE36" s="84" t="s">
        <v>2743</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2745</v>
      </c>
      <c r="AE37" s="84" t="s">
        <v>2746</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2748</v>
      </c>
      <c r="AE38" s="84" t="s">
        <v>2749</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2751</v>
      </c>
      <c r="AE39" s="84" t="s">
        <v>2752</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2754</v>
      </c>
      <c r="AE40" s="84" t="s">
        <v>2755</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2757</v>
      </c>
      <c r="AE41" s="84" t="s">
        <v>2758</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22</v>
      </c>
      <c r="I4" s="77" t="str">
        <f>HLOOKUP(I3,比較地域マスタ!$E$5:$L$6,2,0)</f>
        <v>静岡県</v>
      </c>
      <c r="J4" s="77" t="str">
        <f>HLOOKUP(J3,比較地域マスタ!$E$5:$L$6,2,0)</f>
        <v>静岡県</v>
      </c>
      <c r="K4" s="77" t="str">
        <f>HLOOKUP(K3,比較地域マスタ!$E$5:$L$6,2,0)</f>
        <v>22</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静岡県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13890.099243410774</v>
      </c>
      <c r="BB5" s="31"/>
      <c r="BC5" s="18"/>
      <c r="BD5" s="1058">
        <f>SUM(BC6:BC8)</f>
        <v>11410.145287954938</v>
      </c>
      <c r="BE5" s="31"/>
      <c r="BF5" s="18"/>
      <c r="BG5" s="1058">
        <f>AK35</f>
        <v>8134.3304557501324</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12940.65421191207</v>
      </c>
      <c r="BA6" s="18"/>
      <c r="BB6" s="31"/>
      <c r="BC6" s="1058">
        <f>O32</f>
        <v>10632.61541822958</v>
      </c>
      <c r="BD6" s="18"/>
      <c r="BE6" s="31"/>
      <c r="BF6" s="1058">
        <f>AK36</f>
        <v>7467.620145690621</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299.27598538242171</v>
      </c>
      <c r="BA7" s="18"/>
      <c r="BB7" s="31"/>
      <c r="BC7" s="1058">
        <f>O33</f>
        <v>257.94621475620693</v>
      </c>
      <c r="BD7" s="18"/>
      <c r="BE7" s="31"/>
      <c r="BF7" s="1058">
        <f t="shared" ref="BF7:BF8" si="0">AK37</f>
        <v>209.22533498132904</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650.16904611628297</v>
      </c>
      <c r="BA8" s="18"/>
      <c r="BB8" s="31"/>
      <c r="BC8" s="1058">
        <f>O34</f>
        <v>519.58365496915189</v>
      </c>
      <c r="BD8" s="18"/>
      <c r="BE8" s="31"/>
      <c r="BF8" s="1058">
        <f t="shared" si="0"/>
        <v>457.48497507818229</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32544.202620691947</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5517.5201374812113</v>
      </c>
      <c r="BA9" s="1058">
        <f>AZ9</f>
        <v>5517.5201374812113</v>
      </c>
      <c r="BB9" s="31"/>
      <c r="BC9" s="1058">
        <f>O35</f>
        <v>6734.8019414140736</v>
      </c>
      <c r="BD9" s="1058">
        <f>BC9</f>
        <v>6734.8019414140736</v>
      </c>
      <c r="BE9" s="31"/>
      <c r="BF9" s="1058">
        <f>AK39</f>
        <v>4686.7683579745744</v>
      </c>
      <c r="BG9" s="1058">
        <f>AK39</f>
        <v>4686.7683579745744</v>
      </c>
      <c r="BH9" s="31"/>
    </row>
    <row r="10" spans="1:62" ht="17.100000000000001" customHeight="1" thickBot="1">
      <c r="B10" s="336"/>
      <c r="C10" s="337"/>
      <c r="D10" s="339"/>
      <c r="E10" s="339"/>
      <c r="F10" s="339"/>
      <c r="G10" s="338"/>
      <c r="H10" s="338"/>
      <c r="I10" s="339"/>
      <c r="J10" s="340"/>
      <c r="K10" s="347"/>
      <c r="L10" s="259" t="s">
        <v>115</v>
      </c>
      <c r="M10" s="259"/>
      <c r="N10" s="575"/>
      <c r="O10" s="916">
        <f>SUM(O11:O13)</f>
        <v>13890.099243410774</v>
      </c>
      <c r="P10" s="465">
        <f t="shared" ref="P10:P22" si="1">O10/$O$9</f>
        <v>0.42680717685119446</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4842.6903643819842</v>
      </c>
      <c r="BA10" s="1058">
        <f>AZ10</f>
        <v>4842.6903643819842</v>
      </c>
      <c r="BB10" s="31"/>
      <c r="BC10" s="1058">
        <f>O36</f>
        <v>5880.3203998661356</v>
      </c>
      <c r="BD10" s="1058">
        <f>BC10</f>
        <v>5880.3203998661356</v>
      </c>
      <c r="BE10" s="31"/>
      <c r="BF10" s="1058">
        <f>AK40</f>
        <v>4766.8253236454102</v>
      </c>
      <c r="BG10" s="1058">
        <f>AK40</f>
        <v>4766.8253236454102</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12940.65421191207</v>
      </c>
      <c r="P11" s="466">
        <f t="shared" si="1"/>
        <v>0.39763316258620712</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7891.7670688389799</v>
      </c>
      <c r="BB11" s="31"/>
      <c r="BC11" s="1058"/>
      <c r="BD11" s="1058">
        <f>SUM(BC12:BC14)</f>
        <v>7206.9310030699353</v>
      </c>
      <c r="BE11" s="31"/>
      <c r="BF11" s="18"/>
      <c r="BG11" s="1058">
        <f>AK41</f>
        <v>6031.873974200028</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299.27598538242171</v>
      </c>
      <c r="P12" s="466">
        <f t="shared" si="1"/>
        <v>9.1959845773618328E-3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7545.3951623729536</v>
      </c>
      <c r="BA12" s="18"/>
      <c r="BB12" s="31"/>
      <c r="BC12" s="1058">
        <f>O38</f>
        <v>6810.9609966136068</v>
      </c>
      <c r="BD12" s="18"/>
      <c r="BE12" s="31"/>
      <c r="BF12" s="1058">
        <f>AK42</f>
        <v>5705.3667336674389</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650.16904611628297</v>
      </c>
      <c r="P13" s="466">
        <f t="shared" si="1"/>
        <v>1.9978029687625489E-2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222.45474607849701</v>
      </c>
      <c r="BA13" s="18"/>
      <c r="BB13" s="31"/>
      <c r="BC13" s="1058">
        <f>O41</f>
        <v>294.21786881771601</v>
      </c>
      <c r="BD13" s="18"/>
      <c r="BE13" s="31"/>
      <c r="BF13" s="1058">
        <f>AK45</f>
        <v>213.91964421649507</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5517.5201374812113</v>
      </c>
      <c r="P14" s="465">
        <f t="shared" si="1"/>
        <v>0.16953926331484656</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123.91716038752909</v>
      </c>
      <c r="BA14" s="18"/>
      <c r="BB14" s="31"/>
      <c r="BC14" s="1058">
        <f>O42</f>
        <v>101.7521376386117</v>
      </c>
      <c r="BD14" s="18"/>
      <c r="BE14" s="31"/>
      <c r="BF14" s="1058">
        <f t="shared" ref="BF14" si="2">AK46</f>
        <v>112.58759631609456</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4842.6903643819842</v>
      </c>
      <c r="P15" s="465">
        <f t="shared" si="1"/>
        <v>0.14880347264378666</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402.12580657900003</v>
      </c>
      <c r="BA15" s="1058">
        <f>AZ15</f>
        <v>402.12580657900003</v>
      </c>
      <c r="BB15" s="31"/>
      <c r="BC15" s="1058">
        <f>O43</f>
        <v>412.90171275768921</v>
      </c>
      <c r="BD15" s="1058">
        <f>BC15</f>
        <v>412.90171275768921</v>
      </c>
      <c r="BE15" s="31"/>
      <c r="BF15" s="1058">
        <f>AK47</f>
        <v>439.21659631772889</v>
      </c>
      <c r="BG15" s="1058">
        <f>AK47</f>
        <v>439.21659631772889</v>
      </c>
      <c r="BH15" s="31"/>
    </row>
    <row r="16" spans="1:62" ht="17.100000000000001" customHeight="1" thickBot="1">
      <c r="B16" s="336"/>
      <c r="C16" s="337"/>
      <c r="D16" s="339"/>
      <c r="E16" s="339"/>
      <c r="F16" s="339"/>
      <c r="G16" s="338"/>
      <c r="H16" s="338"/>
      <c r="I16" s="339"/>
      <c r="J16" s="340"/>
      <c r="K16" s="348"/>
      <c r="L16" s="259" t="s">
        <v>129</v>
      </c>
      <c r="M16" s="357"/>
      <c r="N16" s="358"/>
      <c r="O16" s="916">
        <f>SUM(O18:O21)</f>
        <v>7891.7670688389799</v>
      </c>
      <c r="P16" s="465">
        <f t="shared" si="1"/>
        <v>0.24249379100845786</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7545.3951623729536</v>
      </c>
      <c r="P17" s="466">
        <f t="shared" si="1"/>
        <v>0.23185066939005325</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4384.0353321040966</v>
      </c>
      <c r="P18" s="466">
        <f t="shared" si="1"/>
        <v>0.13471017812913569</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3161.359830268857</v>
      </c>
      <c r="P19" s="466">
        <f t="shared" si="1"/>
        <v>9.7140491260917575E-2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222.45474607849701</v>
      </c>
      <c r="P20" s="466">
        <f t="shared" si="1"/>
        <v>6.8354646347075637E-3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123.91716038752909</v>
      </c>
      <c r="P21" s="466">
        <f t="shared" si="1"/>
        <v>3.8076569836970366E-3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402.12580657900003</v>
      </c>
      <c r="P22" s="624">
        <f t="shared" si="1"/>
        <v>1.2356296181714533E-2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11497.182832632225</v>
      </c>
      <c r="AZ22" s="1058">
        <f t="shared" si="3"/>
        <v>11104.344955652665</v>
      </c>
      <c r="BA22" s="1058">
        <f t="shared" si="3"/>
        <v>11466.381593901198</v>
      </c>
      <c r="BB22" s="1058">
        <f t="shared" si="3"/>
        <v>11722.467835912385</v>
      </c>
      <c r="BC22" s="1058">
        <f t="shared" si="3"/>
        <v>11410.145287954938</v>
      </c>
      <c r="BD22" s="1058">
        <f t="shared" si="3"/>
        <v>11019.981898455671</v>
      </c>
      <c r="BE22" s="1058">
        <f t="shared" si="3"/>
        <v>10090.916418829722</v>
      </c>
      <c r="BF22" s="1058">
        <f t="shared" si="3"/>
        <v>9815.4328120016835</v>
      </c>
      <c r="BG22" s="1058">
        <f t="shared" si="3"/>
        <v>9933.9364043164205</v>
      </c>
      <c r="BH22" s="1058">
        <f t="shared" si="3"/>
        <v>9890.6036623588989</v>
      </c>
      <c r="BI22" s="1058">
        <f t="shared" si="3"/>
        <v>9351.4542959227947</v>
      </c>
      <c r="BJ22" s="1058">
        <f t="shared" si="3"/>
        <v>8513.5029578636204</v>
      </c>
      <c r="BK22" s="1058">
        <f t="shared" si="3"/>
        <v>8926.1968407465283</v>
      </c>
      <c r="BL22" s="1058">
        <f t="shared" si="3"/>
        <v>8134.3304557501324</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5979.1747190331562</v>
      </c>
      <c r="AZ23" s="1058">
        <f t="shared" ref="AZ23:BL23" si="4">Y39</f>
        <v>6004.7671424289802</v>
      </c>
      <c r="BA23" s="1058">
        <f t="shared" si="4"/>
        <v>6817.8809817206638</v>
      </c>
      <c r="BB23" s="1058">
        <f t="shared" si="4"/>
        <v>7008.8403291091636</v>
      </c>
      <c r="BC23" s="1058">
        <f t="shared" si="4"/>
        <v>6734.8019414140736</v>
      </c>
      <c r="BD23" s="1058">
        <f t="shared" si="4"/>
        <v>6198.4479836464652</v>
      </c>
      <c r="BE23" s="1058">
        <f t="shared" si="4"/>
        <v>5596.7119169299722</v>
      </c>
      <c r="BF23" s="1058">
        <f t="shared" si="4"/>
        <v>5349.8962850718899</v>
      </c>
      <c r="BG23" s="1058">
        <f t="shared" si="4"/>
        <v>5134.870961716173</v>
      </c>
      <c r="BH23" s="1058">
        <f t="shared" si="4"/>
        <v>5011.3461927256567</v>
      </c>
      <c r="BI23" s="1058">
        <f t="shared" si="4"/>
        <v>4614.4484097483937</v>
      </c>
      <c r="BJ23" s="1058">
        <f t="shared" si="4"/>
        <v>4291.6041524419106</v>
      </c>
      <c r="BK23" s="1058">
        <f t="shared" si="4"/>
        <v>4912.2621459812262</v>
      </c>
      <c r="BL23" s="1058">
        <f t="shared" si="4"/>
        <v>4686.7683579745744</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4776.9891390960738</v>
      </c>
      <c r="AZ24" s="1058">
        <f t="shared" ref="AZ24:BL24" si="5">Y40</f>
        <v>5261.9782028189366</v>
      </c>
      <c r="BA24" s="1058">
        <f t="shared" si="5"/>
        <v>5913.2355208952877</v>
      </c>
      <c r="BB24" s="1058">
        <f t="shared" si="5"/>
        <v>6074.8750751241714</v>
      </c>
      <c r="BC24" s="1058">
        <f t="shared" si="5"/>
        <v>5880.3203998661356</v>
      </c>
      <c r="BD24" s="1058">
        <f t="shared" si="5"/>
        <v>5460.7299484961468</v>
      </c>
      <c r="BE24" s="1058">
        <f t="shared" si="5"/>
        <v>5224.3899088593516</v>
      </c>
      <c r="BF24" s="1058">
        <f t="shared" si="5"/>
        <v>5240.353523899249</v>
      </c>
      <c r="BG24" s="1058">
        <f t="shared" si="5"/>
        <v>5065.5339892329339</v>
      </c>
      <c r="BH24" s="1058">
        <f t="shared" si="5"/>
        <v>4780.7180509330365</v>
      </c>
      <c r="BI24" s="1058">
        <f t="shared" si="5"/>
        <v>4223.0768336854644</v>
      </c>
      <c r="BJ24" s="1058">
        <f t="shared" si="5"/>
        <v>4355.583576815332</v>
      </c>
      <c r="BK24" s="1058">
        <f t="shared" si="5"/>
        <v>4389.9407346357866</v>
      </c>
      <c r="BL24" s="1058">
        <f t="shared" si="5"/>
        <v>4766.8253236454102</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7470.8747918912341</v>
      </c>
      <c r="AZ25" s="1058">
        <f t="shared" ref="AZ25:BL25" si="6">Y41</f>
        <v>7496.2406170963486</v>
      </c>
      <c r="BA25" s="1058">
        <f t="shared" si="6"/>
        <v>7363.5154464243806</v>
      </c>
      <c r="BB25" s="1058">
        <f t="shared" si="6"/>
        <v>7369.2296380420612</v>
      </c>
      <c r="BC25" s="1058">
        <f t="shared" si="6"/>
        <v>7206.9310030699353</v>
      </c>
      <c r="BD25" s="1058">
        <f t="shared" si="6"/>
        <v>6995.3619172121626</v>
      </c>
      <c r="BE25" s="1058">
        <f t="shared" si="6"/>
        <v>6932.4583439555054</v>
      </c>
      <c r="BF25" s="1058">
        <f t="shared" si="6"/>
        <v>6824.9089844298196</v>
      </c>
      <c r="BG25" s="1058">
        <f t="shared" si="6"/>
        <v>6739.2793948882145</v>
      </c>
      <c r="BH25" s="1058">
        <f t="shared" si="6"/>
        <v>6635.6140579188695</v>
      </c>
      <c r="BI25" s="1058">
        <f t="shared" si="6"/>
        <v>6529.4856088001125</v>
      </c>
      <c r="BJ25" s="1058">
        <f t="shared" si="6"/>
        <v>5914.332678140936</v>
      </c>
      <c r="BK25" s="1058">
        <f t="shared" si="6"/>
        <v>5884.6520602517157</v>
      </c>
      <c r="BL25" s="1058">
        <f t="shared" si="6"/>
        <v>6031.873974200028</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428.75510086995422</v>
      </c>
      <c r="AZ26" s="1058">
        <f t="shared" si="7"/>
        <v>438.5238767116499</v>
      </c>
      <c r="BA26" s="1058">
        <f t="shared" si="7"/>
        <v>415.29066298953222</v>
      </c>
      <c r="BB26" s="1058">
        <f t="shared" si="7"/>
        <v>426.74352797486478</v>
      </c>
      <c r="BC26" s="1058">
        <f t="shared" si="7"/>
        <v>412.90171275768921</v>
      </c>
      <c r="BD26" s="1058">
        <f t="shared" si="7"/>
        <v>393.44820631709848</v>
      </c>
      <c r="BE26" s="1058">
        <f t="shared" si="7"/>
        <v>438.94330441016842</v>
      </c>
      <c r="BF26" s="1058">
        <f t="shared" si="7"/>
        <v>460.59210650912217</v>
      </c>
      <c r="BG26" s="1058">
        <f t="shared" si="7"/>
        <v>422.9424844085637</v>
      </c>
      <c r="BH26" s="1058">
        <f t="shared" si="7"/>
        <v>452.44798469436535</v>
      </c>
      <c r="BI26" s="1058">
        <f t="shared" si="7"/>
        <v>457.12517637637274</v>
      </c>
      <c r="BJ26" s="1058">
        <f t="shared" si="7"/>
        <v>442.43335836797144</v>
      </c>
      <c r="BK26" s="1058">
        <f t="shared" si="7"/>
        <v>434.51350643336292</v>
      </c>
      <c r="BL26" s="1058">
        <f t="shared" si="7"/>
        <v>439.21659631772889</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30152.976583522643</v>
      </c>
      <c r="AZ27" s="1058">
        <f t="shared" si="8"/>
        <v>30305.854794708579</v>
      </c>
      <c r="BA27" s="1058">
        <f t="shared" si="8"/>
        <v>31976.304205931065</v>
      </c>
      <c r="BB27" s="1058">
        <f t="shared" si="8"/>
        <v>32602.156406162645</v>
      </c>
      <c r="BC27" s="1058">
        <f t="shared" si="8"/>
        <v>31645.100345062769</v>
      </c>
      <c r="BD27" s="1058">
        <f t="shared" si="8"/>
        <v>30067.969954127544</v>
      </c>
      <c r="BE27" s="1058">
        <f t="shared" si="8"/>
        <v>28283.419892984719</v>
      </c>
      <c r="BF27" s="1058">
        <f t="shared" si="8"/>
        <v>27691.183711911759</v>
      </c>
      <c r="BG27" s="1058">
        <f t="shared" si="8"/>
        <v>27296.563234562302</v>
      </c>
      <c r="BH27" s="1058">
        <f t="shared" si="8"/>
        <v>26770.729948630826</v>
      </c>
      <c r="BI27" s="1058">
        <f t="shared" si="8"/>
        <v>25175.590324533136</v>
      </c>
      <c r="BJ27" s="1058">
        <f t="shared" si="8"/>
        <v>23517.45672362977</v>
      </c>
      <c r="BK27" s="1058">
        <f t="shared" si="8"/>
        <v>24547.56528804862</v>
      </c>
      <c r="BL27" s="1058">
        <f t="shared" si="8"/>
        <v>24059.014707887876</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31645.100345062769</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11410.145287954938</v>
      </c>
      <c r="P31" s="465">
        <f t="shared" ref="P31:P43" si="9">O31/$O$30</f>
        <v>0.36056593796629044</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10632.61541822958</v>
      </c>
      <c r="P32" s="466">
        <f t="shared" si="9"/>
        <v>0.33599562972750907</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257.94621475620693</v>
      </c>
      <c r="P33" s="466">
        <f t="shared" si="9"/>
        <v>8.1512212615388775E-3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519.58365496915189</v>
      </c>
      <c r="P34" s="466">
        <f t="shared" si="9"/>
        <v>1.6419086977242488E-2</v>
      </c>
      <c r="Q34" s="341"/>
      <c r="R34" s="14"/>
      <c r="S34" s="336"/>
      <c r="T34" s="575" t="s">
        <v>113</v>
      </c>
      <c r="U34" s="345"/>
      <c r="V34" s="345"/>
      <c r="W34" s="345"/>
      <c r="X34" s="903">
        <f>X35+X39+X40+X41+X47</f>
        <v>30152.976583522643</v>
      </c>
      <c r="Y34" s="904">
        <f t="shared" ref="Y34:AK34" si="10">Y35+Y39+Y40+Y41+Y47</f>
        <v>30305.854794708579</v>
      </c>
      <c r="Z34" s="904">
        <f t="shared" si="10"/>
        <v>31976.304205931065</v>
      </c>
      <c r="AA34" s="904">
        <f t="shared" si="10"/>
        <v>32602.156406162645</v>
      </c>
      <c r="AB34" s="904">
        <f t="shared" si="10"/>
        <v>31645.100345062769</v>
      </c>
      <c r="AC34" s="904">
        <f t="shared" si="10"/>
        <v>30067.969954127544</v>
      </c>
      <c r="AD34" s="904">
        <f t="shared" si="10"/>
        <v>28283.419892984719</v>
      </c>
      <c r="AE34" s="904">
        <f t="shared" si="10"/>
        <v>27691.183711911759</v>
      </c>
      <c r="AF34" s="904">
        <f t="shared" si="10"/>
        <v>27296.563234562302</v>
      </c>
      <c r="AG34" s="904">
        <f t="shared" si="10"/>
        <v>26770.729948630826</v>
      </c>
      <c r="AH34" s="904">
        <f t="shared" si="10"/>
        <v>25175.590324533136</v>
      </c>
      <c r="AI34" s="904">
        <f t="shared" si="10"/>
        <v>23517.45672362977</v>
      </c>
      <c r="AJ34" s="904">
        <f t="shared" si="10"/>
        <v>24547.56528804862</v>
      </c>
      <c r="AK34" s="905">
        <f t="shared" si="10"/>
        <v>24059.014707887876</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6734.8019414140736</v>
      </c>
      <c r="P35" s="465">
        <f t="shared" si="9"/>
        <v>0.21282289731986359</v>
      </c>
      <c r="Q35" s="341"/>
      <c r="R35" s="14"/>
      <c r="S35" s="336"/>
      <c r="T35" s="347"/>
      <c r="U35" s="259" t="s">
        <v>115</v>
      </c>
      <c r="V35" s="357"/>
      <c r="W35" s="357"/>
      <c r="X35" s="906">
        <f>SUM(X36:X38)</f>
        <v>11497.182832632225</v>
      </c>
      <c r="Y35" s="907">
        <f t="shared" ref="Y35:AK35" si="11">SUM(Y36:Y38)</f>
        <v>11104.344955652665</v>
      </c>
      <c r="Z35" s="907">
        <f t="shared" si="11"/>
        <v>11466.381593901198</v>
      </c>
      <c r="AA35" s="907">
        <f t="shared" si="11"/>
        <v>11722.467835912385</v>
      </c>
      <c r="AB35" s="907">
        <f t="shared" si="11"/>
        <v>11410.145287954938</v>
      </c>
      <c r="AC35" s="907">
        <f t="shared" si="11"/>
        <v>11019.981898455671</v>
      </c>
      <c r="AD35" s="907">
        <f t="shared" si="11"/>
        <v>10090.916418829722</v>
      </c>
      <c r="AE35" s="907">
        <f t="shared" si="11"/>
        <v>9815.4328120016835</v>
      </c>
      <c r="AF35" s="907">
        <f t="shared" si="11"/>
        <v>9933.9364043164205</v>
      </c>
      <c r="AG35" s="907">
        <f t="shared" si="11"/>
        <v>9890.6036623588989</v>
      </c>
      <c r="AH35" s="907">
        <f t="shared" si="11"/>
        <v>9351.4542959227947</v>
      </c>
      <c r="AI35" s="907">
        <f t="shared" si="11"/>
        <v>8513.5029578636204</v>
      </c>
      <c r="AJ35" s="907">
        <f t="shared" si="11"/>
        <v>8926.1968407465283</v>
      </c>
      <c r="AK35" s="908">
        <f t="shared" si="11"/>
        <v>8134.3304557501324</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5880.3203998661356</v>
      </c>
      <c r="P36" s="465">
        <f t="shared" si="9"/>
        <v>0.1858208801914441</v>
      </c>
      <c r="Q36" s="341"/>
      <c r="R36" s="14"/>
      <c r="S36" s="369" t="s">
        <v>185</v>
      </c>
      <c r="T36" s="348"/>
      <c r="U36" s="359"/>
      <c r="V36" s="349" t="s">
        <v>185</v>
      </c>
      <c r="W36" s="370"/>
      <c r="X36" s="909">
        <f>VLOOKUP(年度マスタ!$K$4&amp;"_"&amp;X$33,データシート1!$A:$BT,MATCH("aa_"&amp;$S36,データシート1!$A$1:$BT$1,0),0)</f>
        <v>10718.697402890501</v>
      </c>
      <c r="Y36" s="910">
        <f>VLOOKUP(年度マスタ!$K$4&amp;"_"&amp;Y$33,データシート1!$A:$BT,MATCH("aa_"&amp;$S36,データシート1!$A$1:$BT$1,0),0)</f>
        <v>10347.11749042164</v>
      </c>
      <c r="Z36" s="910">
        <f>VLOOKUP(年度マスタ!$K$4&amp;"_"&amp;Z$33,データシート1!$A:$BT,MATCH("aa_"&amp;$S36,データシート1!$A$1:$BT$1,0),0)</f>
        <v>10613.96830170443</v>
      </c>
      <c r="AA36" s="910">
        <f>VLOOKUP(年度マスタ!$K$4&amp;"_"&amp;AA$33,データシート1!$A:$BT,MATCH("aa_"&amp;$S36,データシート1!$A$1:$BT$1,0),0)</f>
        <v>10896.568812215181</v>
      </c>
      <c r="AB36" s="910">
        <f>VLOOKUP(年度マスタ!$K$4&amp;"_"&amp;AB$33,データシート1!$A:$BT,MATCH("aa_"&amp;$S36,データシート1!$A$1:$BT$1,0),0)</f>
        <v>10632.61541822958</v>
      </c>
      <c r="AC36" s="910">
        <f>VLOOKUP(年度マスタ!$K$4&amp;"_"&amp;AC$33,データシート1!$A:$BT,MATCH("aa_"&amp;$S36,データシート1!$A$1:$BT$1,0),0)</f>
        <v>10306.83903710951</v>
      </c>
      <c r="AD36" s="910">
        <f>VLOOKUP(年度マスタ!$K$4&amp;"_"&amp;AD$33,データシート1!$A:$BT,MATCH("aa_"&amp;$S36,データシート1!$A$1:$BT$1,0),0)</f>
        <v>9362.3223592653412</v>
      </c>
      <c r="AE36" s="910">
        <f>VLOOKUP(年度マスタ!$K$4&amp;"_"&amp;AE$33,データシート1!$A:$BT,MATCH("aa_"&amp;$S36,データシート1!$A$1:$BT$1,0),0)</f>
        <v>9066.7373066705604</v>
      </c>
      <c r="AF36" s="910">
        <f>VLOOKUP(年度マスタ!$K$4&amp;"_"&amp;AF$33,データシート1!$A:$BT,MATCH("aa_"&amp;$S36,データシート1!$A$1:$BT$1,0),0)</f>
        <v>9234.3535180402014</v>
      </c>
      <c r="AG36" s="910">
        <f>VLOOKUP(年度マスタ!$K$4&amp;"_"&amp;AG$33,データシート1!$A:$BT,MATCH("aa_"&amp;$S36,データシート1!$A$1:$BT$1,0),0)</f>
        <v>9255.7831893071962</v>
      </c>
      <c r="AH36" s="910">
        <f>VLOOKUP(年度マスタ!$K$4&amp;"_"&amp;AH$33,データシート1!$A:$BT,MATCH("aa_"&amp;$S36,データシート1!$A$1:$BT$1,0),0)</f>
        <v>8733.1087218261328</v>
      </c>
      <c r="AI36" s="910">
        <f>VLOOKUP(年度マスタ!$K$4&amp;"_"&amp;AI$33,データシート1!$A:$BT,MATCH("aa_"&amp;$S36,データシート1!$A$1:$BT$1,0),0)</f>
        <v>7755.513216340486</v>
      </c>
      <c r="AJ36" s="910">
        <f>VLOOKUP(年度マスタ!$K$4&amp;"_"&amp;AJ$33,データシート1!$A:$BT,MATCH("aa_"&amp;$S36,データシート1!$A$1:$BT$1,0),0)</f>
        <v>8204.2080893462808</v>
      </c>
      <c r="AK36" s="911">
        <f>VLOOKUP(年度マスタ!$K$4&amp;"_"&amp;AK$33,データシート1!$A:$BT,MATCH("aa_"&amp;$S36,データシート1!$A$1:$BT$1,0),0)</f>
        <v>7467.620145690621</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7206.9310030699353</v>
      </c>
      <c r="P37" s="465">
        <f t="shared" si="9"/>
        <v>0.22774239691088077</v>
      </c>
      <c r="Q37" s="341"/>
      <c r="R37" s="14"/>
      <c r="S37" s="369" t="s">
        <v>188</v>
      </c>
      <c r="T37" s="348"/>
      <c r="U37" s="359"/>
      <c r="V37" s="349" t="s">
        <v>195</v>
      </c>
      <c r="W37" s="370"/>
      <c r="X37" s="909">
        <f>VLOOKUP(年度マスタ!$K$4&amp;"_"&amp;X$33,データシート1!$A:$BT,MATCH("aa_"&amp;$S37,データシート1!$A$1:$BT$1,0),0)</f>
        <v>214.63557722870229</v>
      </c>
      <c r="Y37" s="910">
        <f>VLOOKUP(年度マスタ!$K$4&amp;"_"&amp;Y$33,データシート1!$A:$BT,MATCH("aa_"&amp;$S37,データシート1!$A$1:$BT$1,0),0)</f>
        <v>230.09058133672829</v>
      </c>
      <c r="Z37" s="910">
        <f>VLOOKUP(年度マスタ!$K$4&amp;"_"&amp;Z$33,データシート1!$A:$BT,MATCH("aa_"&amp;$S37,データシート1!$A$1:$BT$1,0),0)</f>
        <v>323.76617541756661</v>
      </c>
      <c r="AA37" s="910">
        <f>VLOOKUP(年度マスタ!$K$4&amp;"_"&amp;AA$33,データシート1!$A:$BT,MATCH("aa_"&amp;$S37,データシート1!$A$1:$BT$1,0),0)</f>
        <v>298.50356447195901</v>
      </c>
      <c r="AB37" s="910">
        <f>VLOOKUP(年度マスタ!$K$4&amp;"_"&amp;AB$33,データシート1!$A:$BT,MATCH("aa_"&amp;$S37,データシート1!$A$1:$BT$1,0),0)</f>
        <v>257.94621475620693</v>
      </c>
      <c r="AC37" s="910">
        <f>VLOOKUP(年度マスタ!$K$4&amp;"_"&amp;AC$33,データシート1!$A:$BT,MATCH("aa_"&amp;$S37,データシート1!$A$1:$BT$1,0),0)</f>
        <v>253.12993232289281</v>
      </c>
      <c r="AD37" s="910">
        <f>VLOOKUP(年度マスタ!$K$4&amp;"_"&amp;AD$33,データシート1!$A:$BT,MATCH("aa_"&amp;$S37,データシート1!$A$1:$BT$1,0),0)</f>
        <v>234.35895754175041</v>
      </c>
      <c r="AE37" s="910">
        <f>VLOOKUP(年度マスタ!$K$4&amp;"_"&amp;AE$33,データシート1!$A:$BT,MATCH("aa_"&amp;$S37,データシート1!$A$1:$BT$1,0),0)</f>
        <v>230.16842439776818</v>
      </c>
      <c r="AF37" s="910">
        <f>VLOOKUP(年度マスタ!$K$4&amp;"_"&amp;AF$33,データシート1!$A:$BT,MATCH("aa_"&amp;$S37,データシート1!$A$1:$BT$1,0),0)</f>
        <v>230.38356778462321</v>
      </c>
      <c r="AG37" s="910">
        <f>VLOOKUP(年度マスタ!$K$4&amp;"_"&amp;AG$33,データシート1!$A:$BT,MATCH("aa_"&amp;$S37,データシート1!$A$1:$BT$1,0),0)</f>
        <v>216.39983469757109</v>
      </c>
      <c r="AH37" s="910">
        <f>VLOOKUP(年度マスタ!$K$4&amp;"_"&amp;AH$33,データシート1!$A:$BT,MATCH("aa_"&amp;$S37,データシート1!$A$1:$BT$1,0),0)</f>
        <v>196.28325277430682</v>
      </c>
      <c r="AI37" s="910">
        <f>VLOOKUP(年度マスタ!$K$4&amp;"_"&amp;AI$33,データシート1!$A:$BT,MATCH("aa_"&amp;$S37,データシート1!$A$1:$BT$1,0),0)</f>
        <v>210.31734153546333</v>
      </c>
      <c r="AJ37" s="910">
        <f>VLOOKUP(年度マスタ!$K$4&amp;"_"&amp;AJ$33,データシート1!$A:$BT,MATCH("aa_"&amp;$S37,データシート1!$A$1:$BT$1,0),0)</f>
        <v>228.27768471853722</v>
      </c>
      <c r="AK37" s="911">
        <f>VLOOKUP(年度マスタ!$K$4&amp;"_"&amp;AK$33,データシート1!$A:$BT,MATCH("aa_"&amp;$S37,データシート1!$A$1:$BT$1,0),0)</f>
        <v>209.22533498132904</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6810.9609966136068</v>
      </c>
      <c r="P38" s="466">
        <f t="shared" si="9"/>
        <v>0.21522955915278824</v>
      </c>
      <c r="Q38" s="341"/>
      <c r="R38" s="14"/>
      <c r="S38" s="369" t="s">
        <v>189</v>
      </c>
      <c r="T38" s="348"/>
      <c r="U38" s="361"/>
      <c r="V38" s="371" t="s">
        <v>198</v>
      </c>
      <c r="W38" s="371"/>
      <c r="X38" s="909">
        <f>VLOOKUP(年度マスタ!$K$4&amp;"_"&amp;X$33,データシート1!$A:$BT,MATCH("aa_"&amp;$S38,データシート1!$A$1:$BT$1,0),0)</f>
        <v>563.8498525130226</v>
      </c>
      <c r="Y38" s="910">
        <f>VLOOKUP(年度マスタ!$K$4&amp;"_"&amp;Y$33,データシート1!$A:$BT,MATCH("aa_"&amp;$S38,データシート1!$A$1:$BT$1,0),0)</f>
        <v>527.13688389429694</v>
      </c>
      <c r="Z38" s="910">
        <f>VLOOKUP(年度マスタ!$K$4&amp;"_"&amp;Z$33,データシート1!$A:$BT,MATCH("aa_"&amp;$S38,データシート1!$A$1:$BT$1,0),0)</f>
        <v>528.64711677920263</v>
      </c>
      <c r="AA38" s="910">
        <f>VLOOKUP(年度マスタ!$K$4&amp;"_"&amp;AA$33,データシート1!$A:$BT,MATCH("aa_"&amp;$S38,データシート1!$A$1:$BT$1,0),0)</f>
        <v>527.39545922524405</v>
      </c>
      <c r="AB38" s="910">
        <f>VLOOKUP(年度マスタ!$K$4&amp;"_"&amp;AB$33,データシート1!$A:$BT,MATCH("aa_"&amp;$S38,データシート1!$A$1:$BT$1,0),0)</f>
        <v>519.58365496915189</v>
      </c>
      <c r="AC38" s="910">
        <f>VLOOKUP(年度マスタ!$K$4&amp;"_"&amp;AC$33,データシート1!$A:$BT,MATCH("aa_"&amp;$S38,データシート1!$A$1:$BT$1,0),0)</f>
        <v>460.01292902326821</v>
      </c>
      <c r="AD38" s="910">
        <f>VLOOKUP(年度マスタ!$K$4&amp;"_"&amp;AD$33,データシート1!$A:$BT,MATCH("aa_"&amp;$S38,データシート1!$A$1:$BT$1,0),0)</f>
        <v>494.23510202262992</v>
      </c>
      <c r="AE38" s="910">
        <f>VLOOKUP(年度マスタ!$K$4&amp;"_"&amp;AE$33,データシート1!$A:$BT,MATCH("aa_"&amp;$S38,データシート1!$A$1:$BT$1,0),0)</f>
        <v>518.52708093335457</v>
      </c>
      <c r="AF38" s="910">
        <f>VLOOKUP(年度マスタ!$K$4&amp;"_"&amp;AF$33,データシート1!$A:$BT,MATCH("aa_"&amp;$S38,データシート1!$A$1:$BT$1,0),0)</f>
        <v>469.19931849159599</v>
      </c>
      <c r="AG38" s="910">
        <f>VLOOKUP(年度マスタ!$K$4&amp;"_"&amp;AG$33,データシート1!$A:$BT,MATCH("aa_"&amp;$S38,データシート1!$A$1:$BT$1,0),0)</f>
        <v>418.42063835413228</v>
      </c>
      <c r="AH38" s="910">
        <f>VLOOKUP(年度マスタ!$K$4&amp;"_"&amp;AH$33,データシート1!$A:$BT,MATCH("aa_"&amp;$S38,データシート1!$A$1:$BT$1,0),0)</f>
        <v>422.06232132235601</v>
      </c>
      <c r="AI38" s="910">
        <f>VLOOKUP(年度マスタ!$K$4&amp;"_"&amp;AI$33,データシート1!$A:$BT,MATCH("aa_"&amp;$S38,データシート1!$A$1:$BT$1,0),0)</f>
        <v>547.67239998767195</v>
      </c>
      <c r="AJ38" s="910">
        <f>VLOOKUP(年度マスタ!$K$4&amp;"_"&amp;AJ$33,データシート1!$A:$BT,MATCH("aa_"&amp;$S38,データシート1!$A$1:$BT$1,0),0)</f>
        <v>493.71106668170904</v>
      </c>
      <c r="AK38" s="911">
        <f>VLOOKUP(年度マスタ!$K$4&amp;"_"&amp;AK$33,データシート1!$A:$BT,MATCH("aa_"&amp;$S38,データシート1!$A$1:$BT$1,0),0)</f>
        <v>457.48497507818229</v>
      </c>
      <c r="AL38" s="343"/>
      <c r="AW38" s="18" t="str">
        <f>年度マスタ!H4</f>
        <v>22</v>
      </c>
      <c r="AX38" s="18" t="s">
        <v>199</v>
      </c>
      <c r="AY38" s="18">
        <f>VLOOKUP($AW38&amp;"_"&amp;$AY$34,データシート1!$A:$BT,MATCH($AY$31&amp;"_"&amp;AY$36,データシート1!$A$1:$BT$1,0),0)</f>
        <v>7467.620145690621</v>
      </c>
      <c r="AZ38" s="18">
        <f>VLOOKUP($AW38&amp;"_"&amp;$AY$34,データシート1!$A:$BT,MATCH($AY$31&amp;"_"&amp;AZ$36,データシート1!$A$1:$BT$1,0),0)</f>
        <v>209.22533498132904</v>
      </c>
      <c r="BA38" s="18">
        <f>VLOOKUP($AW38&amp;"_"&amp;$AY$34,データシート1!$A:$BT,MATCH($AY$31&amp;"_"&amp;BA$36,データシート1!$A$1:$BT$1,0),0)</f>
        <v>457.48497507818229</v>
      </c>
      <c r="BB38" s="18">
        <f>VLOOKUP($AW38&amp;"_"&amp;$AY$34,データシート1!$A:$BT,MATCH($AY$31&amp;"_"&amp;BB$36,データシート1!$A$1:$BT$1,0),0)</f>
        <v>4686.7683579745744</v>
      </c>
      <c r="BC38" s="18">
        <f>VLOOKUP($AW38&amp;"_"&amp;$AY$34,データシート1!$A:$BT,MATCH($AY$31&amp;"_"&amp;BC$36,データシート1!$A$1:$BT$1,0),0)</f>
        <v>4766.8253236454102</v>
      </c>
      <c r="BD38" s="18">
        <f>VLOOKUP($AW38&amp;"_"&amp;$AY$34,データシート1!$A:$BT,MATCH($AY$31&amp;"_"&amp;BD$36,データシート1!$A$1:$BT$1,0),0)</f>
        <v>3292.5672439469222</v>
      </c>
      <c r="BE38" s="18">
        <f>VLOOKUP($AW38&amp;"_"&amp;$AY$34,データシート1!$A:$BT,MATCH($AY$31&amp;"_"&amp;BE$36,データシート1!$A$1:$BT$1,0),0)</f>
        <v>2412.7994897205172</v>
      </c>
      <c r="BF38" s="18">
        <f>VLOOKUP($AW38&amp;"_"&amp;$AY$34,データシート1!$A:$BT,MATCH($AY$31&amp;"_"&amp;BF$36,データシート1!$A$1:$BT$1,0),0)</f>
        <v>213.91964421649507</v>
      </c>
      <c r="BG38" s="18">
        <f>VLOOKUP($AW38&amp;"_"&amp;$AY$34,データシート1!$A:$BT,MATCH($AY$31&amp;"_"&amp;BG$36,データシート1!$A$1:$BT$1,0),0)</f>
        <v>112.58759631609456</v>
      </c>
      <c r="BH38" s="18">
        <f>VLOOKUP($AW38&amp;"_"&amp;$AY$34,データシート1!$A:$BT,MATCH($AY$31&amp;"_"&amp;BH$36,データシート1!$A$1:$BT$1,0),0)</f>
        <v>439.21659631772889</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4070.9839050997261</v>
      </c>
      <c r="P39" s="466">
        <f t="shared" si="9"/>
        <v>0.12864499909019489</v>
      </c>
      <c r="Q39" s="341"/>
      <c r="R39" s="14"/>
      <c r="S39" s="369" t="s">
        <v>190</v>
      </c>
      <c r="T39" s="348"/>
      <c r="U39" s="356" t="s">
        <v>200</v>
      </c>
      <c r="V39" s="357"/>
      <c r="W39" s="357"/>
      <c r="X39" s="906">
        <f>VLOOKUP(年度マスタ!$K$4&amp;"_"&amp;X$33,データシート1!$A:$BT,MATCH("aa_"&amp;$S39,データシート1!$A$1:$BT$1,0),0)</f>
        <v>5979.1747190331562</v>
      </c>
      <c r="Y39" s="907">
        <f>VLOOKUP(年度マスタ!$K$4&amp;"_"&amp;Y$33,データシート1!$A:$BT,MATCH("aa_"&amp;$S39,データシート1!$A$1:$BT$1,0),0)</f>
        <v>6004.7671424289802</v>
      </c>
      <c r="Z39" s="907">
        <f>VLOOKUP(年度マスタ!$K$4&amp;"_"&amp;Z$33,データシート1!$A:$BT,MATCH("aa_"&amp;$S39,データシート1!$A$1:$BT$1,0),0)</f>
        <v>6817.8809817206638</v>
      </c>
      <c r="AA39" s="907">
        <f>VLOOKUP(年度マスタ!$K$4&amp;"_"&amp;AA$33,データシート1!$A:$BT,MATCH("aa_"&amp;$S39,データシート1!$A$1:$BT$1,0),0)</f>
        <v>7008.8403291091636</v>
      </c>
      <c r="AB39" s="907">
        <f>VLOOKUP(年度マスタ!$K$4&amp;"_"&amp;AB$33,データシート1!$A:$BT,MATCH("aa_"&amp;$S39,データシート1!$A$1:$BT$1,0),0)</f>
        <v>6734.8019414140736</v>
      </c>
      <c r="AC39" s="907">
        <f>VLOOKUP(年度マスタ!$K$4&amp;"_"&amp;AC$33,データシート1!$A:$BT,MATCH("aa_"&amp;$S39,データシート1!$A$1:$BT$1,0),0)</f>
        <v>6198.4479836464652</v>
      </c>
      <c r="AD39" s="907">
        <f>VLOOKUP(年度マスタ!$K$4&amp;"_"&amp;AD$33,データシート1!$A:$BT,MATCH("aa_"&amp;$S39,データシート1!$A$1:$BT$1,0),0)</f>
        <v>5596.7119169299722</v>
      </c>
      <c r="AE39" s="907">
        <f>VLOOKUP(年度マスタ!$K$4&amp;"_"&amp;AE$33,データシート1!$A:$BT,MATCH("aa_"&amp;$S39,データシート1!$A$1:$BT$1,0),0)</f>
        <v>5349.8962850718899</v>
      </c>
      <c r="AF39" s="907">
        <f>VLOOKUP(年度マスタ!$K$4&amp;"_"&amp;AF$33,データシート1!$A:$BT,MATCH("aa_"&amp;$S39,データシート1!$A$1:$BT$1,0),0)</f>
        <v>5134.870961716173</v>
      </c>
      <c r="AG39" s="907">
        <f>VLOOKUP(年度マスタ!$K$4&amp;"_"&amp;AG$33,データシート1!$A:$BT,MATCH("aa_"&amp;$S39,データシート1!$A$1:$BT$1,0),0)</f>
        <v>5011.3461927256567</v>
      </c>
      <c r="AH39" s="907">
        <f>VLOOKUP(年度マスタ!$K$4&amp;"_"&amp;AH$33,データシート1!$A:$BT,MATCH("aa_"&amp;$S39,データシート1!$A$1:$BT$1,0),0)</f>
        <v>4614.4484097483937</v>
      </c>
      <c r="AI39" s="907">
        <f>VLOOKUP(年度マスタ!$K$4&amp;"_"&amp;AI$33,データシート1!$A:$BT,MATCH("aa_"&amp;$S39,データシート1!$A$1:$BT$1,0),0)</f>
        <v>4291.6041524419106</v>
      </c>
      <c r="AJ39" s="907">
        <f>VLOOKUP(年度マスタ!$K$4&amp;"_"&amp;AJ$33,データシート1!$A:$BT,MATCH("aa_"&amp;$S39,データシート1!$A$1:$BT$1,0),0)</f>
        <v>4912.2621459812262</v>
      </c>
      <c r="AK39" s="908">
        <f>VLOOKUP(年度マスタ!$K$4&amp;"_"&amp;AK$33,データシート1!$A:$BT,MATCH("aa_"&amp;$S39,データシート1!$A$1:$BT$1,0),0)</f>
        <v>4686.7683579745744</v>
      </c>
      <c r="AL39" s="343"/>
      <c r="AW39" s="18" t="str">
        <f>年度マスタ!K4</f>
        <v>22</v>
      </c>
      <c r="AX39" s="18" t="s">
        <v>201</v>
      </c>
      <c r="AY39" s="18">
        <f>VLOOKUP($AW39&amp;"_"&amp;$AY$34,データシート1!$A:$BT,MATCH($AY$31&amp;"_"&amp;AY$36,データシート1!$A$1:$BT$1,0),0)</f>
        <v>7467.620145690621</v>
      </c>
      <c r="AZ39" s="18">
        <f>VLOOKUP($AW39&amp;"_"&amp;$AY$34,データシート1!$A:$BT,MATCH($AY$31&amp;"_"&amp;AZ$36,データシート1!$A$1:$BT$1,0),0)</f>
        <v>209.22533498132904</v>
      </c>
      <c r="BA39" s="18">
        <f>VLOOKUP($AW39&amp;"_"&amp;$AY$34,データシート1!$A:$BT,MATCH($AY$31&amp;"_"&amp;BA$36,データシート1!$A$1:$BT$1,0),0)</f>
        <v>457.48497507818229</v>
      </c>
      <c r="BB39" s="18">
        <f>VLOOKUP($AW39&amp;"_"&amp;$AY$34,データシート1!$A:$BT,MATCH($AY$31&amp;"_"&amp;BB$36,データシート1!$A$1:$BT$1,0),0)</f>
        <v>4686.7683579745744</v>
      </c>
      <c r="BC39" s="18">
        <f>VLOOKUP($AW39&amp;"_"&amp;$AY$34,データシート1!$A:$BT,MATCH($AY$31&amp;"_"&amp;BC$36,データシート1!$A$1:$BT$1,0),0)</f>
        <v>4766.8253236454102</v>
      </c>
      <c r="BD39" s="18">
        <f>VLOOKUP($AW39&amp;"_"&amp;$AY$34,データシート1!$A:$BT,MATCH($AY$31&amp;"_"&amp;BD$36,データシート1!$A$1:$BT$1,0),0)</f>
        <v>3292.5672439469222</v>
      </c>
      <c r="BE39" s="18">
        <f>VLOOKUP($AW39&amp;"_"&amp;$AY$34,データシート1!$A:$BT,MATCH($AY$31&amp;"_"&amp;BE$36,データシート1!$A$1:$BT$1,0),0)</f>
        <v>2412.7994897205172</v>
      </c>
      <c r="BF39" s="18">
        <f>VLOOKUP($AW39&amp;"_"&amp;$AY$34,データシート1!$A:$BT,MATCH($AY$31&amp;"_"&amp;BF$36,データシート1!$A$1:$BT$1,0),0)</f>
        <v>213.91964421649507</v>
      </c>
      <c r="BG39" s="18">
        <f>VLOOKUP($AW39&amp;"_"&amp;$AY$34,データシート1!$A:$BT,MATCH($AY$31&amp;"_"&amp;BG$36,データシート1!$A$1:$BT$1,0),0)</f>
        <v>112.58759631609456</v>
      </c>
      <c r="BH39" s="18">
        <f>VLOOKUP($AW39&amp;"_"&amp;$AY$34,データシート1!$A:$BT,MATCH($AY$31&amp;"_"&amp;BH$36,データシート1!$A$1:$BT$1,0),0)</f>
        <v>439.21659631772889</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2739.9770915138811</v>
      </c>
      <c r="P40" s="466">
        <f t="shared" si="9"/>
        <v>8.6584560062593352E-2</v>
      </c>
      <c r="Q40" s="341"/>
      <c r="R40" s="14"/>
      <c r="S40" s="369" t="s">
        <v>166</v>
      </c>
      <c r="T40" s="348"/>
      <c r="U40" s="356" t="s">
        <v>166</v>
      </c>
      <c r="V40" s="357"/>
      <c r="W40" s="357"/>
      <c r="X40" s="906">
        <f>VLOOKUP(年度マスタ!$K$4&amp;"_"&amp;X$33,データシート1!$A:$BT,MATCH("aa_"&amp;$S40,データシート1!$A$1:$BT$1,0),0)</f>
        <v>4776.9891390960738</v>
      </c>
      <c r="Y40" s="907">
        <f>VLOOKUP(年度マスタ!$K$4&amp;"_"&amp;Y$33,データシート1!$A:$BT,MATCH("aa_"&amp;$S40,データシート1!$A$1:$BT$1,0),0)</f>
        <v>5261.9782028189366</v>
      </c>
      <c r="Z40" s="907">
        <f>VLOOKUP(年度マスタ!$K$4&amp;"_"&amp;Z$33,データシート1!$A:$BT,MATCH("aa_"&amp;$S40,データシート1!$A$1:$BT$1,0),0)</f>
        <v>5913.2355208952877</v>
      </c>
      <c r="AA40" s="907">
        <f>VLOOKUP(年度マスタ!$K$4&amp;"_"&amp;AA$33,データシート1!$A:$BT,MATCH("aa_"&amp;$S40,データシート1!$A$1:$BT$1,0),0)</f>
        <v>6074.8750751241714</v>
      </c>
      <c r="AB40" s="907">
        <f>VLOOKUP(年度マスタ!$K$4&amp;"_"&amp;AB$33,データシート1!$A:$BT,MATCH("aa_"&amp;$S40,データシート1!$A$1:$BT$1,0),0)</f>
        <v>5880.3203998661356</v>
      </c>
      <c r="AC40" s="907">
        <f>VLOOKUP(年度マスタ!$K$4&amp;"_"&amp;AC$33,データシート1!$A:$BT,MATCH("aa_"&amp;$S40,データシート1!$A$1:$BT$1,0),0)</f>
        <v>5460.7299484961468</v>
      </c>
      <c r="AD40" s="907">
        <f>VLOOKUP(年度マスタ!$K$4&amp;"_"&amp;AD$33,データシート1!$A:$BT,MATCH("aa_"&amp;$S40,データシート1!$A$1:$BT$1,0),0)</f>
        <v>5224.3899088593516</v>
      </c>
      <c r="AE40" s="907">
        <f>VLOOKUP(年度マスタ!$K$4&amp;"_"&amp;AE$33,データシート1!$A:$BT,MATCH("aa_"&amp;$S40,データシート1!$A$1:$BT$1,0),0)</f>
        <v>5240.353523899249</v>
      </c>
      <c r="AF40" s="907">
        <f>VLOOKUP(年度マスタ!$K$4&amp;"_"&amp;AF$33,データシート1!$A:$BT,MATCH("aa_"&amp;$S40,データシート1!$A$1:$BT$1,0),0)</f>
        <v>5065.5339892329339</v>
      </c>
      <c r="AG40" s="907">
        <f>VLOOKUP(年度マスタ!$K$4&amp;"_"&amp;AG$33,データシート1!$A:$BT,MATCH("aa_"&amp;$S40,データシート1!$A$1:$BT$1,0),0)</f>
        <v>4780.7180509330365</v>
      </c>
      <c r="AH40" s="907">
        <f>VLOOKUP(年度マスタ!$K$4&amp;"_"&amp;AH$33,データシート1!$A:$BT,MATCH("aa_"&amp;$S40,データシート1!$A$1:$BT$1,0),0)</f>
        <v>4223.0768336854644</v>
      </c>
      <c r="AI40" s="907">
        <f>VLOOKUP(年度マスタ!$K$4&amp;"_"&amp;AI$33,データシート1!$A:$BT,MATCH("aa_"&amp;$S40,データシート1!$A$1:$BT$1,0),0)</f>
        <v>4355.583576815332</v>
      </c>
      <c r="AJ40" s="907">
        <f>VLOOKUP(年度マスタ!$K$4&amp;"_"&amp;AJ$33,データシート1!$A:$BT,MATCH("aa_"&amp;$S40,データシート1!$A$1:$BT$1,0),0)</f>
        <v>4389.9407346357866</v>
      </c>
      <c r="AK40" s="908">
        <f>VLOOKUP(年度マスタ!$K$4&amp;"_"&amp;AK$33,データシート1!$A:$BT,MATCH("aa_"&amp;$S40,データシート1!$A$1:$BT$1,0),0)</f>
        <v>4766.8253236454102</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294.21786881771601</v>
      </c>
      <c r="P41" s="466">
        <f t="shared" si="9"/>
        <v>9.2974225270111843E-3</v>
      </c>
      <c r="Q41" s="341"/>
      <c r="R41" s="14"/>
      <c r="S41" s="369" t="s">
        <v>202</v>
      </c>
      <c r="T41" s="348"/>
      <c r="U41" s="259" t="s">
        <v>129</v>
      </c>
      <c r="V41" s="357"/>
      <c r="W41" s="357"/>
      <c r="X41" s="906">
        <f>X42+X45+X46</f>
        <v>7470.8747918912341</v>
      </c>
      <c r="Y41" s="907">
        <f t="shared" ref="Y41:AH41" si="12">Y42+Y45+Y46</f>
        <v>7496.2406170963486</v>
      </c>
      <c r="Z41" s="907">
        <f t="shared" si="12"/>
        <v>7363.5154464243806</v>
      </c>
      <c r="AA41" s="907">
        <f t="shared" si="12"/>
        <v>7369.2296380420612</v>
      </c>
      <c r="AB41" s="907">
        <f t="shared" si="12"/>
        <v>7206.9310030699353</v>
      </c>
      <c r="AC41" s="907">
        <f t="shared" si="12"/>
        <v>6995.3619172121626</v>
      </c>
      <c r="AD41" s="907">
        <f t="shared" si="12"/>
        <v>6932.4583439555054</v>
      </c>
      <c r="AE41" s="907">
        <f t="shared" si="12"/>
        <v>6824.9089844298196</v>
      </c>
      <c r="AF41" s="907">
        <f t="shared" si="12"/>
        <v>6739.2793948882145</v>
      </c>
      <c r="AG41" s="907">
        <f t="shared" si="12"/>
        <v>6635.6140579188695</v>
      </c>
      <c r="AH41" s="907">
        <f t="shared" si="12"/>
        <v>6529.4856088001125</v>
      </c>
      <c r="AI41" s="907">
        <f>AI42+AI45+AI46</f>
        <v>5914.332678140936</v>
      </c>
      <c r="AJ41" s="907">
        <f>AJ42+AJ45+AJ46</f>
        <v>5884.6520602517157</v>
      </c>
      <c r="AK41" s="908">
        <f>AK42+AK45+AK46</f>
        <v>6031.873974200028</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101.7521376386117</v>
      </c>
      <c r="P42" s="466">
        <f t="shared" si="9"/>
        <v>3.2154152310813243E-3</v>
      </c>
      <c r="Q42" s="341"/>
      <c r="R42" s="14"/>
      <c r="S42" s="369"/>
      <c r="T42" s="348"/>
      <c r="U42" s="359"/>
      <c r="V42" s="576" t="s">
        <v>130</v>
      </c>
      <c r="W42" s="349"/>
      <c r="X42" s="909">
        <f>SUM(X43:X44)</f>
        <v>7148.2068802656795</v>
      </c>
      <c r="Y42" s="910">
        <f t="shared" ref="Y42:AK42" si="13">SUM(Y43:Y44)</f>
        <v>7160.9775217711631</v>
      </c>
      <c r="Z42" s="910">
        <f t="shared" si="13"/>
        <v>7000.5033192119608</v>
      </c>
      <c r="AA42" s="910">
        <f t="shared" si="13"/>
        <v>6976.1336167392856</v>
      </c>
      <c r="AB42" s="910">
        <f t="shared" si="13"/>
        <v>6810.9609966136068</v>
      </c>
      <c r="AC42" s="910">
        <f t="shared" si="13"/>
        <v>6609.713481900737</v>
      </c>
      <c r="AD42" s="910">
        <f t="shared" si="13"/>
        <v>6560.8147673651602</v>
      </c>
      <c r="AE42" s="910">
        <f t="shared" si="13"/>
        <v>6457.9209694239553</v>
      </c>
      <c r="AF42" s="910">
        <f t="shared" si="13"/>
        <v>6380.6464460979159</v>
      </c>
      <c r="AG42" s="910">
        <f t="shared" si="13"/>
        <v>6294.9413104103696</v>
      </c>
      <c r="AH42" s="910">
        <f t="shared" si="13"/>
        <v>6180.5225352177931</v>
      </c>
      <c r="AI42" s="910">
        <f t="shared" si="13"/>
        <v>5590.3070715572067</v>
      </c>
      <c r="AJ42" s="910">
        <f t="shared" si="13"/>
        <v>5561.775586175745</v>
      </c>
      <c r="AK42" s="911">
        <f t="shared" si="13"/>
        <v>5705.3667336674389</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412.90171275768921</v>
      </c>
      <c r="P43" s="624">
        <f t="shared" si="9"/>
        <v>1.3047887611521184E-2</v>
      </c>
      <c r="Q43" s="341"/>
      <c r="R43" s="14"/>
      <c r="S43" s="369" t="s">
        <v>191</v>
      </c>
      <c r="T43" s="372"/>
      <c r="U43" s="359"/>
      <c r="V43" s="373"/>
      <c r="W43" s="360" t="s">
        <v>191</v>
      </c>
      <c r="X43" s="909">
        <f>VLOOKUP(年度マスタ!$K$4&amp;"_"&amp;X$33,データシート1!$A:$BT,MATCH("aa_"&amp;$S43,データシート1!$A$1:$BT$1,0),0)</f>
        <v>4246.9659183600879</v>
      </c>
      <c r="Y43" s="910">
        <f>VLOOKUP(年度マスタ!$K$4&amp;"_"&amp;Y$33,データシート1!$A:$BT,MATCH("aa_"&amp;$S43,データシート1!$A$1:$BT$1,0),0)</f>
        <v>4246.6205114327877</v>
      </c>
      <c r="Z43" s="910">
        <f>VLOOKUP(年度マスタ!$K$4&amp;"_"&amp;Z$33,データシート1!$A:$BT,MATCH("aa_"&amp;$S43,データシート1!$A$1:$BT$1,0),0)</f>
        <v>4203.3925311559997</v>
      </c>
      <c r="AA43" s="910">
        <f>VLOOKUP(年度マスタ!$K$4&amp;"_"&amp;AA$33,データシート1!$A:$BT,MATCH("aa_"&amp;$S43,データシート1!$A$1:$BT$1,0),0)</f>
        <v>4207.8185371388863</v>
      </c>
      <c r="AB43" s="910">
        <f>VLOOKUP(年度マスタ!$K$4&amp;"_"&amp;AB$33,データシート1!$A:$BT,MATCH("aa_"&amp;$S43,データシート1!$A$1:$BT$1,0),0)</f>
        <v>4070.9839050997261</v>
      </c>
      <c r="AC43" s="910">
        <f>VLOOKUP(年度マスタ!$K$4&amp;"_"&amp;AC$33,データシート1!$A:$BT,MATCH("aa_"&amp;$S43,データシート1!$A$1:$BT$1,0),0)</f>
        <v>3893.802127327373</v>
      </c>
      <c r="AD43" s="910">
        <f>VLOOKUP(年度マスタ!$K$4&amp;"_"&amp;AD$33,データシート1!$A:$BT,MATCH("aa_"&amp;$S43,データシート1!$A$1:$BT$1,0),0)</f>
        <v>3877.5930373863912</v>
      </c>
      <c r="AE43" s="910">
        <f>VLOOKUP(年度マスタ!$K$4&amp;"_"&amp;AE$33,データシート1!$A:$BT,MATCH("aa_"&amp;$S43,データシート1!$A$1:$BT$1,0),0)</f>
        <v>3857.0131070677157</v>
      </c>
      <c r="AF43" s="910">
        <f>VLOOKUP(年度マスタ!$K$4&amp;"_"&amp;AF$33,データシート1!$A:$BT,MATCH("aa_"&amp;$S43,データシート1!$A$1:$BT$1,0),0)</f>
        <v>3817.056639103444</v>
      </c>
      <c r="AG43" s="910">
        <f>VLOOKUP(年度マスタ!$K$4&amp;"_"&amp;AG$33,データシート1!$A:$BT,MATCH("aa_"&amp;$S43,データシート1!$A$1:$BT$1,0),0)</f>
        <v>3759.9435510037256</v>
      </c>
      <c r="AH43" s="910">
        <f>VLOOKUP(年度マスタ!$K$4&amp;"_"&amp;AH$33,データシート1!$A:$BT,MATCH("aa_"&amp;$S43,データシート1!$A$1:$BT$1,0),0)</f>
        <v>3666.0180893185843</v>
      </c>
      <c r="AI43" s="910">
        <f>VLOOKUP(年度マスタ!$K$4&amp;"_"&amp;AI$33,データシート1!$A:$BT,MATCH("aa_"&amp;$S43,データシート1!$A$1:$BT$1,0),0)</f>
        <v>3221.2858034656742</v>
      </c>
      <c r="AJ43" s="910">
        <f>VLOOKUP(年度マスタ!$K$4&amp;"_"&amp;AJ$33,データシート1!$A:$BT,MATCH("aa_"&amp;$S43,データシート1!$A$1:$BT$1,0),0)</f>
        <v>3126.2131867483417</v>
      </c>
      <c r="AK43" s="911">
        <f>VLOOKUP(年度マスタ!$K$4&amp;"_"&amp;AK$33,データシート1!$A:$BT,MATCH("aa_"&amp;$S43,データシート1!$A$1:$BT$1,0),0)</f>
        <v>3292.5672439469222</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2901.2409619055911</v>
      </c>
      <c r="Y44" s="910">
        <f>VLOOKUP(年度マスタ!$K$4&amp;"_"&amp;Y$33,データシート1!$A:$BT,MATCH("aa_"&amp;$S44,データシート1!$A$1:$BT$1,0),0)</f>
        <v>2914.3570103383759</v>
      </c>
      <c r="Z44" s="910">
        <f>VLOOKUP(年度マスタ!$K$4&amp;"_"&amp;Z$33,データシート1!$A:$BT,MATCH("aa_"&amp;$S44,データシート1!$A$1:$BT$1,0),0)</f>
        <v>2797.1107880559616</v>
      </c>
      <c r="AA44" s="910">
        <f>VLOOKUP(年度マスタ!$K$4&amp;"_"&amp;AA$33,データシート1!$A:$BT,MATCH("aa_"&amp;$S44,データシート1!$A$1:$BT$1,0),0)</f>
        <v>2768.3150796003993</v>
      </c>
      <c r="AB44" s="910">
        <f>VLOOKUP(年度マスタ!$K$4&amp;"_"&amp;AB$33,データシート1!$A:$BT,MATCH("aa_"&amp;$S44,データシート1!$A$1:$BT$1,0),0)</f>
        <v>2739.9770915138811</v>
      </c>
      <c r="AC44" s="910">
        <f>VLOOKUP(年度マスタ!$K$4&amp;"_"&amp;AC$33,データシート1!$A:$BT,MATCH("aa_"&amp;$S44,データシート1!$A$1:$BT$1,0),0)</f>
        <v>2715.911354573364</v>
      </c>
      <c r="AD44" s="910">
        <f>VLOOKUP(年度マスタ!$K$4&amp;"_"&amp;AD$33,データシート1!$A:$BT,MATCH("aa_"&amp;$S44,データシート1!$A$1:$BT$1,0),0)</f>
        <v>2683.221729978769</v>
      </c>
      <c r="AE44" s="910">
        <f>VLOOKUP(年度マスタ!$K$4&amp;"_"&amp;AE$33,データシート1!$A:$BT,MATCH("aa_"&amp;$S44,データシート1!$A$1:$BT$1,0),0)</f>
        <v>2600.9078623562395</v>
      </c>
      <c r="AF44" s="910">
        <f>VLOOKUP(年度マスタ!$K$4&amp;"_"&amp;AF$33,データシート1!$A:$BT,MATCH("aa_"&amp;$S44,データシート1!$A$1:$BT$1,0),0)</f>
        <v>2563.5898069944719</v>
      </c>
      <c r="AG44" s="910">
        <f>VLOOKUP(年度マスタ!$K$4&amp;"_"&amp;AG$33,データシート1!$A:$BT,MATCH("aa_"&amp;$S44,データシート1!$A$1:$BT$1,0),0)</f>
        <v>2534.997759406644</v>
      </c>
      <c r="AH44" s="910">
        <f>VLOOKUP(年度マスタ!$K$4&amp;"_"&amp;AH$33,データシート1!$A:$BT,MATCH("aa_"&amp;$S44,データシート1!$A$1:$BT$1,0),0)</f>
        <v>2514.5044458992093</v>
      </c>
      <c r="AI44" s="910">
        <f>VLOOKUP(年度マスタ!$K$4&amp;"_"&amp;AI$33,データシート1!$A:$BT,MATCH("aa_"&amp;$S44,データシート1!$A$1:$BT$1,0),0)</f>
        <v>2369.021268091532</v>
      </c>
      <c r="AJ44" s="910">
        <f>VLOOKUP(年度マスタ!$K$4&amp;"_"&amp;AJ$33,データシート1!$A:$BT,MATCH("aa_"&amp;$S44,データシート1!$A$1:$BT$1,0),0)</f>
        <v>2435.5623994274029</v>
      </c>
      <c r="AK44" s="911">
        <f>VLOOKUP(年度マスタ!$K$4&amp;"_"&amp;AK$33,データシート1!$A:$BT,MATCH("aa_"&amp;$S44,データシート1!$A$1:$BT$1,0),0)</f>
        <v>2412.7994897205172</v>
      </c>
      <c r="AL44" s="343"/>
      <c r="AW44" s="18" t="str">
        <f>AW47</f>
        <v>静岡県</v>
      </c>
      <c r="AX44" s="1065">
        <f t="shared" si="14"/>
        <v>0.33809906825000813</v>
      </c>
      <c r="AY44" s="1065">
        <f t="shared" si="14"/>
        <v>0.19480300481457341</v>
      </c>
      <c r="AZ44" s="1065">
        <f t="shared" si="14"/>
        <v>0.19813052951343768</v>
      </c>
      <c r="BA44" s="1065">
        <f t="shared" si="14"/>
        <v>0.25071159594172598</v>
      </c>
      <c r="BB44" s="1065">
        <f t="shared" si="14"/>
        <v>1.8255801480254692E-2</v>
      </c>
      <c r="BC44" s="1065">
        <f>SUM(AX44:BB44)</f>
        <v>0.99999999999999989</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219.76267733647799</v>
      </c>
      <c r="Y45" s="910">
        <f>VLOOKUP(年度マスタ!$K$4&amp;"_"&amp;Y$33,データシート1!$A:$BT,MATCH("aa_"&amp;$S45,データシート1!$A$1:$BT$1,0),0)</f>
        <v>228.80324492783299</v>
      </c>
      <c r="Z45" s="910">
        <f>VLOOKUP(年度マスタ!$K$4&amp;"_"&amp;Z$33,データシート1!$A:$BT,MATCH("aa_"&amp;$S45,データシート1!$A$1:$BT$1,0),0)</f>
        <v>263.203977854539</v>
      </c>
      <c r="AA45" s="910">
        <f>VLOOKUP(年度マスタ!$K$4&amp;"_"&amp;AA$33,データシート1!$A:$BT,MATCH("aa_"&amp;$S45,データシート1!$A$1:$BT$1,0),0)</f>
        <v>290.45662811078398</v>
      </c>
      <c r="AB45" s="910">
        <f>VLOOKUP(年度マスタ!$K$4&amp;"_"&amp;AB$33,データシート1!$A:$BT,MATCH("aa_"&amp;$S45,データシート1!$A$1:$BT$1,0),0)</f>
        <v>294.21786881771601</v>
      </c>
      <c r="AC45" s="910">
        <f>VLOOKUP(年度マスタ!$K$4&amp;"_"&amp;AC$33,データシート1!$A:$BT,MATCH("aa_"&amp;$S45,データシート1!$A$1:$BT$1,0),0)</f>
        <v>280.99499298971801</v>
      </c>
      <c r="AD45" s="910">
        <f>VLOOKUP(年度マスタ!$K$4&amp;"_"&amp;AD$33,データシート1!$A:$BT,MATCH("aa_"&amp;$S45,データシート1!$A$1:$BT$1,0),0)</f>
        <v>273.95079484765199</v>
      </c>
      <c r="AE45" s="910">
        <f>VLOOKUP(年度マスタ!$K$4&amp;"_"&amp;AE$33,データシート1!$A:$BT,MATCH("aa_"&amp;$S45,データシート1!$A$1:$BT$1,0),0)</f>
        <v>265.35499331359711</v>
      </c>
      <c r="AF45" s="910">
        <f>VLOOKUP(年度マスタ!$K$4&amp;"_"&amp;AF$33,データシート1!$A:$BT,MATCH("aa_"&amp;$S45,データシート1!$A$1:$BT$1,0),0)</f>
        <v>255.658192077574</v>
      </c>
      <c r="AG45" s="910">
        <f>VLOOKUP(年度マスタ!$K$4&amp;"_"&amp;AG$33,データシート1!$A:$BT,MATCH("aa_"&amp;$S45,データシート1!$A$1:$BT$1,0),0)</f>
        <v>236.19102068214701</v>
      </c>
      <c r="AH45" s="910">
        <f>VLOOKUP(年度マスタ!$K$4&amp;"_"&amp;AH$33,データシート1!$A:$BT,MATCH("aa_"&amp;$S45,データシート1!$A$1:$BT$1,0),0)</f>
        <v>228.85580495112299</v>
      </c>
      <c r="AI45" s="910">
        <f>VLOOKUP(年度マスタ!$K$4&amp;"_"&amp;AI$33,データシート1!$A:$BT,MATCH("aa_"&amp;$S45,データシート1!$A$1:$BT$1,0),0)</f>
        <v>217.348978290757</v>
      </c>
      <c r="AJ45" s="910">
        <f>VLOOKUP(年度マスタ!$K$4&amp;"_"&amp;AJ$33,データシート1!$A:$BT,MATCH("aa_"&amp;$S45,データシート1!$A$1:$BT$1,0),0)</f>
        <v>213.60193402509501</v>
      </c>
      <c r="AK45" s="911">
        <f>VLOOKUP(年度マスタ!$K$4&amp;"_"&amp;AK$33,データシート1!$A:$BT,MATCH("aa_"&amp;$S45,データシート1!$A$1:$BT$1,0),0)</f>
        <v>213.91964421649507</v>
      </c>
      <c r="AL45" s="343"/>
      <c r="AW45" s="18" t="str">
        <f>AW48</f>
        <v>静岡県</v>
      </c>
      <c r="AX45" s="1065">
        <f t="shared" ref="AX45:BB45" si="15">AX48/$BC48</f>
        <v>0.33809906825000813</v>
      </c>
      <c r="AY45" s="1065">
        <f t="shared" si="15"/>
        <v>0.19480300481457341</v>
      </c>
      <c r="AZ45" s="1065">
        <f t="shared" si="15"/>
        <v>0.19813052951343768</v>
      </c>
      <c r="BA45" s="1065">
        <f t="shared" si="15"/>
        <v>0.25071159594172598</v>
      </c>
      <c r="BB45" s="1065">
        <f t="shared" si="15"/>
        <v>1.8255801480254692E-2</v>
      </c>
      <c r="BC45" s="1065">
        <f t="shared" ref="BC45" si="16">SUM(AX45:BB45)</f>
        <v>0.99999999999999989</v>
      </c>
      <c r="BD45" s="31"/>
      <c r="BE45" s="31"/>
      <c r="BF45" s="31"/>
      <c r="BG45" s="31"/>
      <c r="BH45" s="31"/>
    </row>
    <row r="46" spans="2:64" s="22" customFormat="1" ht="17.100000000000001" customHeight="1" thickBot="1">
      <c r="B46" s="326"/>
      <c r="C46" s="1086" t="s">
        <v>2815</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102.9052342890765</v>
      </c>
      <c r="Y46" s="910">
        <f>VLOOKUP(年度マスタ!$K$4&amp;"_"&amp;Y$33,データシート1!$A:$BT,MATCH("aa_"&amp;$S46,データシート1!$A$1:$BT$1,0),0)</f>
        <v>106.45985039735289</v>
      </c>
      <c r="Z46" s="910">
        <f>VLOOKUP(年度マスタ!$K$4&amp;"_"&amp;Z$33,データシート1!$A:$BT,MATCH("aa_"&amp;$S46,データシート1!$A$1:$BT$1,0),0)</f>
        <v>99.808149357880765</v>
      </c>
      <c r="AA46" s="910">
        <f>VLOOKUP(年度マスタ!$K$4&amp;"_"&amp;AA$33,データシート1!$A:$BT,MATCH("aa_"&amp;$S46,データシート1!$A$1:$BT$1,0),0)</f>
        <v>102.6393931919916</v>
      </c>
      <c r="AB46" s="910">
        <f>VLOOKUP(年度マスタ!$K$4&amp;"_"&amp;AB$33,データシート1!$A:$BT,MATCH("aa_"&amp;$S46,データシート1!$A$1:$BT$1,0),0)</f>
        <v>101.7521376386117</v>
      </c>
      <c r="AC46" s="910">
        <f>VLOOKUP(年度マスタ!$K$4&amp;"_"&amp;AC$33,データシート1!$A:$BT,MATCH("aa_"&amp;$S46,データシート1!$A$1:$BT$1,0),0)</f>
        <v>104.6534423217072</v>
      </c>
      <c r="AD46" s="910">
        <f>VLOOKUP(年度マスタ!$K$4&amp;"_"&amp;AD$33,データシート1!$A:$BT,MATCH("aa_"&amp;$S46,データシート1!$A$1:$BT$1,0),0)</f>
        <v>97.692781742693199</v>
      </c>
      <c r="AE46" s="910">
        <f>VLOOKUP(年度マスタ!$K$4&amp;"_"&amp;AE$33,データシート1!$A:$BT,MATCH("aa_"&amp;$S46,データシート1!$A$1:$BT$1,0),0)</f>
        <v>101.63302169226664</v>
      </c>
      <c r="AF46" s="910">
        <f>VLOOKUP(年度マスタ!$K$4&amp;"_"&amp;AF$33,データシート1!$A:$BT,MATCH("aa_"&amp;$S46,データシート1!$A$1:$BT$1,0),0)</f>
        <v>102.97475671272392</v>
      </c>
      <c r="AG46" s="910">
        <f>VLOOKUP(年度マスタ!$K$4&amp;"_"&amp;AG$33,データシート1!$A:$BT,MATCH("aa_"&amp;$S46,データシート1!$A$1:$BT$1,0),0)</f>
        <v>104.48172682635305</v>
      </c>
      <c r="AH46" s="910">
        <f>VLOOKUP(年度マスタ!$K$4&amp;"_"&amp;AH$33,データシート1!$A:$BT,MATCH("aa_"&amp;$S46,データシート1!$A$1:$BT$1,0),0)</f>
        <v>120.1072686311964</v>
      </c>
      <c r="AI46" s="910">
        <f>VLOOKUP(年度マスタ!$K$4&amp;"_"&amp;AI$33,データシート1!$A:$BT,MATCH("aa_"&amp;$S46,データシート1!$A$1:$BT$1,0),0)</f>
        <v>106.67662829297208</v>
      </c>
      <c r="AJ46" s="910">
        <f>VLOOKUP(年度マスタ!$K$4&amp;"_"&amp;AJ$33,データシート1!$A:$BT,MATCH("aa_"&amp;$S46,データシート1!$A$1:$BT$1,0),0)</f>
        <v>109.27454005087529</v>
      </c>
      <c r="AK46" s="911">
        <f>VLOOKUP(年度マスタ!$K$4&amp;"_"&amp;AK$33,データシート1!$A:$BT,MATCH("aa_"&amp;$S46,データシート1!$A$1:$BT$1,0),0)</f>
        <v>112.58759631609456</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428.75510086995422</v>
      </c>
      <c r="Y47" s="913">
        <f>VLOOKUP(年度マスタ!$K$4&amp;"_"&amp;Y$33,データシート1!$A:$BT,MATCH("aa_"&amp;$S47,データシート1!$A$1:$BT$1,0),0)</f>
        <v>438.5238767116499</v>
      </c>
      <c r="Z47" s="913">
        <f>VLOOKUP(年度マスタ!$K$4&amp;"_"&amp;Z$33,データシート1!$A:$BT,MATCH("aa_"&amp;$S47,データシート1!$A$1:$BT$1,0),0)</f>
        <v>415.29066298953222</v>
      </c>
      <c r="AA47" s="913">
        <f>VLOOKUP(年度マスタ!$K$4&amp;"_"&amp;AA$33,データシート1!$A:$BT,MATCH("aa_"&amp;$S47,データシート1!$A$1:$BT$1,0),0)</f>
        <v>426.74352797486478</v>
      </c>
      <c r="AB47" s="913">
        <f>VLOOKUP(年度マスタ!$K$4&amp;"_"&amp;AB$33,データシート1!$A:$BT,MATCH("aa_"&amp;$S47,データシート1!$A$1:$BT$1,0),0)</f>
        <v>412.90171275768921</v>
      </c>
      <c r="AC47" s="913">
        <f>VLOOKUP(年度マスタ!$K$4&amp;"_"&amp;AC$33,データシート1!$A:$BT,MATCH("aa_"&amp;$S47,データシート1!$A$1:$BT$1,0),0)</f>
        <v>393.44820631709848</v>
      </c>
      <c r="AD47" s="913">
        <f>VLOOKUP(年度マスタ!$K$4&amp;"_"&amp;AD$33,データシート1!$A:$BT,MATCH("aa_"&amp;$S47,データシート1!$A$1:$BT$1,0),0)</f>
        <v>438.94330441016842</v>
      </c>
      <c r="AE47" s="913">
        <f>VLOOKUP(年度マスタ!$K$4&amp;"_"&amp;AE$33,データシート1!$A:$BT,MATCH("aa_"&amp;$S47,データシート1!$A$1:$BT$1,0),0)</f>
        <v>460.59210650912217</v>
      </c>
      <c r="AF47" s="913">
        <f>VLOOKUP(年度マスタ!$K$4&amp;"_"&amp;AF$33,データシート1!$A:$BT,MATCH("aa_"&amp;$S47,データシート1!$A$1:$BT$1,0),0)</f>
        <v>422.9424844085637</v>
      </c>
      <c r="AG47" s="913">
        <f>VLOOKUP(年度マスタ!$K$4&amp;"_"&amp;AG$33,データシート1!$A:$BT,MATCH("aa_"&amp;$S47,データシート1!$A$1:$BT$1,0),0)</f>
        <v>452.44798469436535</v>
      </c>
      <c r="AH47" s="913">
        <f>VLOOKUP(年度マスタ!$K$4&amp;"_"&amp;AH$33,データシート1!$A:$BT,MATCH("aa_"&amp;$S47,データシート1!$A$1:$BT$1,0),0)</f>
        <v>457.12517637637274</v>
      </c>
      <c r="AI47" s="913">
        <f>VLOOKUP(年度マスタ!$K$4&amp;"_"&amp;AI$33,データシート1!$A:$BT,MATCH("aa_"&amp;$S47,データシート1!$A$1:$BT$1,0),0)</f>
        <v>442.43335836797144</v>
      </c>
      <c r="AJ47" s="913">
        <f>VLOOKUP(年度マスタ!$K$4&amp;"_"&amp;AJ$33,データシート1!$A:$BT,MATCH("aa_"&amp;$S47,データシート1!$A$1:$BT$1,0),0)</f>
        <v>434.51350643336292</v>
      </c>
      <c r="AK47" s="914">
        <f>VLOOKUP(年度マスタ!$K$4&amp;"_"&amp;AK$33,データシート1!$A:$BT,MATCH("aa_"&amp;$S47,データシート1!$A$1:$BT$1,0),0)</f>
        <v>439.21659631772889</v>
      </c>
      <c r="AL47" s="343"/>
      <c r="AW47" s="18" t="str">
        <f>年度マスタ!I4</f>
        <v>静岡県</v>
      </c>
      <c r="AX47" s="1066">
        <f>SUM(AY38:BA38)</f>
        <v>8134.3304557501324</v>
      </c>
      <c r="AY47" s="1066">
        <f t="shared" si="17"/>
        <v>4686.7683579745744</v>
      </c>
      <c r="AZ47" s="1066">
        <f t="shared" si="17"/>
        <v>4766.8253236454102</v>
      </c>
      <c r="BA47" s="1066">
        <f>SUM(BD38:BG38)</f>
        <v>6031.873974200028</v>
      </c>
      <c r="BB47" s="1066">
        <f>BH38</f>
        <v>439.21659631772889</v>
      </c>
      <c r="BC47" s="1066">
        <f>SUM(AX47:BB47)</f>
        <v>24059.014707887876</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静岡県</v>
      </c>
      <c r="AX48" s="1066">
        <f>SUM(AY39:BA39)</f>
        <v>8134.3304557501324</v>
      </c>
      <c r="AY48" s="1066">
        <f>BB39</f>
        <v>4686.7683579745744</v>
      </c>
      <c r="AZ48" s="1066">
        <f>BC39</f>
        <v>4766.8253236454102</v>
      </c>
      <c r="BA48" s="1066">
        <f>SUM(BD39:BG39)</f>
        <v>6031.873974200028</v>
      </c>
      <c r="BB48" s="1066">
        <f>BH39</f>
        <v>439.21659631772889</v>
      </c>
      <c r="BC48" s="1066">
        <f>SUM(AX48:BB48)</f>
        <v>24059.014707887876</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24059.014707887876</v>
      </c>
      <c r="P51" s="464">
        <f>P52+P56+P57+P58+P64</f>
        <v>0.99999999999999989</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8134.3304557501324</v>
      </c>
      <c r="P52" s="465">
        <f t="shared" ref="P52:P64" si="18">O52/$O$51</f>
        <v>0.33809906825000813</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7467.620145690621</v>
      </c>
      <c r="P53" s="466">
        <f t="shared" si="18"/>
        <v>0.31038761297412243</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209.22533498132904</v>
      </c>
      <c r="P54" s="466">
        <f t="shared" si="18"/>
        <v>8.6963384628021938E-3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457.48497507818229</v>
      </c>
      <c r="P55" s="466">
        <f t="shared" si="18"/>
        <v>1.9015116813083512E-2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4686.7683579745744</v>
      </c>
      <c r="P56" s="465">
        <f t="shared" si="18"/>
        <v>0.19480300481457341</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4766.8253236454102</v>
      </c>
      <c r="P57" s="465">
        <f t="shared" si="18"/>
        <v>0.19813052951343768</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6031.873974200028</v>
      </c>
      <c r="P58" s="465">
        <f t="shared" si="18"/>
        <v>0.25071159594172598</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5705.3667336674389</v>
      </c>
      <c r="P59" s="466">
        <f t="shared" si="18"/>
        <v>0.23714049818494454</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3292.5672439469222</v>
      </c>
      <c r="P60" s="466">
        <f t="shared" si="18"/>
        <v>0.1368537857399221</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2412.7994897205172</v>
      </c>
      <c r="P61" s="466">
        <f t="shared" si="18"/>
        <v>0.10028671244502245</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213.91964421649507</v>
      </c>
      <c r="P62" s="466">
        <f t="shared" si="18"/>
        <v>8.8914549001194287E-3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112.58759631609456</v>
      </c>
      <c r="P63" s="466">
        <f t="shared" si="18"/>
        <v>4.6796428566620446E-3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439.21659631772889</v>
      </c>
      <c r="P64" s="624">
        <f t="shared" si="18"/>
        <v>1.8255801480254692E-2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2846</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静岡県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150509.52789999999</v>
      </c>
      <c r="AI7" s="85">
        <f>VLOOKUP(年度マスタ!$K$4&amp;"_"&amp;$AG7,データシート1!$A:$BT,MATCH("ab_"&amp;AI$2,データシート1!$A$1:$BT$1,0),0)</f>
        <v>129354</v>
      </c>
      <c r="AJ7" s="85">
        <f>VLOOKUP(年度マスタ!$K$4&amp;"_"&amp;$AG7,データシート1!$A:$BT,MATCH("ab_"&amp;AJ$2,データシート1!$A$1:$BT$1,0),0)</f>
        <v>9087</v>
      </c>
      <c r="AK7" s="85">
        <f>VLOOKUP(年度マスタ!$K$4&amp;"_"&amp;$AG7,データシート1!$A:$BT,MATCH("ab_"&amp;AK$2,データシート1!$A$1:$BT$1,0),0)</f>
        <v>1312268</v>
      </c>
      <c r="AL7" s="85">
        <f>VLOOKUP(年度マスタ!$K$4&amp;"_"&amp;$AG7,データシート1!$A:$BT,MATCH("ab_"&amp;AL$2,データシート1!$A$1:$BT$1,0),0)</f>
        <v>1440680</v>
      </c>
      <c r="AM7" s="85">
        <f>VLOOKUP(年度マスタ!$K$4&amp;"_"&amp;$AG7,データシート1!$A:$BT,MATCH("ab_"&amp;AM$2,データシート1!$A$1:$BT$1,0),0)</f>
        <v>2146945</v>
      </c>
      <c r="AN7" s="85">
        <f>VLOOKUP(年度マスタ!$K$4&amp;"_"&amp;$AG7,データシート1!$A:$BT,MATCH("ab_"&amp;AN$2,データシート1!$A$1:$BT$1,0),0)</f>
        <v>583932</v>
      </c>
      <c r="AO7" s="85">
        <f>VLOOKUP(年度マスタ!$K$4&amp;"_"&amp;$AG7,データシート1!$A:$BT,MATCH("ab_"&amp;AO$2,データシート1!$A$1:$BT$1,0),0)</f>
        <v>3769685</v>
      </c>
      <c r="AP7" s="85">
        <f>VLOOKUP(年度マスタ!$K$4&amp;"_"&amp;$AG7,データシート1!$A:$BT,MATCH("ab_"&amp;AP$2,データシート1!$A$1:$BT$1,0),0)</f>
        <v>18962725</v>
      </c>
      <c r="AQ7" s="964">
        <f>VLOOKUP(年度マスタ!$K$4&amp;"_"&amp;$AG7,データシート1!$A:$BT,MATCH("ab_"&amp;AQ$2,データシート1!$A$1:$BT$1,0),0)</f>
        <v>428.75510086995422</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157931.0901</v>
      </c>
      <c r="AI8" s="85">
        <f>VLOOKUP(年度マスタ!$K$4&amp;"_"&amp;$AG8,データシート1!$A:$BT,MATCH("ab_"&amp;AI$2,データシート1!$A$1:$BT$1,0),0)</f>
        <v>129354</v>
      </c>
      <c r="AJ8" s="85">
        <f>VLOOKUP(年度マスタ!$K$4&amp;"_"&amp;$AG8,データシート1!$A:$BT,MATCH("ab_"&amp;AJ$2,データシート1!$A$1:$BT$1,0),0)</f>
        <v>9087</v>
      </c>
      <c r="AK8" s="85">
        <f>VLOOKUP(年度マスタ!$K$4&amp;"_"&amp;$AG8,データシート1!$A:$BT,MATCH("ab_"&amp;AK$2,データシート1!$A$1:$BT$1,0),0)</f>
        <v>1312268</v>
      </c>
      <c r="AL8" s="85">
        <f>VLOOKUP(年度マスタ!$K$4&amp;"_"&amp;$AG8,データシート1!$A:$BT,MATCH("ab_"&amp;AL$2,データシート1!$A$1:$BT$1,0),0)</f>
        <v>1451812</v>
      </c>
      <c r="AM8" s="85">
        <f>VLOOKUP(年度マスタ!$K$4&amp;"_"&amp;$AG8,データシート1!$A:$BT,MATCH("ab_"&amp;AM$2,データシート1!$A$1:$BT$1,0),0)</f>
        <v>2156746</v>
      </c>
      <c r="AN8" s="85">
        <f>VLOOKUP(年度マスタ!$K$4&amp;"_"&amp;$AG8,データシート1!$A:$BT,MATCH("ab_"&amp;AN$2,データシート1!$A$1:$BT$1,0),0)</f>
        <v>571923</v>
      </c>
      <c r="AO8" s="85">
        <f>VLOOKUP(年度マスタ!$K$4&amp;"_"&amp;$AG8,データシート1!$A:$BT,MATCH("ab_"&amp;AO$2,データシート1!$A$1:$BT$1,0),0)</f>
        <v>3760801</v>
      </c>
      <c r="AP8" s="85">
        <f>VLOOKUP(年度マスタ!$K$4&amp;"_"&amp;$AG8,データシート1!$A:$BT,MATCH("ab_"&amp;AP$2,データシート1!$A$1:$BT$1,0),0)</f>
        <v>18590931</v>
      </c>
      <c r="AQ8" s="964">
        <f>VLOOKUP(年度マスタ!$K$4&amp;"_"&amp;$AG8,データシート1!$A:$BT,MATCH("ab_"&amp;AQ$2,データシート1!$A$1:$BT$1,0),0)</f>
        <v>438.52387671165002</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149497.38579999999</v>
      </c>
      <c r="AI9" s="85">
        <f>VLOOKUP(年度マスタ!$K$4&amp;"_"&amp;$AG9,データシート1!$A:$BT,MATCH("ab_"&amp;AI$2,データシート1!$A$1:$BT$1,0),0)</f>
        <v>129354</v>
      </c>
      <c r="AJ9" s="85">
        <f>VLOOKUP(年度マスタ!$K$4&amp;"_"&amp;$AG9,データシート1!$A:$BT,MATCH("ab_"&amp;AJ$2,データシート1!$A$1:$BT$1,0),0)</f>
        <v>9087</v>
      </c>
      <c r="AK9" s="85">
        <f>VLOOKUP(年度マスタ!$K$4&amp;"_"&amp;$AG9,データシート1!$A:$BT,MATCH("ab_"&amp;AK$2,データシート1!$A$1:$BT$1,0),0)</f>
        <v>1312268</v>
      </c>
      <c r="AL9" s="85">
        <f>VLOOKUP(年度マスタ!$K$4&amp;"_"&amp;$AG9,データシート1!$A:$BT,MATCH("ab_"&amp;AL$2,データシート1!$A$1:$BT$1,0),0)</f>
        <v>1463726</v>
      </c>
      <c r="AM9" s="85">
        <f>VLOOKUP(年度マスタ!$K$4&amp;"_"&amp;$AG9,データシート1!$A:$BT,MATCH("ab_"&amp;AM$2,データシート1!$A$1:$BT$1,0),0)</f>
        <v>2181170</v>
      </c>
      <c r="AN9" s="85">
        <f>VLOOKUP(年度マスタ!$K$4&amp;"_"&amp;$AG9,データシート1!$A:$BT,MATCH("ab_"&amp;AN$2,データシート1!$A$1:$BT$1,0),0)</f>
        <v>565249</v>
      </c>
      <c r="AO9" s="85">
        <f>VLOOKUP(年度マスタ!$K$4&amp;"_"&amp;$AG9,データシート1!$A:$BT,MATCH("ab_"&amp;AO$2,データシート1!$A$1:$BT$1,0),0)</f>
        <v>3750571</v>
      </c>
      <c r="AP9" s="85">
        <f>VLOOKUP(年度マスタ!$K$4&amp;"_"&amp;$AG9,データシート1!$A:$BT,MATCH("ab_"&amp;AP$2,データシート1!$A$1:$BT$1,0),0)</f>
        <v>17400528</v>
      </c>
      <c r="AQ9" s="964">
        <f>VLOOKUP(年度マスタ!$K$4&amp;"_"&amp;$AG9,データシート1!$A:$BT,MATCH("ab_"&amp;AQ$2,データシート1!$A$1:$BT$1,0),0)</f>
        <v>415.29066298953222</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157077.2365</v>
      </c>
      <c r="AI10" s="85">
        <f>VLOOKUP(年度マスタ!$K$4&amp;"_"&amp;$AG10,データシート1!$A:$BT,MATCH("ab_"&amp;AI$2,データシート1!$A$1:$BT$1,0),0)</f>
        <v>129354</v>
      </c>
      <c r="AJ10" s="85">
        <f>VLOOKUP(年度マスタ!$K$4&amp;"_"&amp;$AG10,データシート1!$A:$BT,MATCH("ab_"&amp;AJ$2,データシート1!$A$1:$BT$1,0),0)</f>
        <v>9087</v>
      </c>
      <c r="AK10" s="85">
        <f>VLOOKUP(年度マスタ!$K$4&amp;"_"&amp;$AG10,データシート1!$A:$BT,MATCH("ab_"&amp;AK$2,データシート1!$A$1:$BT$1,0),0)</f>
        <v>1312268</v>
      </c>
      <c r="AL10" s="85">
        <f>VLOOKUP(年度マスタ!$K$4&amp;"_"&amp;$AG10,データシート1!$A:$BT,MATCH("ab_"&amp;AL$2,データシート1!$A$1:$BT$1,0),0)</f>
        <v>1509901</v>
      </c>
      <c r="AM10" s="85">
        <f>VLOOKUP(年度マスタ!$K$4&amp;"_"&amp;$AG10,データシート1!$A:$BT,MATCH("ab_"&amp;AM$2,データシート1!$A$1:$BT$1,0),0)</f>
        <v>2200785</v>
      </c>
      <c r="AN10" s="85">
        <f>VLOOKUP(年度マスタ!$K$4&amp;"_"&amp;$AG10,データシート1!$A:$BT,MATCH("ab_"&amp;AN$2,データシート1!$A$1:$BT$1,0),0)</f>
        <v>556265</v>
      </c>
      <c r="AO10" s="85">
        <f>VLOOKUP(年度マスタ!$K$4&amp;"_"&amp;$AG10,データシート1!$A:$BT,MATCH("ab_"&amp;AO$2,データシート1!$A$1:$BT$1,0),0)</f>
        <v>3809470</v>
      </c>
      <c r="AP10" s="85">
        <f>VLOOKUP(年度マスタ!$K$4&amp;"_"&amp;$AG10,データシート1!$A:$BT,MATCH("ab_"&amp;AP$2,データシート1!$A$1:$BT$1,0),0)</f>
        <v>17430654</v>
      </c>
      <c r="AQ10" s="964">
        <f>VLOOKUP(年度マスタ!$K$4&amp;"_"&amp;$AG10,データシート1!$A:$BT,MATCH("ab_"&amp;AQ$2,データシート1!$A$1:$BT$1,0),0)</f>
        <v>426.74352797486478</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156991.30989999999</v>
      </c>
      <c r="AI11" s="85">
        <f>VLOOKUP(年度マスタ!$K$4&amp;"_"&amp;$AG11,データシート1!$A:$BT,MATCH("ab_"&amp;AI$2,データシート1!$A$1:$BT$1,0),0)</f>
        <v>129354</v>
      </c>
      <c r="AJ11" s="85">
        <f>VLOOKUP(年度マスタ!$K$4&amp;"_"&amp;$AG11,データシート1!$A:$BT,MATCH("ab_"&amp;AJ$2,データシート1!$A$1:$BT$1,0),0)</f>
        <v>9087</v>
      </c>
      <c r="AK11" s="85">
        <f>VLOOKUP(年度マスタ!$K$4&amp;"_"&amp;$AG11,データシート1!$A:$BT,MATCH("ab_"&amp;AK$2,データシート1!$A$1:$BT$1,0),0)</f>
        <v>1312268</v>
      </c>
      <c r="AL11" s="85">
        <f>VLOOKUP(年度マスタ!$K$4&amp;"_"&amp;$AG11,データシート1!$A:$BT,MATCH("ab_"&amp;AL$2,データシート1!$A$1:$BT$1,0),0)</f>
        <v>1518772</v>
      </c>
      <c r="AM11" s="85">
        <f>VLOOKUP(年度マスタ!$K$4&amp;"_"&amp;$AG11,データシート1!$A:$BT,MATCH("ab_"&amp;AM$2,データシート1!$A$1:$BT$1,0),0)</f>
        <v>2224283</v>
      </c>
      <c r="AN11" s="85">
        <f>VLOOKUP(年度マスタ!$K$4&amp;"_"&amp;$AG11,データシート1!$A:$BT,MATCH("ab_"&amp;AN$2,データシート1!$A$1:$BT$1,0),0)</f>
        <v>548504</v>
      </c>
      <c r="AO11" s="85">
        <f>VLOOKUP(年度マスタ!$K$4&amp;"_"&amp;$AG11,データシート1!$A:$BT,MATCH("ab_"&amp;AO$2,データシート1!$A$1:$BT$1,0),0)</f>
        <v>3803481</v>
      </c>
      <c r="AP11" s="85">
        <f>VLOOKUP(年度マスタ!$K$4&amp;"_"&amp;$AG11,データシート1!$A:$BT,MATCH("ab_"&amp;AP$2,データシート1!$A$1:$BT$1,0),0)</f>
        <v>16867636</v>
      </c>
      <c r="AQ11" s="964">
        <f>VLOOKUP(年度マスタ!$K$4&amp;"_"&amp;$AG11,データシート1!$A:$BT,MATCH("ab_"&amp;AQ$2,データシート1!$A$1:$BT$1,0),0)</f>
        <v>412.90171275768921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160507.23560000001</v>
      </c>
      <c r="AI12" s="85">
        <f>VLOOKUP(年度マスタ!$K$4&amp;"_"&amp;$AG12,データシート1!$A:$BT,MATCH("ab_"&amp;AI$2,データシート1!$A$1:$BT$1,0),0)</f>
        <v>109464</v>
      </c>
      <c r="AJ12" s="85">
        <f>VLOOKUP(年度マスタ!$K$4&amp;"_"&amp;$AG12,データシート1!$A:$BT,MATCH("ab_"&amp;AJ$2,データシート1!$A$1:$BT$1,0),0)</f>
        <v>8840</v>
      </c>
      <c r="AK12" s="85">
        <f>VLOOKUP(年度マスタ!$K$4&amp;"_"&amp;$AG12,データシート1!$A:$BT,MATCH("ab_"&amp;AK$2,データシート1!$A$1:$BT$1,0),0)</f>
        <v>1286203</v>
      </c>
      <c r="AL12" s="85">
        <f>VLOOKUP(年度マスタ!$K$4&amp;"_"&amp;$AG12,データシート1!$A:$BT,MATCH("ab_"&amp;AL$2,データシート1!$A$1:$BT$1,0),0)</f>
        <v>1530499</v>
      </c>
      <c r="AM12" s="85">
        <f>VLOOKUP(年度マスタ!$K$4&amp;"_"&amp;$AG12,データシート1!$A:$BT,MATCH("ab_"&amp;AM$2,データシート1!$A$1:$BT$1,0),0)</f>
        <v>2240705</v>
      </c>
      <c r="AN12" s="85">
        <f>VLOOKUP(年度マスタ!$K$4&amp;"_"&amp;$AG12,データシート1!$A:$BT,MATCH("ab_"&amp;AN$2,データシート1!$A$1:$BT$1,0),0)</f>
        <v>540875</v>
      </c>
      <c r="AO12" s="85">
        <f>VLOOKUP(年度マスタ!$K$4&amp;"_"&amp;$AG12,データシート1!$A:$BT,MATCH("ab_"&amp;AO$2,データシート1!$A$1:$BT$1,0),0)</f>
        <v>3786106</v>
      </c>
      <c r="AP12" s="85">
        <f>VLOOKUP(年度マスタ!$K$4&amp;"_"&amp;$AG12,データシート1!$A:$BT,MATCH("ab_"&amp;AP$2,データシート1!$A$1:$BT$1,0),0)</f>
        <v>17403141</v>
      </c>
      <c r="AQ12" s="964">
        <f>VLOOKUP(年度マスタ!$K$4&amp;"_"&amp;$AG12,データシート1!$A:$BT,MATCH("ab_"&amp;AQ$2,データシート1!$A$1:$BT$1,0),0)</f>
        <v>393.44820631709848</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163720.41639999999</v>
      </c>
      <c r="AI13" s="85">
        <f>VLOOKUP(年度マスタ!$K$4&amp;"_"&amp;$AG13,データシート1!$A:$BT,MATCH("ab_"&amp;AI$2,データシート1!$A$1:$BT$1,0),0)</f>
        <v>109464</v>
      </c>
      <c r="AJ13" s="85">
        <f>VLOOKUP(年度マスタ!$K$4&amp;"_"&amp;$AG13,データシート1!$A:$BT,MATCH("ab_"&amp;AJ$2,データシート1!$A$1:$BT$1,0),0)</f>
        <v>8840</v>
      </c>
      <c r="AK13" s="85">
        <f>VLOOKUP(年度マスタ!$K$4&amp;"_"&amp;$AG13,データシート1!$A:$BT,MATCH("ab_"&amp;AK$2,データシート1!$A$1:$BT$1,0),0)</f>
        <v>1286203</v>
      </c>
      <c r="AL13" s="85">
        <f>VLOOKUP(年度マスタ!$K$4&amp;"_"&amp;$AG13,データシート1!$A:$BT,MATCH("ab_"&amp;AL$2,データシート1!$A$1:$BT$1,0),0)</f>
        <v>1544095</v>
      </c>
      <c r="AM13" s="85">
        <f>VLOOKUP(年度マスタ!$K$4&amp;"_"&amp;$AG13,データシート1!$A:$BT,MATCH("ab_"&amp;AM$2,データシート1!$A$1:$BT$1,0),0)</f>
        <v>2252852</v>
      </c>
      <c r="AN13" s="85">
        <f>VLOOKUP(年度マスタ!$K$4&amp;"_"&amp;$AG13,データシート1!$A:$BT,MATCH("ab_"&amp;AN$2,データシート1!$A$1:$BT$1,0),0)</f>
        <v>533943</v>
      </c>
      <c r="AO13" s="85">
        <f>VLOOKUP(年度マスタ!$K$4&amp;"_"&amp;$AG13,データシート1!$A:$BT,MATCH("ab_"&amp;AO$2,データシート1!$A$1:$BT$1,0),0)</f>
        <v>3770619</v>
      </c>
      <c r="AP13" s="85">
        <f>VLOOKUP(年度マスタ!$K$4&amp;"_"&amp;$AG13,データシート1!$A:$BT,MATCH("ab_"&amp;AP$2,データシート1!$A$1:$BT$1,0),0)</f>
        <v>16698987</v>
      </c>
      <c r="AQ13" s="964">
        <f>VLOOKUP(年度マスタ!$K$4&amp;"_"&amp;$AG13,データシート1!$A:$BT,MATCH("ab_"&amp;AQ$2,データシート1!$A$1:$BT$1,0),0)</f>
        <v>438.94330441016842</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161321.78450000001</v>
      </c>
      <c r="AI14" s="85">
        <f>VLOOKUP(年度マスタ!$K$4&amp;"_"&amp;$AG14,データシート1!$A:$BT,MATCH("ab_"&amp;AI$2,データシート1!$A$1:$BT$1,0),0)</f>
        <v>109464</v>
      </c>
      <c r="AJ14" s="85">
        <f>VLOOKUP(年度マスタ!$K$4&amp;"_"&amp;$AG14,データシート1!$A:$BT,MATCH("ab_"&amp;AJ$2,データシート1!$A$1:$BT$1,0),0)</f>
        <v>8840</v>
      </c>
      <c r="AK14" s="85">
        <f>VLOOKUP(年度マスタ!$K$4&amp;"_"&amp;$AG14,データシート1!$A:$BT,MATCH("ab_"&amp;AK$2,データシート1!$A$1:$BT$1,0),0)</f>
        <v>1286203</v>
      </c>
      <c r="AL14" s="85">
        <f>VLOOKUP(年度マスタ!$K$4&amp;"_"&amp;$AG14,データシート1!$A:$BT,MATCH("ab_"&amp;AL$2,データシート1!$A$1:$BT$1,0),0)</f>
        <v>1557733</v>
      </c>
      <c r="AM14" s="85">
        <f>VLOOKUP(年度マスタ!$K$4&amp;"_"&amp;$AG14,データシート1!$A:$BT,MATCH("ab_"&amp;AM$2,データシート1!$A$1:$BT$1,0),0)</f>
        <v>2268442</v>
      </c>
      <c r="AN14" s="85">
        <f>VLOOKUP(年度マスタ!$K$4&amp;"_"&amp;$AG14,データシート1!$A:$BT,MATCH("ab_"&amp;AN$2,データシート1!$A$1:$BT$1,0),0)</f>
        <v>535307</v>
      </c>
      <c r="AO14" s="85">
        <f>VLOOKUP(年度マスタ!$K$4&amp;"_"&amp;$AG14,データシート1!$A:$BT,MATCH("ab_"&amp;AO$2,データシート1!$A$1:$BT$1,0),0)</f>
        <v>3756865</v>
      </c>
      <c r="AP14" s="85">
        <f>VLOOKUP(年度マスタ!$K$4&amp;"_"&amp;$AG14,データシート1!$A:$BT,MATCH("ab_"&amp;AP$2,データシート1!$A$1:$BT$1,0),0)</f>
        <v>17357919.682417952</v>
      </c>
      <c r="AQ14" s="964">
        <f>VLOOKUP(年度マスタ!$K$4&amp;"_"&amp;$AG14,データシート1!$A:$BT,MATCH("ab_"&amp;AQ$2,データシート1!$A$1:$BT$1,0),0)</f>
        <v>460.59210650912217</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167871.13459999999</v>
      </c>
      <c r="AI15" s="85">
        <f>VLOOKUP(年度マスタ!$K$4&amp;"_"&amp;$AG15,データシート1!$A:$BT,MATCH("ab_"&amp;AI$2,データシート1!$A$1:$BT$1,0),0)</f>
        <v>109464</v>
      </c>
      <c r="AJ15" s="85">
        <f>VLOOKUP(年度マスタ!$K$4&amp;"_"&amp;$AG15,データシート1!$A:$BT,MATCH("ab_"&amp;AJ$2,データシート1!$A$1:$BT$1,0),0)</f>
        <v>8840</v>
      </c>
      <c r="AK15" s="85">
        <f>VLOOKUP(年度マスタ!$K$4&amp;"_"&amp;$AG15,データシート1!$A:$BT,MATCH("ab_"&amp;AK$2,データシート1!$A$1:$BT$1,0),0)</f>
        <v>1286203</v>
      </c>
      <c r="AL15" s="85">
        <f>VLOOKUP(年度マスタ!$K$4&amp;"_"&amp;$AG15,データシート1!$A:$BT,MATCH("ab_"&amp;AL$2,データシート1!$A$1:$BT$1,0),0)</f>
        <v>1571636</v>
      </c>
      <c r="AM15" s="85">
        <f>VLOOKUP(年度マスタ!$K$4&amp;"_"&amp;$AG15,データシート1!$A:$BT,MATCH("ab_"&amp;AM$2,データシート1!$A$1:$BT$1,0),0)</f>
        <v>2282182</v>
      </c>
      <c r="AN15" s="85">
        <f>VLOOKUP(年度マスタ!$K$4&amp;"_"&amp;$AG15,データシート1!$A:$BT,MATCH("ab_"&amp;AN$2,データシート1!$A$1:$BT$1,0),0)</f>
        <v>530990</v>
      </c>
      <c r="AO15" s="85">
        <f>VLOOKUP(年度マスタ!$K$4&amp;"_"&amp;$AG15,データシート1!$A:$BT,MATCH("ab_"&amp;AO$2,データシート1!$A$1:$BT$1,0),0)</f>
        <v>3743015</v>
      </c>
      <c r="AP15" s="85">
        <f>VLOOKUP(年度マスタ!$K$4&amp;"_"&amp;$AG15,データシート1!$A:$BT,MATCH("ab_"&amp;AP$2,データシート1!$A$1:$BT$1,0),0)</f>
        <v>17936039</v>
      </c>
      <c r="AQ15" s="964">
        <f>VLOOKUP(年度マスタ!$K$4&amp;"_"&amp;$AG15,データシート1!$A:$BT,MATCH("ab_"&amp;AQ$2,データシート1!$A$1:$BT$1,0),0)</f>
        <v>422.9424844085637</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175394.61139999999</v>
      </c>
      <c r="AI16" s="85">
        <f>VLOOKUP(年度マスタ!$K$4&amp;"_"&amp;$AG16,データシート1!$A:$BT,MATCH("ab_"&amp;AI$2,データシート1!$A$1:$BT$1,0),0)</f>
        <v>109464</v>
      </c>
      <c r="AJ16" s="85">
        <f>VLOOKUP(年度マスタ!$K$4&amp;"_"&amp;$AG16,データシート1!$A:$BT,MATCH("ab_"&amp;AJ$2,データシート1!$A$1:$BT$1,0),0)</f>
        <v>8840</v>
      </c>
      <c r="AK16" s="85">
        <f>VLOOKUP(年度マスタ!$K$4&amp;"_"&amp;$AG16,データシート1!$A:$BT,MATCH("ab_"&amp;AK$2,データシート1!$A$1:$BT$1,0),0)</f>
        <v>1286203</v>
      </c>
      <c r="AL16" s="85">
        <f>VLOOKUP(年度マスタ!$K$4&amp;"_"&amp;$AG16,データシート1!$A:$BT,MATCH("ab_"&amp;AL$2,データシート1!$A$1:$BT$1,0),0)</f>
        <v>1585787</v>
      </c>
      <c r="AM16" s="85">
        <f>VLOOKUP(年度マスタ!$K$4&amp;"_"&amp;$AG16,データシート1!$A:$BT,MATCH("ab_"&amp;AM$2,データシート1!$A$1:$BT$1,0),0)</f>
        <v>2291079</v>
      </c>
      <c r="AN16" s="85">
        <f>VLOOKUP(年度マスタ!$K$4&amp;"_"&amp;$AG16,データシート1!$A:$BT,MATCH("ab_"&amp;AN$2,データシート1!$A$1:$BT$1,0),0)</f>
        <v>530347</v>
      </c>
      <c r="AO16" s="85">
        <f>VLOOKUP(年度マスタ!$K$4&amp;"_"&amp;$AG16,データシート1!$A:$BT,MATCH("ab_"&amp;AO$2,データシート1!$A$1:$BT$1,0),0)</f>
        <v>3726537</v>
      </c>
      <c r="AP16" s="85">
        <f>VLOOKUP(年度マスタ!$K$4&amp;"_"&amp;$AG16,データシート1!$A:$BT,MATCH("ab_"&amp;AP$2,データシート1!$A$1:$BT$1,0),0)</f>
        <v>18127199</v>
      </c>
      <c r="AQ16" s="964">
        <f>VLOOKUP(年度マスタ!$K$4&amp;"_"&amp;$AG16,データシート1!$A:$BT,MATCH("ab_"&amp;AQ$2,データシート1!$A$1:$BT$1,0),0)</f>
        <v>452.44798469436529</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171539.9706</v>
      </c>
      <c r="AI17" s="161">
        <f>VLOOKUP(年度マスタ!$K$4&amp;"_"&amp;$AG17,データシート1!$A:$BT,MATCH("ab_"&amp;AI$2,データシート1!$A$1:$BT$1,0),0)</f>
        <v>109464</v>
      </c>
      <c r="AJ17" s="161">
        <f>VLOOKUP(年度マスタ!$K$4&amp;"_"&amp;$AG17,データシート1!$A:$BT,MATCH("ab_"&amp;AJ$2,データシート1!$A$1:$BT$1,0),0)</f>
        <v>8840</v>
      </c>
      <c r="AK17" s="161">
        <f>VLOOKUP(年度マスタ!$K$4&amp;"_"&amp;$AG17,データシート1!$A:$BT,MATCH("ab_"&amp;AK$2,データシート1!$A$1:$BT$1,0),0)</f>
        <v>1286203</v>
      </c>
      <c r="AL17" s="161">
        <f>VLOOKUP(年度マスタ!$K$4&amp;"_"&amp;$AG17,データシート1!$A:$BT,MATCH("ab_"&amp;AL$2,データシート1!$A$1:$BT$1,0),0)</f>
        <v>1600309</v>
      </c>
      <c r="AM17" s="161">
        <f>VLOOKUP(年度マスタ!$K$4&amp;"_"&amp;$AG17,データシート1!$A:$BT,MATCH("ab_"&amp;AM$2,データシート1!$A$1:$BT$1,0),0)</f>
        <v>2295173</v>
      </c>
      <c r="AN17" s="161">
        <f>VLOOKUP(年度マスタ!$K$4&amp;"_"&amp;$AG17,データシート1!$A:$BT,MATCH("ab_"&amp;AN$2,データシート1!$A$1:$BT$1,0),0)</f>
        <v>522122</v>
      </c>
      <c r="AO17" s="161">
        <f>VLOOKUP(年度マスタ!$K$4&amp;"_"&amp;$AG17,データシート1!$A:$BT,MATCH("ab_"&amp;AO$2,データシート1!$A$1:$BT$1,0),0)</f>
        <v>3708556</v>
      </c>
      <c r="AP17" s="161">
        <f>VLOOKUP(年度マスタ!$K$4&amp;"_"&amp;$AG17,データシート1!$A:$BT,MATCH("ab_"&amp;AP$2,データシート1!$A$1:$BT$1,0),0)</f>
        <v>21179478</v>
      </c>
      <c r="AQ17" s="965">
        <f>VLOOKUP(年度マスタ!$K$4&amp;"_"&amp;$AG17,データシート1!$A:$BT,MATCH("ab_"&amp;AQ$2,データシート1!$A$1:$BT$1,0),0)</f>
        <v>457.12517637637268</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164512.85879999999</v>
      </c>
      <c r="AI18" s="85">
        <f>VLOOKUP(年度マスタ!$K$4&amp;"_"&amp;$AG18,データシート1!$A:$BT,MATCH("ab_"&amp;AI$2,データシート1!$A$1:$BT$1,0),0)</f>
        <v>103132</v>
      </c>
      <c r="AJ18" s="85">
        <f>VLOOKUP(年度マスタ!$K$4&amp;"_"&amp;$AG18,データシート1!$A:$BT,MATCH("ab_"&amp;AJ$2,データシート1!$A$1:$BT$1,0),0)</f>
        <v>11101</v>
      </c>
      <c r="AK18" s="85">
        <f>VLOOKUP(年度マスタ!$K$4&amp;"_"&amp;$AG18,データシート1!$A:$BT,MATCH("ab_"&amp;AK$2,データシート1!$A$1:$BT$1,0),0)</f>
        <v>1297756</v>
      </c>
      <c r="AL18" s="85">
        <f>VLOOKUP(年度マスタ!$K$4&amp;"_"&amp;$AG18,データシート1!$A:$BT,MATCH("ab_"&amp;AL$2,データシート1!$A$1:$BT$1,0),0)</f>
        <v>1612307</v>
      </c>
      <c r="AM18" s="85">
        <f>VLOOKUP(年度マスタ!$K$4&amp;"_"&amp;$AG18,データシート1!$A:$BT,MATCH("ab_"&amp;AM$2,データシート1!$A$1:$BT$1,0),0)</f>
        <v>2301844</v>
      </c>
      <c r="AN18" s="85">
        <f>VLOOKUP(年度マスタ!$K$4&amp;"_"&amp;$AG18,データシート1!$A:$BT,MATCH("ab_"&amp;AN$2,データシート1!$A$1:$BT$1,0),0)</f>
        <v>522852</v>
      </c>
      <c r="AO18" s="85">
        <f>VLOOKUP(年度マスタ!$K$4&amp;"_"&amp;$AG18,データシート1!$A:$BT,MATCH("ab_"&amp;AO$2,データシート1!$A$1:$BT$1,0),0)</f>
        <v>3686335</v>
      </c>
      <c r="AP18" s="85">
        <f>VLOOKUP(年度マスタ!$K$4&amp;"_"&amp;$AG18,データシート1!$A:$BT,MATCH("ab_"&amp;AP$2,データシート1!$A$1:$BT$1,0),0)</f>
        <v>18910541</v>
      </c>
      <c r="AQ18" s="964">
        <f>VLOOKUP(年度マスタ!$K$4&amp;"_"&amp;$AG18,データシート1!$A:$BT,MATCH("ab_"&amp;AQ$2,データシート1!$A$1:$BT$1,0),0)</f>
        <v>442.43335836797144</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172905.39170000001</v>
      </c>
      <c r="AI19" s="85">
        <f>VLOOKUP(年度マスタ!$K$4&amp;"_"&amp;$AG19,データシート1!$A:$BT,MATCH("ab_"&amp;AI$2,データシート1!$A$1:$BT$1,0),0)</f>
        <v>103132</v>
      </c>
      <c r="AJ19" s="85">
        <f>VLOOKUP(年度マスタ!$K$4&amp;"_"&amp;$AG19,データシート1!$A:$BT,MATCH("ab_"&amp;AJ$2,データシート1!$A$1:$BT$1,0),0)</f>
        <v>11101</v>
      </c>
      <c r="AK19" s="85">
        <f>VLOOKUP(年度マスタ!$K$4&amp;"_"&amp;$AG19,データシート1!$A:$BT,MATCH("ab_"&amp;AK$2,データシート1!$A$1:$BT$1,0),0)</f>
        <v>1297756</v>
      </c>
      <c r="AL19" s="85">
        <f>VLOOKUP(年度マスタ!$K$4&amp;"_"&amp;$AG19,データシート1!$A:$BT,MATCH("ab_"&amp;AL$2,データシート1!$A$1:$BT$1,0),0)</f>
        <v>1619334</v>
      </c>
      <c r="AM19" s="85">
        <f>VLOOKUP(年度マスタ!$K$4&amp;"_"&amp;$AG19,データシート1!$A:$BT,MATCH("ab_"&amp;AM$2,データシート1!$A$1:$BT$1,0),0)</f>
        <v>2300148</v>
      </c>
      <c r="AN19" s="85">
        <f>VLOOKUP(年度マスタ!$K$4&amp;"_"&amp;$AG19,データシート1!$A:$BT,MATCH("ab_"&amp;AN$2,データシート1!$A$1:$BT$1,0),0)</f>
        <v>524159</v>
      </c>
      <c r="AO19" s="85">
        <f>VLOOKUP(年度マスタ!$K$4&amp;"_"&amp;$AG19,データシート1!$A:$BT,MATCH("ab_"&amp;AO$2,データシート1!$A$1:$BT$1,0),0)</f>
        <v>3658375</v>
      </c>
      <c r="AP19" s="85">
        <f>VLOOKUP(年度マスタ!$K$4&amp;"_"&amp;$AG19,データシート1!$A:$BT,MATCH("ab_"&amp;AP$2,データシート1!$A$1:$BT$1,0),0)</f>
        <v>18792212</v>
      </c>
      <c r="AQ19" s="964">
        <f>VLOOKUP(年度マスタ!$K$4&amp;"_"&amp;$AG19,データシート1!$A:$BT,MATCH("ab_"&amp;AQ$2,データシート1!$A$1:$BT$1,0),0)</f>
        <v>434.51350643336292</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190290.5233</v>
      </c>
      <c r="AI20" s="85">
        <f>VLOOKUP(年度マスタ!$K$4&amp;"_"&amp;$AG20,データシート1!$A:$BT,MATCH("ab_"&amp;AI$2,データシート1!$A$1:$BT$1,0),0)</f>
        <v>103132</v>
      </c>
      <c r="AJ20" s="85">
        <f>VLOOKUP(年度マスタ!$K$4&amp;"_"&amp;$AG20,データシート1!$A:$BT,MATCH("ab_"&amp;AJ$2,データシート1!$A$1:$BT$1,0),0)</f>
        <v>11101</v>
      </c>
      <c r="AK20" s="85">
        <f>VLOOKUP(年度マスタ!$K$4&amp;"_"&amp;$AG20,データシート1!$A:$BT,MATCH("ab_"&amp;AK$2,データシート1!$A$1:$BT$1,0),0)</f>
        <v>1297756</v>
      </c>
      <c r="AL20" s="85">
        <f>VLOOKUP(年度マスタ!$K$4&amp;"_"&amp;$AG20,データシート1!$A:$BT,MATCH("ab_"&amp;AL$2,データシート1!$A$1:$BT$1,0),0)</f>
        <v>1632671</v>
      </c>
      <c r="AM20" s="85">
        <f>VLOOKUP(年度マスタ!$K$4&amp;"_"&amp;$AG20,データシート1!$A:$BT,MATCH("ab_"&amp;AM$2,データシート1!$A$1:$BT$1,0),0)</f>
        <v>2301679</v>
      </c>
      <c r="AN20" s="85">
        <f>VLOOKUP(年度マスタ!$K$4&amp;"_"&amp;$AG20,データシート1!$A:$BT,MATCH("ab_"&amp;AN$2,データシート1!$A$1:$BT$1,0),0)</f>
        <v>527176</v>
      </c>
      <c r="AO20" s="85">
        <f>VLOOKUP(年度マスタ!$K$4&amp;"_"&amp;$AG20,データシート1!$A:$BT,MATCH("ab_"&amp;AO$2,データシート1!$A$1:$BT$1,0),0)</f>
        <v>3633773</v>
      </c>
      <c r="AP20" s="85">
        <f>VLOOKUP(年度マスタ!$K$4&amp;"_"&amp;$AG20,データシート1!$A:$BT,MATCH("ab_"&amp;AP$2,データシート1!$A$1:$BT$1,0),0)</f>
        <v>19605141.999999996</v>
      </c>
      <c r="AQ20" s="964">
        <f>VLOOKUP(年度マスタ!$K$4&amp;"_"&amp;$AG20,データシート1!$A:$BT,MATCH("ab_"&amp;AQ$2,データシート1!$A$1:$BT$1,0),0)</f>
        <v>439.21659631772889</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2847</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静岡県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8109.2550000000001</v>
      </c>
      <c r="BE13" s="77" t="str">
        <f>年度マスタ!K4</f>
        <v>22</v>
      </c>
      <c r="BF13" s="77" t="str">
        <f>年度マスタ!K4</f>
        <v>22</v>
      </c>
      <c r="BG13" s="77" t="str">
        <f>年度マスタ!K4</f>
        <v>22</v>
      </c>
      <c r="BH13" s="291" t="s">
        <v>196</v>
      </c>
      <c r="BI13" s="291" t="s">
        <v>196</v>
      </c>
      <c r="BJ13" s="291" t="s">
        <v>196</v>
      </c>
      <c r="BK13" s="291" t="str">
        <f>年度マスタ!K4</f>
        <v>22</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8083.7280000000001</v>
      </c>
      <c r="AY14" s="77"/>
      <c r="BE14" s="77" t="str">
        <f>AP2</f>
        <v>静岡県</v>
      </c>
      <c r="BF14" s="77" t="str">
        <f>AP2</f>
        <v>静岡県</v>
      </c>
      <c r="BG14" s="77" t="str">
        <f>AP2</f>
        <v>静岡県</v>
      </c>
      <c r="BH14" s="77" t="s">
        <v>206</v>
      </c>
      <c r="BI14" s="77" t="s">
        <v>206</v>
      </c>
      <c r="BJ14" s="77" t="s">
        <v>206</v>
      </c>
      <c r="BK14" s="77" t="str">
        <f>AP2</f>
        <v>静岡県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25.527000000000001</v>
      </c>
      <c r="AY16" s="77"/>
      <c r="BA16" s="77">
        <v>14</v>
      </c>
      <c r="BB16" s="77" t="s">
        <v>275</v>
      </c>
      <c r="BC16" s="77" t="s">
        <v>276</v>
      </c>
      <c r="BD16" s="77" t="str">
        <f>BC16&amp;"(N="&amp;BE16&amp;")"</f>
        <v>14：パルプ・紙・紙加工品製造業(N=77)</v>
      </c>
      <c r="BE16" s="856">
        <f>VLOOKUP(BE$13&amp;"_"&amp;$AV$8,データシート2!$A:$SI,MATCH($AV$5&amp;"_"&amp;$BA16&amp;$AV$6,データシート2!$A$1:$SI$1,0),0)</f>
        <v>77</v>
      </c>
      <c r="BF16" s="962">
        <f>VLOOKUP(BF$13&amp;"_"&amp;$AW$8,データシート2!$A:$SI,MATCH($AW$5&amp;"_"&amp;$BA16&amp;$AW$6,データシート2!$A$1:$SI$1,0),0)</f>
        <v>2562.951</v>
      </c>
      <c r="BG16" s="962">
        <f>BF16/BE16</f>
        <v>33.285077922077924</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0.56127137721397813</v>
      </c>
    </row>
    <row r="17" spans="2:63" ht="15.95" customHeight="1">
      <c r="B17" s="285"/>
      <c r="D17" s="14"/>
      <c r="E17" s="176"/>
      <c r="F17" s="176"/>
      <c r="G17" s="14"/>
      <c r="O17" s="293"/>
      <c r="P17" s="293"/>
      <c r="Z17" s="286"/>
      <c r="AB17" s="285"/>
      <c r="AQ17" s="286"/>
      <c r="AV17" s="289"/>
      <c r="AW17" s="290" t="s">
        <v>114</v>
      </c>
      <c r="AX17" s="175">
        <f>P26</f>
        <v>838.60699999999997</v>
      </c>
      <c r="AY17" s="175">
        <f>AX17</f>
        <v>838.60699999999997</v>
      </c>
      <c r="BA17" s="77">
        <v>16</v>
      </c>
      <c r="BB17" s="77"/>
      <c r="BC17" s="77" t="s">
        <v>277</v>
      </c>
      <c r="BD17" s="77" t="str">
        <f t="shared" ref="BD17:BD51" si="1">BC17&amp;"(N="&amp;BE17&amp;")"</f>
        <v>16：化学工業(N=65)</v>
      </c>
      <c r="BE17" s="856">
        <f>VLOOKUP(BE$13&amp;"_"&amp;$AV$8,データシート2!$A:$SI,MATCH($AV$5&amp;"_"&amp;$BA17&amp;$AV$6,データシート2!$A$1:$SI$1,0),0)</f>
        <v>65</v>
      </c>
      <c r="BF17" s="962">
        <f>VLOOKUP(BF$13&amp;"_"&amp;$AW$8,データシート2!$A:$SI,MATCH($AW$5&amp;"_"&amp;$BA17&amp;$AW$6,データシート2!$A$1:$SI$1,0),0)</f>
        <v>1239.181</v>
      </c>
      <c r="BG17" s="962">
        <f t="shared" ref="BG17:BG39" si="2">BF17/BE17</f>
        <v>19.064323076923078</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0.32953612027760965</v>
      </c>
    </row>
    <row r="18" spans="2:63" ht="15.95" customHeight="1">
      <c r="B18" s="285"/>
      <c r="C18" s="270"/>
      <c r="D18" s="14"/>
      <c r="E18" s="176"/>
      <c r="F18" s="176"/>
      <c r="G18" s="14"/>
      <c r="H18" s="14"/>
      <c r="I18" s="14"/>
      <c r="N18" s="22"/>
      <c r="Z18" s="286"/>
      <c r="AB18" s="285"/>
      <c r="AD18" s="14"/>
      <c r="AQ18" s="286"/>
      <c r="AV18" s="289"/>
      <c r="AW18" s="290" t="s">
        <v>278</v>
      </c>
      <c r="AX18" s="175">
        <f t="shared" si="0"/>
        <v>306.40800000000002</v>
      </c>
      <c r="AY18" s="175">
        <f>AX18</f>
        <v>306.40800000000002</v>
      </c>
      <c r="BA18" s="77">
        <v>17</v>
      </c>
      <c r="BB18" s="77"/>
      <c r="BC18" s="77" t="s">
        <v>279</v>
      </c>
      <c r="BD18" s="77" t="str">
        <f t="shared" si="1"/>
        <v>17：石油製品・石炭製品製造業(N=4)</v>
      </c>
      <c r="BE18" s="856">
        <f>VLOOKUP(BE$13&amp;"_"&amp;$AV$8,データシート2!$A:$SI,MATCH($AV$5&amp;"_"&amp;$BA18&amp;$AV$6,データシート2!$A$1:$SI$1,0),0)</f>
        <v>4</v>
      </c>
      <c r="BF18" s="962">
        <f>VLOOKUP(BF$13&amp;"_"&amp;$AW$8,データシート2!$A:$SI,MATCH($AW$5&amp;"_"&amp;$BA18&amp;$AW$6,データシート2!$A$1:$SI$1,0),0)</f>
        <v>16.081</v>
      </c>
      <c r="BG18" s="962">
        <f t="shared" si="2"/>
        <v>4.0202499999999999</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0.57554971542767652</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21：窯業・土石製品製造業(N=5)</v>
      </c>
      <c r="BE19" s="856">
        <f>VLOOKUP(BE$13&amp;"_"&amp;$AV$8,データシート2!$A:$SI,MATCH($AV$5&amp;"_"&amp;$BA19&amp;$AV$6,データシート2!$A$1:$SI$1,0),0)</f>
        <v>5</v>
      </c>
      <c r="BF19" s="962">
        <f>VLOOKUP(BF$13&amp;"_"&amp;$AW$8,データシート2!$A:$SI,MATCH($AW$5&amp;"_"&amp;$BA19&amp;$AW$6,データシート2!$A$1:$SI$1,0),0)</f>
        <v>60.661999999999999</v>
      </c>
      <c r="BG19" s="962">
        <f t="shared" si="2"/>
        <v>12.132400000000001</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0.10546839026964483</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22：鉄鋼業(N=7)</v>
      </c>
      <c r="BE20" s="856">
        <f>VLOOKUP(BE$13&amp;"_"&amp;$AV$8,データシート2!$A:$SI,MATCH($AV$5&amp;"_"&amp;$BA20&amp;$AV$6,データシート2!$A$1:$SI$1,0),0)</f>
        <v>7</v>
      </c>
      <c r="BF20" s="962">
        <f>VLOOKUP(BF$13&amp;"_"&amp;$AW$8,データシート2!$A:$SI,MATCH($AW$5&amp;"_"&amp;$BA20&amp;$AW$6,データシート2!$A$1:$SI$1,0),0)</f>
        <v>47.966000000000001</v>
      </c>
      <c r="BG20" s="962">
        <f t="shared" si="2"/>
        <v>6.8522857142857143</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1.8927407288578661E-2</v>
      </c>
    </row>
    <row r="21" spans="2:63" ht="15.95" customHeight="1" thickTop="1" thickBot="1">
      <c r="B21" s="296"/>
      <c r="C21" s="420" t="s">
        <v>205</v>
      </c>
      <c r="D21" s="534"/>
      <c r="E21" s="534"/>
      <c r="F21" s="887">
        <f>SUM(F22,F26,F27,F28)</f>
        <v>10904.187</v>
      </c>
      <c r="G21" s="887">
        <f t="shared" ref="G21:O21" si="5">SUM(G22,G26,G27,G28)</f>
        <v>10876.740999999998</v>
      </c>
      <c r="H21" s="887">
        <f t="shared" si="5"/>
        <v>11297.936999999998</v>
      </c>
      <c r="I21" s="887">
        <f t="shared" si="5"/>
        <v>11243.4967</v>
      </c>
      <c r="J21" s="887">
        <f t="shared" si="5"/>
        <v>11101.536000000002</v>
      </c>
      <c r="K21" s="887">
        <f t="shared" si="5"/>
        <v>10869.293599999999</v>
      </c>
      <c r="L21" s="887">
        <f t="shared" si="5"/>
        <v>10754.166999999999</v>
      </c>
      <c r="M21" s="887">
        <f t="shared" si="5"/>
        <v>10680.114</v>
      </c>
      <c r="N21" s="887">
        <f t="shared" si="5"/>
        <v>10214.867600000001</v>
      </c>
      <c r="O21" s="887">
        <f t="shared" si="5"/>
        <v>9345.3835999999992</v>
      </c>
      <c r="P21" s="888">
        <f>SUM(P22,P26,P27,P28)</f>
        <v>9254.27</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9：食料品製造業(N=64)</v>
      </c>
      <c r="BE21" s="856">
        <f>VLOOKUP(BE$13&amp;"_"&amp;$AV$8,データシート2!$A:$SI,MATCH($AV$5&amp;"_"&amp;$BA21&amp;$AV$6,データシート2!$A$1:$SI$1,0),0)</f>
        <v>64</v>
      </c>
      <c r="BF21" s="962">
        <f>VLOOKUP(BF$13&amp;"_"&amp;$AW$8,データシート2!$A:$SI,MATCH($AW$5&amp;"_"&amp;$BA21&amp;$AW$6,データシート2!$A$1:$SI$1,0),0)</f>
        <v>602.63400000000001</v>
      </c>
      <c r="BG21" s="962">
        <f t="shared" si="2"/>
        <v>9.4161562500000002</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1.0891769639892992</v>
      </c>
    </row>
    <row r="22" spans="2:63" ht="15.95" customHeight="1" thickBot="1">
      <c r="B22" s="298"/>
      <c r="C22" s="534"/>
      <c r="D22" s="421" t="s">
        <v>115</v>
      </c>
      <c r="E22" s="422"/>
      <c r="F22" s="889">
        <f>SUM(F23:F25)</f>
        <v>9834.1360000000004</v>
      </c>
      <c r="G22" s="889">
        <f t="shared" ref="G22:P22" si="6">SUM(G23:G25)</f>
        <v>9563.9599999999991</v>
      </c>
      <c r="H22" s="889">
        <f t="shared" si="6"/>
        <v>10004.063999999998</v>
      </c>
      <c r="I22" s="889">
        <f t="shared" si="6"/>
        <v>9984.9750000000004</v>
      </c>
      <c r="J22" s="889">
        <f t="shared" si="6"/>
        <v>9904.9980000000014</v>
      </c>
      <c r="K22" s="889">
        <f t="shared" si="6"/>
        <v>9617.0769999999993</v>
      </c>
      <c r="L22" s="889">
        <f t="shared" si="6"/>
        <v>9469.2669999999998</v>
      </c>
      <c r="M22" s="889">
        <f t="shared" si="6"/>
        <v>9433.3389999999999</v>
      </c>
      <c r="N22" s="889">
        <f t="shared" si="6"/>
        <v>8961.5529999999999</v>
      </c>
      <c r="O22" s="889">
        <f t="shared" si="6"/>
        <v>8084.42</v>
      </c>
      <c r="P22" s="890">
        <f t="shared" si="6"/>
        <v>8109.2550000000001</v>
      </c>
      <c r="Z22" s="286"/>
      <c r="AB22" s="285"/>
      <c r="AC22" s="533" t="s">
        <v>287</v>
      </c>
      <c r="AP22" s="17" t="s">
        <v>288</v>
      </c>
      <c r="AQ22" s="286"/>
      <c r="AV22" s="77" t="str">
        <f>AW22</f>
        <v>エネルギー起源CO2</v>
      </c>
      <c r="AW22" s="77" t="str">
        <f>D56</f>
        <v>エネルギー起源CO2</v>
      </c>
      <c r="AX22" s="175">
        <f>P56</f>
        <v>8007.2370000000001</v>
      </c>
      <c r="AY22" s="175">
        <f>AX22</f>
        <v>8007.2370000000001</v>
      </c>
      <c r="BA22" s="77">
        <v>10</v>
      </c>
      <c r="BB22" s="77"/>
      <c r="BC22" s="77" t="s">
        <v>289</v>
      </c>
      <c r="BD22" s="77" t="str">
        <f t="shared" si="1"/>
        <v>10：飲料・たばこ・飼料製造業(N=24)</v>
      </c>
      <c r="BE22" s="856">
        <f>VLOOKUP(BE$13&amp;"_"&amp;$AV$8,データシート2!$A:$SI,MATCH($AV$5&amp;"_"&amp;$BA22&amp;$AV$6,データシート2!$A$1:$SI$1,0),0)</f>
        <v>24</v>
      </c>
      <c r="BF22" s="962">
        <f>VLOOKUP(BF$13&amp;"_"&amp;$AW$8,データシート2!$A:$SI,MATCH($AW$5&amp;"_"&amp;$BA22&amp;$AW$6,データシート2!$A$1:$SI$1,0),0)</f>
        <v>298.13200000000001</v>
      </c>
      <c r="BG22" s="962">
        <f t="shared" si="2"/>
        <v>12.422166666666667</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1.1746546877430413</v>
      </c>
    </row>
    <row r="23" spans="2:63" ht="15.95" customHeight="1" thickBot="1">
      <c r="B23" s="298"/>
      <c r="C23" s="534"/>
      <c r="D23" s="423"/>
      <c r="E23" s="422" t="s">
        <v>185</v>
      </c>
      <c r="F23" s="891">
        <f>IFERROR(VLOOKUP(年度マスタ!$K$4&amp;"_"&amp;F$20,データシート1!$A:$BU,MATCH("ba_"&amp;$E23,データシート1!$A$1:$BU$1,0),0),0)</f>
        <v>9802.18</v>
      </c>
      <c r="G23" s="891">
        <f>IFERROR(VLOOKUP(年度マスタ!$K$4&amp;"_"&amp;G$20,データシート1!$A:$BU,MATCH("ba_"&amp;$E23,データシート1!$A$1:$BU$1,0),0),0)</f>
        <v>9531.4259999999995</v>
      </c>
      <c r="H23" s="891">
        <f>IFERROR(VLOOKUP(年度マスタ!$K$4&amp;"_"&amp;H$20,データシート1!$A:$BU,MATCH("ba_"&amp;$E23,データシート1!$A$1:$BU$1,0),0),0)</f>
        <v>9969.7379999999994</v>
      </c>
      <c r="I23" s="891">
        <f>IFERROR(VLOOKUP(年度マスタ!$K$4&amp;"_"&amp;I$20,データシート1!$A:$BU,MATCH("ba_"&amp;$E23,データシート1!$A$1:$BU$1,0),0),0)</f>
        <v>9946.8469999999998</v>
      </c>
      <c r="J23" s="891">
        <f>IFERROR(VLOOKUP(年度マスタ!$K$4&amp;"_"&amp;J$20,データシート1!$A:$BU,MATCH("ba_"&amp;$E23,データシート1!$A$1:$BU$1,0),0),0)</f>
        <v>9867.8520000000008</v>
      </c>
      <c r="K23" s="891">
        <f>IFERROR(VLOOKUP(年度マスタ!$K$4&amp;"_"&amp;K$20,データシート1!$A:$BU,MATCH("ba_"&amp;$E23,データシート1!$A$1:$BU$1,0),0),0)</f>
        <v>9578.4529999999995</v>
      </c>
      <c r="L23" s="891">
        <f>IFERROR(VLOOKUP(年度マスタ!$K$4&amp;"_"&amp;L$20,データシート1!$A:$BU,MATCH("ba_"&amp;$E23,データシート1!$A$1:$BU$1,0),0),0)</f>
        <v>9433.6749999999993</v>
      </c>
      <c r="M23" s="891">
        <f>IFERROR(VLOOKUP(年度マスタ!$K$4&amp;"_"&amp;M$20,データシート1!$A:$BU,MATCH("ba_"&amp;$E23,データシート1!$A$1:$BU$1,0),0),0)</f>
        <v>9401.9130000000005</v>
      </c>
      <c r="N23" s="891">
        <f>IFERROR(VLOOKUP(年度マスタ!$K$4&amp;"_"&amp;N$20,データシート1!$A:$BU,MATCH("ba_"&amp;$E23,データシート1!$A$1:$BU$1,0),0),0)</f>
        <v>8929.8459999999995</v>
      </c>
      <c r="O23" s="891">
        <f>IFERROR(VLOOKUP(年度マスタ!$K$4&amp;"_"&amp;O$20,データシート1!$A:$BU,MATCH("ba_"&amp;$E23,データシート1!$A$1:$BU$1,0),0),0)</f>
        <v>8057.55</v>
      </c>
      <c r="P23" s="892">
        <f>IFERROR(VLOOKUP(年度マスタ!$K$4&amp;"_"&amp;P$20,データシート1!$A:$BU,MATCH("ba_"&amp;$E23,データシート1!$A$1:$BU$1,0),0),0)</f>
        <v>8083.7280000000001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803.58899999999994</v>
      </c>
      <c r="AZ23" s="174"/>
      <c r="BA23" s="77">
        <v>11</v>
      </c>
      <c r="BB23" s="77"/>
      <c r="BC23" s="77" t="s">
        <v>2849</v>
      </c>
      <c r="BD23" s="77" t="str">
        <f t="shared" ref="BD23" si="7">BC23&amp;"(N="&amp;BE23&amp;")"</f>
        <v>11：繊維工業(N=7)</v>
      </c>
      <c r="BE23" s="856">
        <f>VLOOKUP(BE$13&amp;"_"&amp;$AV$8,データシート2!$A:$SI,MATCH($AV$5&amp;"_"&amp;$BA23&amp;$AV$6,データシート2!$A$1:$SI$1,0),0)</f>
        <v>7</v>
      </c>
      <c r="BF23" s="962">
        <f>VLOOKUP(BF$13&amp;"_"&amp;$AW$8,データシート2!$A:$SI,MATCH($AW$5&amp;"_"&amp;$BA23&amp;$AW$6,データシート2!$A$1:$SI$1,0),0)</f>
        <v>263.86</v>
      </c>
      <c r="BG23" s="962">
        <f>BF23/BE23</f>
        <v>37.694285714285719</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1.8999240034155418</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18284.262575621862</v>
      </c>
      <c r="AG24" s="887">
        <f t="shared" ref="AG24:AP24" si="10">AG25+AG29</f>
        <v>18731.308165021546</v>
      </c>
      <c r="AH24" s="887">
        <f t="shared" si="10"/>
        <v>18144.947229369012</v>
      </c>
      <c r="AI24" s="887">
        <f t="shared" si="10"/>
        <v>17218.429882102137</v>
      </c>
      <c r="AJ24" s="887">
        <f t="shared" si="10"/>
        <v>15687.628335759695</v>
      </c>
      <c r="AK24" s="887">
        <f t="shared" si="10"/>
        <v>15165.329097073572</v>
      </c>
      <c r="AL24" s="887">
        <f t="shared" si="10"/>
        <v>15068.807366032594</v>
      </c>
      <c r="AM24" s="887">
        <f t="shared" si="10"/>
        <v>14901.949855084556</v>
      </c>
      <c r="AN24" s="887">
        <f t="shared" si="10"/>
        <v>13965.902705671189</v>
      </c>
      <c r="AO24" s="887">
        <f>AO25+AO29</f>
        <v>12805.107110305531</v>
      </c>
      <c r="AP24" s="888">
        <f t="shared" si="10"/>
        <v>13838.458986727754</v>
      </c>
      <c r="AQ24" s="286"/>
      <c r="AV24" s="77" t="str">
        <f>AW24</f>
        <v>廃棄物原燃料</v>
      </c>
      <c r="AW24" s="77" t="str">
        <f>E58</f>
        <v>廃棄物原燃料</v>
      </c>
      <c r="AX24" s="300">
        <f t="shared" ref="AX24:AX31" si="11">P58</f>
        <v>537.63099999999997</v>
      </c>
      <c r="AY24" s="300"/>
      <c r="BA24" s="77">
        <v>12</v>
      </c>
      <c r="BB24" s="77"/>
      <c r="BC24" s="77" t="s">
        <v>290</v>
      </c>
      <c r="BD24" s="77" t="str">
        <f t="shared" si="1"/>
        <v>12：木材・木製品製造業(N=3)</v>
      </c>
      <c r="BE24" s="856">
        <f>VLOOKUP(BE$13&amp;"_"&amp;$AV$8,データシート2!$A:$SI,MATCH($AV$5&amp;"_"&amp;$BA24&amp;$AV$6,データシート2!$A$1:$SI$1,0),0)</f>
        <v>3</v>
      </c>
      <c r="BF24" s="962">
        <f>VLOOKUP(BF$13&amp;"_"&amp;$AW$8,データシート2!$A:$SI,MATCH($AW$5&amp;"_"&amp;$BA24&amp;$AW$6,データシート2!$A$1:$SI$1,0),0)</f>
        <v>33.170999999999999</v>
      </c>
      <c r="BG24" s="962">
        <f t="shared" si="2"/>
        <v>11.057</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1.2658037593707301</v>
      </c>
    </row>
    <row r="25" spans="2:63" ht="15.95" customHeight="1" thickBot="1">
      <c r="B25" s="298"/>
      <c r="C25" s="534"/>
      <c r="D25" s="424"/>
      <c r="E25" s="422" t="s">
        <v>198</v>
      </c>
      <c r="F25" s="891">
        <f>IFERROR(VLOOKUP(年度マスタ!$K$4&amp;"_"&amp;F$20,データシート1!$A:$BU,MATCH("ba_"&amp;$E25,データシート1!$A$1:$BU$1,0),0),0)</f>
        <v>31.956</v>
      </c>
      <c r="G25" s="891">
        <f>IFERROR(VLOOKUP(年度マスタ!$K$4&amp;"_"&amp;G$20,データシート1!$A:$BU,MATCH("ba_"&amp;$E25,データシート1!$A$1:$BU$1,0),0),0)</f>
        <v>32.533999999999999</v>
      </c>
      <c r="H25" s="891">
        <f>IFERROR(VLOOKUP(年度マスタ!$K$4&amp;"_"&amp;H$20,データシート1!$A:$BU,MATCH("ba_"&amp;$E25,データシート1!$A$1:$BU$1,0),0),0)</f>
        <v>34.326000000000001</v>
      </c>
      <c r="I25" s="891">
        <f>IFERROR(VLOOKUP(年度マスタ!$K$4&amp;"_"&amp;I$20,データシート1!$A:$BU,MATCH("ba_"&amp;$E25,データシート1!$A$1:$BU$1,0),0),0)</f>
        <v>38.128</v>
      </c>
      <c r="J25" s="891">
        <f>IFERROR(VLOOKUP(年度マスタ!$K$4&amp;"_"&amp;J$20,データシート1!$A:$BU,MATCH("ba_"&amp;$E25,データシート1!$A$1:$BU$1,0),0),0)</f>
        <v>37.146000000000001</v>
      </c>
      <c r="K25" s="891">
        <f>IFERROR(VLOOKUP(年度マスタ!$K$4&amp;"_"&amp;K$20,データシート1!$A:$BU,MATCH("ba_"&amp;$E25,データシート1!$A$1:$BU$1,0),0),0)</f>
        <v>38.624000000000002</v>
      </c>
      <c r="L25" s="891">
        <f>IFERROR(VLOOKUP(年度マスタ!$K$4&amp;"_"&amp;L$20,データシート1!$A:$BU,MATCH("ba_"&amp;$E25,データシート1!$A$1:$BU$1,0),0),0)</f>
        <v>35.591999999999999</v>
      </c>
      <c r="M25" s="891">
        <f>IFERROR(VLOOKUP(年度マスタ!$K$4&amp;"_"&amp;M$20,データシート1!$A:$BU,MATCH("ba_"&amp;$E25,データシート1!$A$1:$BU$1,0),0),0)</f>
        <v>31.425999999999998</v>
      </c>
      <c r="N25" s="891">
        <f>IFERROR(VLOOKUP(年度マスタ!$K$4&amp;"_"&amp;N$20,データシート1!$A:$BU,MATCH("ba_"&amp;$E25,データシート1!$A$1:$BU$1,0),0),0)</f>
        <v>31.707000000000001</v>
      </c>
      <c r="O25" s="891">
        <f>IFERROR(VLOOKUP(年度マスタ!$K$4&amp;"_"&amp;O$20,データシート1!$A:$BU,MATCH("ba_"&amp;$E25,データシート1!$A$1:$BU$1,0),0),0)</f>
        <v>26.87</v>
      </c>
      <c r="P25" s="892">
        <f>IFERROR(VLOOKUP(年度マスタ!$K$4&amp;"_"&amp;P$20,データシート1!$A:$BU,MATCH("ba_"&amp;$E25,データシート1!$A$1:$BU$1,0),0),0)</f>
        <v>25.527000000000001</v>
      </c>
      <c r="Z25" s="286"/>
      <c r="AB25" s="285"/>
      <c r="AC25" s="534"/>
      <c r="AD25" s="421" t="s">
        <v>115</v>
      </c>
      <c r="AE25" s="422"/>
      <c r="AF25" s="889">
        <f>①CO2排出量の現状把握!Z35</f>
        <v>11466.381593901198</v>
      </c>
      <c r="AG25" s="889">
        <f>①CO2排出量の現状把握!AA35</f>
        <v>11722.467835912385</v>
      </c>
      <c r="AH25" s="889">
        <f>①CO2排出量の現状把握!AB35</f>
        <v>11410.145287954938</v>
      </c>
      <c r="AI25" s="889">
        <f>①CO2排出量の現状把握!AC35</f>
        <v>11019.981898455671</v>
      </c>
      <c r="AJ25" s="889">
        <f>①CO2排出量の現状把握!AD35</f>
        <v>10090.916418829722</v>
      </c>
      <c r="AK25" s="889">
        <f>①CO2排出量の現状把握!AE35</f>
        <v>9815.4328120016835</v>
      </c>
      <c r="AL25" s="889">
        <f>①CO2排出量の現状把握!AF35</f>
        <v>9933.9364043164205</v>
      </c>
      <c r="AM25" s="889">
        <f>①CO2排出量の現状把握!AG35</f>
        <v>9890.6036623588989</v>
      </c>
      <c r="AN25" s="889">
        <f>①CO2排出量の現状把握!AH35</f>
        <v>9351.4542959227947</v>
      </c>
      <c r="AO25" s="889">
        <f>①CO2排出量の現状把握!AI35</f>
        <v>8513.5029578636204</v>
      </c>
      <c r="AP25" s="890">
        <f>①CO2排出量の現状把握!AJ35</f>
        <v>8926.1968407465283</v>
      </c>
      <c r="AQ25" s="286"/>
      <c r="AV25" s="77" t="str">
        <f>AW25</f>
        <v>廃棄物原燃料以外</v>
      </c>
      <c r="AW25" s="77" t="str">
        <f>E59</f>
        <v>廃棄物原燃料以外</v>
      </c>
      <c r="AX25" s="300">
        <f t="shared" si="11"/>
        <v>265.95800000000003</v>
      </c>
      <c r="AY25" s="77"/>
      <c r="BA25" s="77">
        <v>13</v>
      </c>
      <c r="BB25" s="77"/>
      <c r="BC25" s="77" t="s">
        <v>292</v>
      </c>
      <c r="BD25" s="77" t="str">
        <f t="shared" si="1"/>
        <v>13：家具・装備品製造業(N=3)</v>
      </c>
      <c r="BE25" s="856">
        <f>VLOOKUP(BE$13&amp;"_"&amp;$AV$8,データシート2!$A:$SI,MATCH($AV$5&amp;"_"&amp;$BA25&amp;$AV$6,データシート2!$A$1:$SI$1,0),0)</f>
        <v>3</v>
      </c>
      <c r="BF25" s="962">
        <f>VLOOKUP(BF$13&amp;"_"&amp;$AW$8,データシート2!$A:$SI,MATCH($AW$5&amp;"_"&amp;$BA25&amp;$AW$6,データシート2!$A$1:$SI$1,0),0)</f>
        <v>16.698</v>
      </c>
      <c r="BG25" s="962">
        <f t="shared" si="2"/>
        <v>5.5659999999999998</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1.1967211646136617</v>
      </c>
    </row>
    <row r="26" spans="2:63" ht="15.95" customHeight="1" thickBot="1">
      <c r="B26" s="298"/>
      <c r="C26" s="534"/>
      <c r="D26" s="425" t="s">
        <v>200</v>
      </c>
      <c r="E26" s="422"/>
      <c r="F26" s="889">
        <f>IFERROR(VLOOKUP(年度マスタ!$K$4&amp;"_"&amp;F$20,データシート1!$A:$BU,MATCH("ba_"&amp;$D26,データシート1!$A$1:$BU$1,0),0),0)</f>
        <v>878.58799999999997</v>
      </c>
      <c r="G26" s="889">
        <f>IFERROR(VLOOKUP(年度マスタ!$K$4&amp;"_"&amp;G$20,データシート1!$A:$BU,MATCH("ba_"&amp;$D26,データシート1!$A$1:$BU$1,0),0),0)</f>
        <v>1114.1489999999999</v>
      </c>
      <c r="H26" s="889">
        <f>IFERROR(VLOOKUP(年度マスタ!$K$4&amp;"_"&amp;H$20,データシート1!$A:$BU,MATCH("ba_"&amp;$D26,データシート1!$A$1:$BU$1,0),0),0)</f>
        <v>1104.345</v>
      </c>
      <c r="I26" s="889">
        <f>IFERROR(VLOOKUP(年度マスタ!$K$4&amp;"_"&amp;I$20,データシート1!$A:$BU,MATCH("ba_"&amp;$D26,データシート1!$A$1:$BU$1,0),0),0)</f>
        <v>1078.8436999999999</v>
      </c>
      <c r="J26" s="889">
        <f>IFERROR(VLOOKUP(年度マスタ!$K$4&amp;"_"&amp;J$20,データシート1!$A:$BU,MATCH("ba_"&amp;$D26,データシート1!$A$1:$BU$1,0),0),0)</f>
        <v>1037.6859999999999</v>
      </c>
      <c r="K26" s="889">
        <f>IFERROR(VLOOKUP(年度マスタ!$K$4&amp;"_"&amp;K$20,データシート1!$A:$BU,MATCH("ba_"&amp;$D26,データシート1!$A$1:$BU$1,0),0),0)</f>
        <v>1046.9195999999999</v>
      </c>
      <c r="L26" s="889">
        <f>IFERROR(VLOOKUP(年度マスタ!$K$4&amp;"_"&amp;L$20,データシート1!$A:$BU,MATCH("ba_"&amp;$D26,データシート1!$A$1:$BU$1,0),0),0)</f>
        <v>1078.0899999999999</v>
      </c>
      <c r="M26" s="889">
        <f>IFERROR(VLOOKUP(年度マスタ!$K$4&amp;"_"&amp;M$20,データシート1!$A:$BU,MATCH("ba_"&amp;$D26,データシート1!$A$1:$BU$1,0),0),0)</f>
        <v>1045.056</v>
      </c>
      <c r="N26" s="889">
        <f>IFERROR(VLOOKUP(年度マスタ!$K$4&amp;"_"&amp;N$20,データシート1!$A:$BU,MATCH("ba_"&amp;$D26,データシート1!$A$1:$BU$1,0),0),0)</f>
        <v>1051.6946</v>
      </c>
      <c r="O26" s="889">
        <f>IFERROR(VLOOKUP(年度マスタ!$K$4&amp;"_"&amp;O$20,データシート1!$A:$BU,MATCH("ba_"&amp;$D26,データシート1!$A$1:$BU$1,0),0),0)</f>
        <v>941.36959999999999</v>
      </c>
      <c r="P26" s="890">
        <f>IFERROR(VLOOKUP(年度マスタ!$K$4&amp;"_"&amp;P$20,データシート1!$A:$BU,MATCH("ba_"&amp;$D26,データシート1!$A$1:$BU$1,0),0),0)</f>
        <v>838.60699999999997</v>
      </c>
      <c r="Z26" s="286"/>
      <c r="AB26" s="285"/>
      <c r="AC26" s="534"/>
      <c r="AD26" s="423"/>
      <c r="AE26" s="422" t="s">
        <v>185</v>
      </c>
      <c r="AF26" s="891">
        <f>①CO2排出量の現状把握!Z36</f>
        <v>10613.96830170443</v>
      </c>
      <c r="AG26" s="891">
        <f>①CO2排出量の現状把握!AA36</f>
        <v>10896.568812215181</v>
      </c>
      <c r="AH26" s="891">
        <f>①CO2排出量の現状把握!AB36</f>
        <v>10632.61541822958</v>
      </c>
      <c r="AI26" s="891">
        <f>①CO2排出量の現状把握!AC36</f>
        <v>10306.83903710951</v>
      </c>
      <c r="AJ26" s="891">
        <f>①CO2排出量の現状把握!AD36</f>
        <v>9362.3223592653412</v>
      </c>
      <c r="AK26" s="891">
        <f>①CO2排出量の現状把握!AE36</f>
        <v>9066.7373066705604</v>
      </c>
      <c r="AL26" s="891">
        <f>①CO2排出量の現状把握!AF36</f>
        <v>9234.3535180402014</v>
      </c>
      <c r="AM26" s="891">
        <f>①CO2排出量の現状把握!AG36</f>
        <v>9255.7831893071962</v>
      </c>
      <c r="AN26" s="891">
        <f>①CO2排出量の現状把握!AH36</f>
        <v>8733.1087218261328</v>
      </c>
      <c r="AO26" s="891">
        <f>①CO2排出量の現状把握!AI36</f>
        <v>7755.513216340486</v>
      </c>
      <c r="AP26" s="892">
        <f>①CO2排出量の現状把握!AJ36</f>
        <v>8204.2080893462808</v>
      </c>
      <c r="AQ26" s="286"/>
      <c r="AV26" s="77" t="str">
        <f>AW26</f>
        <v>CH4</v>
      </c>
      <c r="AW26" s="77" t="str">
        <f t="shared" ref="AW26:AW31" si="12">D60</f>
        <v>CH4</v>
      </c>
      <c r="AX26" s="300">
        <f t="shared" si="11"/>
        <v>13.233000000000001</v>
      </c>
      <c r="AY26" s="300">
        <f>AX26</f>
        <v>13.233000000000001</v>
      </c>
      <c r="BA26" s="77">
        <v>15</v>
      </c>
      <c r="BB26" s="77"/>
      <c r="BC26" s="77" t="s">
        <v>293</v>
      </c>
      <c r="BD26" s="77" t="str">
        <f t="shared" si="1"/>
        <v>15：印刷・同関連業(N=5)</v>
      </c>
      <c r="BE26" s="856">
        <f>VLOOKUP(BE$13&amp;"_"&amp;$AV$8,データシート2!$A:$SI,MATCH($AV$5&amp;"_"&amp;$BA26&amp;$AV$6,データシート2!$A$1:$SI$1,0),0)</f>
        <v>5</v>
      </c>
      <c r="BF26" s="962">
        <f>VLOOKUP(BF$13&amp;"_"&amp;$AW$8,データシート2!$A:$SI,MATCH($AW$5&amp;"_"&amp;$BA26&amp;$AW$6,データシート2!$A$1:$SI$1,0),0)</f>
        <v>30.931999999999999</v>
      </c>
      <c r="BG26" s="962">
        <f t="shared" si="2"/>
        <v>6.1863999999999999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0.82788277102880159</v>
      </c>
    </row>
    <row r="27" spans="2:63" ht="15.95" customHeight="1" thickBot="1">
      <c r="B27" s="298"/>
      <c r="C27" s="534"/>
      <c r="D27" s="425" t="s">
        <v>295</v>
      </c>
      <c r="E27" s="422"/>
      <c r="F27" s="889">
        <f>IFERROR(VLOOKUP(年度マスタ!$K$4&amp;"_"&amp;F$20,データシート1!$A:$BU,MATCH("ba_"&amp;$D27,データシート1!$A$1:$BU$1,0),0),0)</f>
        <v>191.46299999999999</v>
      </c>
      <c r="G27" s="889">
        <f>IFERROR(VLOOKUP(年度マスタ!$K$4&amp;"_"&amp;G$20,データシート1!$A:$BU,MATCH("ba_"&amp;$D27,データシート1!$A$1:$BU$1,0),0),0)</f>
        <v>198.63200000000001</v>
      </c>
      <c r="H27" s="889">
        <f>IFERROR(VLOOKUP(年度マスタ!$K$4&amp;"_"&amp;H$20,データシート1!$A:$BU,MATCH("ba_"&amp;$D27,データシート1!$A$1:$BU$1,0),0),0)</f>
        <v>189.52799999999999</v>
      </c>
      <c r="I27" s="889">
        <f>IFERROR(VLOOKUP(年度マスタ!$K$4&amp;"_"&amp;I$20,データシート1!$A:$BU,MATCH("ba_"&amp;$D27,データシート1!$A$1:$BU$1,0),0),0)</f>
        <v>179.678</v>
      </c>
      <c r="J27" s="889">
        <f>IFERROR(VLOOKUP(年度マスタ!$K$4&amp;"_"&amp;J$20,データシート1!$A:$BU,MATCH("ba_"&amp;$D27,データシート1!$A$1:$BU$1,0),0),0)</f>
        <v>158.852</v>
      </c>
      <c r="K27" s="889">
        <f>IFERROR(VLOOKUP(年度マスタ!$K$4&amp;"_"&amp;K$20,データシート1!$A:$BU,MATCH("ba_"&amp;$D27,データシート1!$A$1:$BU$1,0),0),0)</f>
        <v>205.297</v>
      </c>
      <c r="L27" s="889">
        <f>IFERROR(VLOOKUP(年度マスタ!$K$4&amp;"_"&amp;L$20,データシート1!$A:$BU,MATCH("ba_"&amp;$D27,データシート1!$A$1:$BU$1,0),0),0)</f>
        <v>206.81</v>
      </c>
      <c r="M27" s="889">
        <f>IFERROR(VLOOKUP(年度マスタ!$K$4&amp;"_"&amp;M$20,データシート1!$A:$BU,MATCH("ba_"&amp;$D27,データシート1!$A$1:$BU$1,0),0),0)</f>
        <v>201.71899999999999</v>
      </c>
      <c r="N27" s="889">
        <f>IFERROR(VLOOKUP(年度マスタ!$K$4&amp;"_"&amp;N$20,データシート1!$A:$BU,MATCH("ba_"&amp;$D27,データシート1!$A$1:$BU$1,0),0),0)</f>
        <v>201.62</v>
      </c>
      <c r="O27" s="889">
        <f>IFERROR(VLOOKUP(年度マスタ!$K$4&amp;"_"&amp;O$20,データシート1!$A:$BU,MATCH("ba_"&amp;$D27,データシート1!$A$1:$BU$1,0),0),0)</f>
        <v>319.59399999999999</v>
      </c>
      <c r="P27" s="890">
        <f>IFERROR(VLOOKUP(年度マスタ!$K$4&amp;"_"&amp;P$20,データシート1!$A:$BU,MATCH("ba_"&amp;$D27,データシート1!$A$1:$BU$1,0),0),0)</f>
        <v>306.40800000000002</v>
      </c>
      <c r="Z27" s="286"/>
      <c r="AB27" s="285"/>
      <c r="AC27" s="534"/>
      <c r="AD27" s="423"/>
      <c r="AE27" s="422" t="s">
        <v>195</v>
      </c>
      <c r="AF27" s="891">
        <f>①CO2排出量の現状把握!Z37</f>
        <v>323.76617541756661</v>
      </c>
      <c r="AG27" s="891">
        <f>①CO2排出量の現状把握!AA37</f>
        <v>298.50356447195901</v>
      </c>
      <c r="AH27" s="891">
        <f>①CO2排出量の現状把握!AB37</f>
        <v>257.94621475620693</v>
      </c>
      <c r="AI27" s="891">
        <f>①CO2排出量の現状把握!AC37</f>
        <v>253.12993232289281</v>
      </c>
      <c r="AJ27" s="891">
        <f>①CO2排出量の現状把握!AD37</f>
        <v>234.35895754175041</v>
      </c>
      <c r="AK27" s="891">
        <f>①CO2排出量の現状把握!AE37</f>
        <v>230.16842439776818</v>
      </c>
      <c r="AL27" s="891">
        <f>①CO2排出量の現状把握!AF37</f>
        <v>230.38356778462321</v>
      </c>
      <c r="AM27" s="891">
        <f>①CO2排出量の現状把握!AG37</f>
        <v>216.39983469757109</v>
      </c>
      <c r="AN27" s="891">
        <f>①CO2排出量の現状把握!AH37</f>
        <v>196.28325277430682</v>
      </c>
      <c r="AO27" s="891">
        <f>①CO2排出量の現状把握!AI37</f>
        <v>210.31734153546333</v>
      </c>
      <c r="AP27" s="892">
        <f>①CO2排出量の現状把握!AJ37</f>
        <v>228.27768471853722</v>
      </c>
      <c r="AQ27" s="286"/>
      <c r="AV27" s="77" t="str">
        <f t="shared" ref="AV27:AV31" si="13">AW27</f>
        <v>N2O</v>
      </c>
      <c r="AW27" s="77" t="str">
        <f t="shared" si="12"/>
        <v>N2O</v>
      </c>
      <c r="AX27" s="300">
        <f t="shared" si="11"/>
        <v>254.39500000000001</v>
      </c>
      <c r="AY27" s="300">
        <f t="shared" ref="AY27:AY31" si="14">AX27</f>
        <v>254.39500000000001</v>
      </c>
      <c r="BA27" s="77">
        <v>18</v>
      </c>
      <c r="BB27" s="77"/>
      <c r="BC27" s="77" t="s">
        <v>294</v>
      </c>
      <c r="BD27" s="77" t="str">
        <f t="shared" si="1"/>
        <v>18：プラスチック製品製造業(N=41)</v>
      </c>
      <c r="BE27" s="856">
        <f>VLOOKUP(BE$13&amp;"_"&amp;$AV$8,データシート2!$A:$SI,MATCH($AV$5&amp;"_"&amp;$BA27&amp;$AV$6,データシート2!$A$1:$SI$1,0),0)</f>
        <v>41</v>
      </c>
      <c r="BF27" s="962">
        <f>VLOOKUP(BF$13&amp;"_"&amp;$AW$8,データシート2!$A:$SI,MATCH($AW$5&amp;"_"&amp;$BA27&amp;$AW$6,データシート2!$A$1:$SI$1,0),0)</f>
        <v>417.49799999999999</v>
      </c>
      <c r="BG27" s="962">
        <f t="shared" si="2"/>
        <v>10.182878048780488</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1.1740766318356195</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528.64711677920263</v>
      </c>
      <c r="AG28" s="891">
        <f>①CO2排出量の現状把握!AA38</f>
        <v>527.39545922524405</v>
      </c>
      <c r="AH28" s="891">
        <f>①CO2排出量の現状把握!AB38</f>
        <v>519.58365496915189</v>
      </c>
      <c r="AI28" s="891">
        <f>①CO2排出量の現状把握!AC38</f>
        <v>460.01292902326821</v>
      </c>
      <c r="AJ28" s="891">
        <f>①CO2排出量の現状把握!AD38</f>
        <v>494.23510202262992</v>
      </c>
      <c r="AK28" s="891">
        <f>①CO2排出量の現状把握!AE38</f>
        <v>518.52708093335457</v>
      </c>
      <c r="AL28" s="891">
        <f>①CO2排出量の現状把握!AF38</f>
        <v>469.19931849159599</v>
      </c>
      <c r="AM28" s="891">
        <f>①CO2排出量の現状把握!AG38</f>
        <v>418.42063835413228</v>
      </c>
      <c r="AN28" s="891">
        <f>①CO2排出量の現状把握!AH38</f>
        <v>422.06232132235601</v>
      </c>
      <c r="AO28" s="891">
        <f>①CO2排出量の現状把握!AI38</f>
        <v>547.67239998767195</v>
      </c>
      <c r="AP28" s="892">
        <f>①CO2排出量の現状把握!AJ38</f>
        <v>493.71106668170904</v>
      </c>
      <c r="AQ28" s="286"/>
      <c r="AV28" s="77" t="str">
        <f t="shared" si="13"/>
        <v>HFC</v>
      </c>
      <c r="AW28" s="77" t="str">
        <f t="shared" si="12"/>
        <v>HFC</v>
      </c>
      <c r="AX28" s="300">
        <f t="shared" si="11"/>
        <v>135.85900000000001</v>
      </c>
      <c r="AY28" s="300">
        <f t="shared" si="14"/>
        <v>135.85900000000001</v>
      </c>
      <c r="BA28" s="77">
        <v>19</v>
      </c>
      <c r="BB28" s="77"/>
      <c r="BC28" s="77" t="s">
        <v>296</v>
      </c>
      <c r="BD28" s="77" t="str">
        <f t="shared" si="1"/>
        <v>19：ゴム製品製造業(N=9)</v>
      </c>
      <c r="BE28" s="856">
        <f>VLOOKUP(BE$13&amp;"_"&amp;$AV$8,データシート2!$A:$SI,MATCH($AV$5&amp;"_"&amp;$BA28&amp;$AV$6,データシート2!$A$1:$SI$1,0),0)</f>
        <v>9</v>
      </c>
      <c r="BF28" s="962">
        <f>VLOOKUP(BF$13&amp;"_"&amp;$AW$8,データシート2!$A:$SI,MATCH($AW$5&amp;"_"&amp;$BA28&amp;$AW$6,データシート2!$A$1:$SI$1,0),0)</f>
        <v>96.085999999999999</v>
      </c>
      <c r="BG28" s="962">
        <f t="shared" si="2"/>
        <v>10.676222222222222</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0.73647788110727452</v>
      </c>
    </row>
    <row r="29" spans="2:63" ht="15.95" customHeight="1">
      <c r="B29" s="298"/>
      <c r="Z29" s="286"/>
      <c r="AB29" s="285"/>
      <c r="AC29" s="534"/>
      <c r="AD29" s="421" t="s">
        <v>200</v>
      </c>
      <c r="AE29" s="426"/>
      <c r="AF29" s="893">
        <f>①CO2排出量の現状把握!Z39</f>
        <v>6817.8809817206638</v>
      </c>
      <c r="AG29" s="893">
        <f>①CO2排出量の現状把握!AA39</f>
        <v>7008.8403291091636</v>
      </c>
      <c r="AH29" s="893">
        <f>①CO2排出量の現状把握!AB39</f>
        <v>6734.8019414140736</v>
      </c>
      <c r="AI29" s="893">
        <f>①CO2排出量の現状把握!AC39</f>
        <v>6198.4479836464652</v>
      </c>
      <c r="AJ29" s="893">
        <f>①CO2排出量の現状把握!AD39</f>
        <v>5596.7119169299722</v>
      </c>
      <c r="AK29" s="893">
        <f>①CO2排出量の現状把握!AE39</f>
        <v>5349.8962850718899</v>
      </c>
      <c r="AL29" s="893">
        <f>①CO2排出量の現状把握!AF39</f>
        <v>5134.870961716173</v>
      </c>
      <c r="AM29" s="893">
        <f>①CO2排出量の現状把握!AG39</f>
        <v>5011.3461927256567</v>
      </c>
      <c r="AN29" s="893">
        <f>①CO2排出量の現状把握!AH39</f>
        <v>4614.4484097483937</v>
      </c>
      <c r="AO29" s="893">
        <f>①CO2排出量の現状把握!AI39</f>
        <v>4291.6041524419106</v>
      </c>
      <c r="AP29" s="894">
        <f>①CO2排出量の現状把握!AJ39</f>
        <v>4912.2621459812262</v>
      </c>
      <c r="AQ29" s="286"/>
      <c r="AV29" s="77" t="str">
        <f t="shared" si="13"/>
        <v>PFC</v>
      </c>
      <c r="AW29" s="77" t="str">
        <f t="shared" si="12"/>
        <v>PFC</v>
      </c>
      <c r="AX29" s="300">
        <f t="shared" si="11"/>
        <v>10.696</v>
      </c>
      <c r="AY29" s="300">
        <f t="shared" si="14"/>
        <v>10.696</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25.023</v>
      </c>
      <c r="AY30" s="300">
        <f t="shared" si="14"/>
        <v>25.023</v>
      </c>
      <c r="BA30" s="77">
        <v>23</v>
      </c>
      <c r="BB30" s="77"/>
      <c r="BC30" s="77" t="s">
        <v>299</v>
      </c>
      <c r="BD30" s="77" t="str">
        <f t="shared" si="1"/>
        <v>23：非鉄金属製造業(N=18)</v>
      </c>
      <c r="BE30" s="856">
        <f>VLOOKUP(BE$13&amp;"_"&amp;$AV$8,データシート2!$A:$SI,MATCH($AV$5&amp;"_"&amp;$BA30&amp;$AV$6,データシート2!$A$1:$SI$1,0),0)</f>
        <v>18</v>
      </c>
      <c r="BF30" s="962">
        <f>VLOOKUP(BF$13&amp;"_"&amp;$AW$8,データシート2!$A:$SI,MATCH($AW$5&amp;"_"&amp;$BA30&amp;$AW$6,データシート2!$A$1:$SI$1,0),0)</f>
        <v>237.071</v>
      </c>
      <c r="BG30" s="962">
        <f t="shared" si="2"/>
        <v>13.170611111111111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0.48245943438586886</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4.2380000000000004</v>
      </c>
      <c r="AY31" s="300">
        <f t="shared" si="14"/>
        <v>4.2380000000000004</v>
      </c>
      <c r="BA31" s="77">
        <v>24</v>
      </c>
      <c r="BB31" s="77"/>
      <c r="BC31" s="77" t="s">
        <v>301</v>
      </c>
      <c r="BD31" s="77" t="str">
        <f t="shared" si="1"/>
        <v>24：金属製品製造業(N=19)</v>
      </c>
      <c r="BE31" s="856">
        <f>VLOOKUP(BE$13&amp;"_"&amp;$AV$8,データシート2!$A:$SI,MATCH($AV$5&amp;"_"&amp;$BA31&amp;$AV$6,データシート2!$A$1:$SI$1,0),0)</f>
        <v>19</v>
      </c>
      <c r="BF31" s="962">
        <f>VLOOKUP(BF$13&amp;"_"&amp;$AW$8,データシート2!$A:$SI,MATCH($AW$5&amp;"_"&amp;$BA31&amp;$AW$6,データシート2!$A$1:$SI$1,0),0)</f>
        <v>116.506</v>
      </c>
      <c r="BG31" s="962">
        <f t="shared" si="2"/>
        <v>6.1318947368421055</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0.7241300217497153</v>
      </c>
    </row>
    <row r="32" spans="2:63" ht="15.95" customHeight="1" thickTop="1" thickBot="1">
      <c r="B32" s="298"/>
      <c r="Z32" s="286"/>
      <c r="AB32" s="285"/>
      <c r="AC32" s="1113" t="s">
        <v>291</v>
      </c>
      <c r="AD32" s="1113"/>
      <c r="AE32" s="1114"/>
      <c r="AF32" s="473">
        <f t="shared" ref="AF32:AP32" si="15">IFERROR(IF(SUM(F23:F26)/AF24&gt;1,1,SUM(F23:F26)/AF24),0)</f>
        <v>0.58589860847235464</v>
      </c>
      <c r="AG32" s="473">
        <f t="shared" si="15"/>
        <v>0.5700674456864725</v>
      </c>
      <c r="AH32" s="473">
        <f t="shared" si="15"/>
        <v>0.61220398492094652</v>
      </c>
      <c r="AI32" s="473">
        <f t="shared" si="15"/>
        <v>0.64255677060893879</v>
      </c>
      <c r="AJ32" s="473">
        <f t="shared" si="15"/>
        <v>0.69753590318406067</v>
      </c>
      <c r="AK32" s="473">
        <f t="shared" si="15"/>
        <v>0.70318266961036879</v>
      </c>
      <c r="AL32" s="473">
        <f t="shared" si="15"/>
        <v>0.6999463689326445</v>
      </c>
      <c r="AM32" s="473">
        <f t="shared" si="15"/>
        <v>0.70315596964814397</v>
      </c>
      <c r="AN32" s="473">
        <f t="shared" si="15"/>
        <v>0.71697818687608939</v>
      </c>
      <c r="AO32" s="473">
        <f t="shared" si="15"/>
        <v>0.70485857886624459</v>
      </c>
      <c r="AP32" s="473">
        <f t="shared" si="15"/>
        <v>0.64659381572628527</v>
      </c>
      <c r="AQ32" s="286"/>
      <c r="BA32" s="77">
        <v>25</v>
      </c>
      <c r="BB32" s="77"/>
      <c r="BC32" s="77" t="s">
        <v>302</v>
      </c>
      <c r="BD32" s="77" t="str">
        <f t="shared" si="1"/>
        <v>25：はん用機械器具製造業(N=5)</v>
      </c>
      <c r="BE32" s="856">
        <f>VLOOKUP(BE$13&amp;"_"&amp;$AV$8,データシート2!$A:$SI,MATCH($AV$5&amp;"_"&amp;$BA32&amp;$AV$6,データシート2!$A$1:$SI$1,0),0)</f>
        <v>5</v>
      </c>
      <c r="BF32" s="962">
        <f>VLOOKUP(BF$13&amp;"_"&amp;$AW$8,データシート2!$A:$SI,MATCH($AW$5&amp;"_"&amp;$BA32&amp;$AW$6,データシート2!$A$1:$SI$1,0),0)</f>
        <v>79.509</v>
      </c>
      <c r="BG32" s="962">
        <f t="shared" si="2"/>
        <v>15.9018</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1.0002513002255258</v>
      </c>
    </row>
    <row r="33" spans="2:63" ht="15.95" customHeight="1" thickBot="1">
      <c r="B33" s="298"/>
      <c r="Z33" s="286"/>
      <c r="AB33" s="285"/>
      <c r="AC33" s="534"/>
      <c r="AD33" s="421" t="s">
        <v>115</v>
      </c>
      <c r="AE33" s="422"/>
      <c r="AF33" s="470">
        <f>IFERROR(IF(F22/AF25&gt;1,1,F22/AF25),0)</f>
        <v>0.85764946155556465</v>
      </c>
      <c r="AG33" s="470">
        <f t="shared" ref="AG33:AP33" si="16">IFERROR(IF(G22/AG25&gt;1,1,G22/AG25),0)</f>
        <v>0.81586574890829</v>
      </c>
      <c r="AH33" s="470">
        <f t="shared" si="16"/>
        <v>0.87676920385586488</v>
      </c>
      <c r="AI33" s="470">
        <f t="shared" si="16"/>
        <v>0.90607907453997583</v>
      </c>
      <c r="AJ33" s="470">
        <f t="shared" si="16"/>
        <v>0.98157566556761933</v>
      </c>
      <c r="AK33" s="470">
        <f t="shared" si="16"/>
        <v>0.97979143499824606</v>
      </c>
      <c r="AL33" s="470">
        <f t="shared" si="16"/>
        <v>0.95322404076248002</v>
      </c>
      <c r="AM33" s="470">
        <f t="shared" si="16"/>
        <v>0.95376777010091596</v>
      </c>
      <c r="AN33" s="470">
        <f t="shared" si="16"/>
        <v>0.95830581173959317</v>
      </c>
      <c r="AO33" s="470">
        <f t="shared" si="16"/>
        <v>0.94959971706272894</v>
      </c>
      <c r="AP33" s="470">
        <f t="shared" si="16"/>
        <v>0.90847817325545277</v>
      </c>
      <c r="AQ33" s="286"/>
      <c r="BA33" s="77">
        <v>26</v>
      </c>
      <c r="BB33" s="77"/>
      <c r="BC33" s="77" t="s">
        <v>303</v>
      </c>
      <c r="BD33" s="77" t="str">
        <f t="shared" si="1"/>
        <v>26：生産用機械器具製造業(N=8)</v>
      </c>
      <c r="BE33" s="856">
        <f>VLOOKUP(BE$13&amp;"_"&amp;$AV$8,データシート2!$A:$SI,MATCH($AV$5&amp;"_"&amp;$BA33&amp;$AV$6,データシート2!$A$1:$SI$1,0),0)</f>
        <v>8</v>
      </c>
      <c r="BF33" s="962">
        <f>VLOOKUP(BF$13&amp;"_"&amp;$AW$8,データシート2!$A:$SI,MATCH($AW$5&amp;"_"&amp;$BA33&amp;$AW$6,データシート2!$A$1:$SI$1,0),0)</f>
        <v>52.628</v>
      </c>
      <c r="BG33" s="962">
        <f t="shared" si="2"/>
        <v>6.5785</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0.84066385489370854</v>
      </c>
    </row>
    <row r="34" spans="2:63" ht="15.95" customHeight="1" thickBot="1">
      <c r="B34" s="298"/>
      <c r="Z34" s="286"/>
      <c r="AB34" s="285"/>
      <c r="AC34" s="534"/>
      <c r="AD34" s="423"/>
      <c r="AE34" s="422" t="s">
        <v>185</v>
      </c>
      <c r="AF34" s="471">
        <f>IFERROR(IF(F23/AF26&gt;1,1,F23/AF26),0)</f>
        <v>0.9235169845406388</v>
      </c>
      <c r="AG34" s="471">
        <f t="shared" ref="AG34:AP36" si="17">IFERROR(IF(G23/AG26&gt;1,1,G23/AG26),0)</f>
        <v>0.87471810294219954</v>
      </c>
      <c r="AH34" s="471">
        <f t="shared" si="17"/>
        <v>0.93765622171445429</v>
      </c>
      <c r="AI34" s="471">
        <f t="shared" si="17"/>
        <v>0.96507250808774947</v>
      </c>
      <c r="AJ34" s="471">
        <f t="shared" si="17"/>
        <v>1</v>
      </c>
      <c r="AK34" s="471">
        <f t="shared" si="17"/>
        <v>1</v>
      </c>
      <c r="AL34" s="471">
        <f t="shared" si="17"/>
        <v>1</v>
      </c>
      <c r="AM34" s="471">
        <f t="shared" si="17"/>
        <v>1</v>
      </c>
      <c r="AN34" s="471">
        <f t="shared" si="17"/>
        <v>1</v>
      </c>
      <c r="AO34" s="471">
        <f t="shared" si="17"/>
        <v>1</v>
      </c>
      <c r="AP34" s="471">
        <f t="shared" si="17"/>
        <v>0.98531484233039723</v>
      </c>
      <c r="AQ34" s="286"/>
      <c r="BA34" s="77">
        <v>27</v>
      </c>
      <c r="BB34" s="77"/>
      <c r="BC34" s="77" t="s">
        <v>304</v>
      </c>
      <c r="BD34" s="77" t="str">
        <f t="shared" si="1"/>
        <v>27：業務用機械器具製造業(N=6)</v>
      </c>
      <c r="BE34" s="856">
        <f>VLOOKUP(BE$13&amp;"_"&amp;$AV$8,データシート2!$A:$SI,MATCH($AV$5&amp;"_"&amp;$BA34&amp;$AV$6,データシート2!$A$1:$SI$1,0),0)</f>
        <v>6</v>
      </c>
      <c r="BF34" s="962">
        <f>VLOOKUP(BF$13&amp;"_"&amp;$AW$8,データシート2!$A:$SI,MATCH($AW$5&amp;"_"&amp;$BA34&amp;$AW$6,データシート2!$A$1:$SI$1,0),0)</f>
        <v>97.834999999999994</v>
      </c>
      <c r="BG34" s="962">
        <f t="shared" si="2"/>
        <v>16.305833333333332</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1.5714579183898443</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28：電子部品等製造業(N=13)</v>
      </c>
      <c r="BE35" s="856">
        <f>VLOOKUP(BE$13&amp;"_"&amp;$AV$8,データシート2!$A:$SI,MATCH($AV$5&amp;"_"&amp;$BA35&amp;$AV$6,データシート2!$A$1:$SI$1,0),0)</f>
        <v>13</v>
      </c>
      <c r="BF35" s="962">
        <f>VLOOKUP(BF$13&amp;"_"&amp;$AW$8,データシート2!$A:$SI,MATCH($AW$5&amp;"_"&amp;$BA35&amp;$AW$6,データシート2!$A$1:$SI$1,0),0)</f>
        <v>169.167</v>
      </c>
      <c r="BG35" s="962">
        <f t="shared" si="2"/>
        <v>13.012846153846153</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0.38307035542090534</v>
      </c>
    </row>
    <row r="36" spans="2:63" ht="15.95" customHeight="1" thickBot="1">
      <c r="B36" s="298">
        <f t="shared" si="18"/>
        <v>0</v>
      </c>
      <c r="Z36" s="286"/>
      <c r="AB36" s="285"/>
      <c r="AC36" s="534"/>
      <c r="AD36" s="423"/>
      <c r="AE36" s="422" t="s">
        <v>198</v>
      </c>
      <c r="AF36" s="471">
        <f t="shared" si="19"/>
        <v>6.0448641420183705E-2</v>
      </c>
      <c r="AG36" s="471">
        <f t="shared" si="17"/>
        <v>6.1688054819040702E-2</v>
      </c>
      <c r="AH36" s="471">
        <f t="shared" si="17"/>
        <v>6.6064433843743525E-2</v>
      </c>
      <c r="AI36" s="471">
        <f t="shared" si="17"/>
        <v>8.288462691897823E-2</v>
      </c>
      <c r="AJ36" s="471">
        <f t="shared" si="17"/>
        <v>7.5158562894424213E-2</v>
      </c>
      <c r="AK36" s="471">
        <f t="shared" si="17"/>
        <v>7.448791282120959E-2</v>
      </c>
      <c r="AL36" s="471">
        <f t="shared" si="17"/>
        <v>7.5856887674992435E-2</v>
      </c>
      <c r="AM36" s="471">
        <f t="shared" si="17"/>
        <v>7.5106237884476568E-2</v>
      </c>
      <c r="AN36" s="471">
        <f t="shared" si="17"/>
        <v>7.5123976716659657E-2</v>
      </c>
      <c r="AO36" s="471">
        <f t="shared" si="17"/>
        <v>4.9062176586961187E-2</v>
      </c>
      <c r="AP36" s="471">
        <f t="shared" si="17"/>
        <v>5.1704330169404573E-2</v>
      </c>
      <c r="AQ36" s="286"/>
      <c r="BA36" s="77">
        <v>29</v>
      </c>
      <c r="BB36" s="77"/>
      <c r="BC36" s="77" t="s">
        <v>306</v>
      </c>
      <c r="BD36" s="77" t="str">
        <f t="shared" si="1"/>
        <v>29：電気機械器具製造業(N=18)</v>
      </c>
      <c r="BE36" s="856">
        <f>VLOOKUP(BE$13&amp;"_"&amp;$AV$8,データシート2!$A:$SI,MATCH($AV$5&amp;"_"&amp;$BA36&amp;$AV$6,データシート2!$A$1:$SI$1,0),0)</f>
        <v>18</v>
      </c>
      <c r="BF36" s="962">
        <f>VLOOKUP(BF$13&amp;"_"&amp;$AW$8,データシート2!$A:$SI,MATCH($AW$5&amp;"_"&amp;$BA36&amp;$AW$6,データシート2!$A$1:$SI$1,0),0)</f>
        <v>288.35599999999999</v>
      </c>
      <c r="BG36" s="962">
        <f t="shared" si="2"/>
        <v>16.019777777777776</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1.3234570741532796</v>
      </c>
    </row>
    <row r="37" spans="2:63" ht="15.95" customHeight="1">
      <c r="B37" s="303"/>
      <c r="C37" s="31"/>
      <c r="Z37" s="286"/>
      <c r="AB37" s="285"/>
      <c r="AC37" s="534"/>
      <c r="AD37" s="421" t="s">
        <v>200</v>
      </c>
      <c r="AE37" s="426"/>
      <c r="AF37" s="472">
        <f>IFERROR(IF(F26/AF29&gt;1,1,F26/AF29),0)</f>
        <v>0.12886525921405365</v>
      </c>
      <c r="AG37" s="472">
        <f t="shared" ref="AG37:AP37" si="20">IFERROR(IF(G26/AG29&gt;1,1,G26/AG29),0)</f>
        <v>0.15896338733423682</v>
      </c>
      <c r="AH37" s="472">
        <f t="shared" si="20"/>
        <v>0.16397586886840596</v>
      </c>
      <c r="AI37" s="472">
        <f t="shared" si="20"/>
        <v>0.17405061764595633</v>
      </c>
      <c r="AJ37" s="472">
        <f t="shared" si="20"/>
        <v>0.18540993629867117</v>
      </c>
      <c r="AK37" s="472">
        <f t="shared" si="20"/>
        <v>0.19568970017629639</v>
      </c>
      <c r="AL37" s="472">
        <f t="shared" si="20"/>
        <v>0.2099546430743571</v>
      </c>
      <c r="AM37" s="472">
        <f t="shared" si="20"/>
        <v>0.2085379775831446</v>
      </c>
      <c r="AN37" s="472">
        <f t="shared" si="20"/>
        <v>0.22791339432427299</v>
      </c>
      <c r="AO37" s="472">
        <f t="shared" si="20"/>
        <v>0.21935145147633511</v>
      </c>
      <c r="AP37" s="472">
        <f t="shared" si="20"/>
        <v>0.17071706987097041</v>
      </c>
      <c r="AQ37" s="286"/>
      <c r="BA37" s="77">
        <v>30</v>
      </c>
      <c r="BB37" s="77"/>
      <c r="BC37" s="77" t="s">
        <v>307</v>
      </c>
      <c r="BD37" s="77" t="str">
        <f t="shared" si="1"/>
        <v>30：情報通信機械器具製造業(N=2)</v>
      </c>
      <c r="BE37" s="856">
        <f>VLOOKUP(BE$13&amp;"_"&amp;$AV$8,データシート2!$A:$SI,MATCH($AV$5&amp;"_"&amp;$BA37&amp;$AV$6,データシート2!$A$1:$SI$1,0),0)</f>
        <v>2</v>
      </c>
      <c r="BF37" s="962">
        <f>VLOOKUP(BF$13&amp;"_"&amp;$AW$8,データシート2!$A:$SI,MATCH($AW$5&amp;"_"&amp;$BA37&amp;$AW$6,データシート2!$A$1:$SI$1,0),0)</f>
        <v>6.9589999999999996</v>
      </c>
      <c r="BG37" s="962">
        <f t="shared" si="2"/>
        <v>3.4794999999999998</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0.51732588804773294</v>
      </c>
    </row>
    <row r="38" spans="2:63" ht="15.95" customHeight="1">
      <c r="B38" s="303"/>
      <c r="J38" s="14"/>
      <c r="K38" s="14"/>
      <c r="L38" s="14"/>
      <c r="M38" s="14"/>
      <c r="Z38" s="286"/>
      <c r="AB38" s="285"/>
      <c r="AP38" s="431"/>
      <c r="AQ38" s="286"/>
      <c r="BA38" s="77">
        <v>31</v>
      </c>
      <c r="BB38" s="77"/>
      <c r="BC38" s="77" t="s">
        <v>308</v>
      </c>
      <c r="BD38" s="77" t="str">
        <f t="shared" si="1"/>
        <v>31：輸送用機械器具製造業(N=114)</v>
      </c>
      <c r="BE38" s="856">
        <f>VLOOKUP(BE$13&amp;"_"&amp;$AV$8,データシート2!$A:$SI,MATCH($AV$5&amp;"_"&amp;$BA38&amp;$AV$6,データシート2!$A$1:$SI$1,0),0)</f>
        <v>114</v>
      </c>
      <c r="BF38" s="962">
        <f>VLOOKUP(BF$13&amp;"_"&amp;$AW$8,データシート2!$A:$SI,MATCH($AW$5&amp;"_"&amp;$BA38&amp;$AW$6,データシート2!$A$1:$SI$1,0),0)</f>
        <v>1267.6849999999999</v>
      </c>
      <c r="BG38" s="962">
        <f t="shared" si="2"/>
        <v>11.120043859649122</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0.80797057713326548</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32：その他の製造業(N=10)</v>
      </c>
      <c r="BE39" s="856">
        <f>VLOOKUP(BE$13&amp;"_"&amp;$AV$8,データシート2!$A:$SI,MATCH($AV$5&amp;"_"&amp;$BA39&amp;$AV$6,データシート2!$A$1:$SI$1,0),0)</f>
        <v>10</v>
      </c>
      <c r="BF39" s="962">
        <f>VLOOKUP(BF$13&amp;"_"&amp;$AW$8,データシート2!$A:$SI,MATCH($AW$5&amp;"_"&amp;$BA39&amp;$AW$6,データシート2!$A$1:$SI$1,0),0)</f>
        <v>82.16</v>
      </c>
      <c r="BG39" s="962">
        <f t="shared" si="2"/>
        <v>8.2159999999999993</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0.93618687274480306</v>
      </c>
    </row>
    <row r="40" spans="2:63" ht="15.95" customHeight="1">
      <c r="B40" s="285"/>
      <c r="Z40" s="286"/>
      <c r="AB40" s="285"/>
      <c r="AQ40" s="286"/>
      <c r="BA40" s="77" t="s">
        <v>310</v>
      </c>
      <c r="BB40" s="77" t="s">
        <v>190</v>
      </c>
      <c r="BC40" s="17" t="s">
        <v>311</v>
      </c>
      <c r="BD40" s="77" t="str">
        <f t="shared" si="1"/>
        <v>F：電気・ガス・熱供給・水道業(N=14)</v>
      </c>
      <c r="BE40" s="856">
        <f>VLOOKUP(BE$13&amp;"_"&amp;$AV$8,データシート2!$A:$SI,MATCH($AV$5&amp;"_"&amp;$BA40&amp;$AV$6,データシート2!$A$1:$SI$1,0),0)</f>
        <v>14</v>
      </c>
      <c r="BF40" s="962">
        <f>VLOOKUP(BF$13&amp;"_"&amp;$AW$8,データシート2!$A:$SI,MATCH($AW$5&amp;"_"&amp;$BA40&amp;$AW$6,データシート2!$A$1:$SI$1,0),0)</f>
        <v>67.959999999999994</v>
      </c>
      <c r="BG40" s="962">
        <f t="shared" ref="BG40:BG51" si="21">BF40/BE40</f>
        <v>4.8542857142857141</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0.49117491533560842</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G：情報通信業(N=5)</v>
      </c>
      <c r="BE41" s="856">
        <f>VLOOKUP(BE$13&amp;"_"&amp;$AV$8,データシート2!$A:$SI,MATCH($AV$5&amp;"_"&amp;$BA41&amp;$AV$6,データシート2!$A$1:$SI$1,0),0)</f>
        <v>5</v>
      </c>
      <c r="BF41" s="962">
        <f>VLOOKUP(BF$13&amp;"_"&amp;$AW$8,データシート2!$A:$SI,MATCH($AW$5&amp;"_"&amp;$BA41&amp;$AW$6,データシート2!$A$1:$SI$1,0),0)</f>
        <v>33.81</v>
      </c>
      <c r="BG41" s="962">
        <f t="shared" si="21"/>
        <v>6.7620000000000005</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0.79813400774139909</v>
      </c>
    </row>
    <row r="42" spans="2:63" ht="24.6" customHeight="1">
      <c r="B42" s="285"/>
      <c r="Z42" s="286"/>
      <c r="AB42" s="272" t="s">
        <v>316</v>
      </c>
      <c r="BA42" s="77" t="s">
        <v>314</v>
      </c>
      <c r="BB42" s="77"/>
      <c r="BC42" s="77" t="s">
        <v>315</v>
      </c>
      <c r="BD42" s="77" t="str">
        <f t="shared" si="1"/>
        <v>H：運輸業，郵便業(N=4)</v>
      </c>
      <c r="BE42" s="856">
        <f>VLOOKUP(BE$13&amp;"_"&amp;$AV$8,データシート2!$A:$SI,MATCH($AV$5&amp;"_"&amp;$BA42&amp;$AV$6,データシート2!$A$1:$SI$1,0),0)</f>
        <v>4</v>
      </c>
      <c r="BF42" s="962">
        <f>VLOOKUP(BF$13&amp;"_"&amp;$AW$8,データシート2!$A:$SI,MATCH($AW$5&amp;"_"&amp;$BA42&amp;$AW$6,データシート2!$A$1:$SI$1,0),0)</f>
        <v>12.641999999999999</v>
      </c>
      <c r="BG42" s="962">
        <f t="shared" si="21"/>
        <v>3.1604999999999999</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0.4739075613892218</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I：卸売業，小売業(N=13)</v>
      </c>
      <c r="BE43" s="856">
        <f>VLOOKUP(BE$13&amp;"_"&amp;$AV$8,データシート2!$A:$SI,MATCH($AV$5&amp;"_"&amp;$BA43&amp;$AV$6,データシート2!$A$1:$SI$1,0),0)</f>
        <v>13</v>
      </c>
      <c r="BF43" s="962">
        <f>VLOOKUP(BF$13&amp;"_"&amp;$AW$8,データシート2!$A:$SI,MATCH($AW$5&amp;"_"&amp;$BA43&amp;$AW$6,データシート2!$A$1:$SI$1,0),0)</f>
        <v>58.973999999999997</v>
      </c>
      <c r="BG43" s="962">
        <f t="shared" si="21"/>
        <v>4.5364615384615385</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1.1010192489058199</v>
      </c>
    </row>
    <row r="44" spans="2:63" ht="15.95" customHeight="1">
      <c r="B44" s="304"/>
      <c r="Z44" s="286"/>
      <c r="AB44" s="285"/>
      <c r="AQ44" s="286"/>
      <c r="BA44" s="77" t="s">
        <v>319</v>
      </c>
      <c r="BB44" s="77"/>
      <c r="BC44" s="77" t="s">
        <v>320</v>
      </c>
      <c r="BD44" s="77" t="str">
        <f t="shared" si="1"/>
        <v>J：金融業，保険業(N=3)</v>
      </c>
      <c r="BE44" s="856">
        <f>VLOOKUP(BE$13&amp;"_"&amp;$AV$8,データシート2!$A:$SI,MATCH($AV$5&amp;"_"&amp;$BA44&amp;$AV$6,データシート2!$A$1:$SI$1,0),0)</f>
        <v>3</v>
      </c>
      <c r="BF44" s="962">
        <f>VLOOKUP(BF$13&amp;"_"&amp;$AW$8,データシート2!$A:$SI,MATCH($AW$5&amp;"_"&amp;$BA44&amp;$AW$6,データシート2!$A$1:$SI$1,0),0)</f>
        <v>21.841000000000001</v>
      </c>
      <c r="BG44" s="962">
        <f t="shared" si="21"/>
        <v>7.280333333333334</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1.4908850039630417</v>
      </c>
    </row>
    <row r="45" spans="2:63" ht="15.95" customHeight="1">
      <c r="B45" s="305"/>
      <c r="Z45" s="286"/>
      <c r="AB45" s="285"/>
      <c r="AQ45" s="286"/>
      <c r="BA45" s="77" t="s">
        <v>321</v>
      </c>
      <c r="BB45" s="77"/>
      <c r="BC45" s="77" t="s">
        <v>322</v>
      </c>
      <c r="BD45" s="77" t="str">
        <f t="shared" si="1"/>
        <v>K：不動産業，物品賃貸業(N=7)</v>
      </c>
      <c r="BE45" s="856">
        <f>VLOOKUP(BE$13&amp;"_"&amp;$AV$8,データシート2!$A:$SI,MATCH($AV$5&amp;"_"&amp;$BA45&amp;$AV$6,データシート2!$A$1:$SI$1,0),0)</f>
        <v>7</v>
      </c>
      <c r="BF45" s="962">
        <f>VLOOKUP(BF$13&amp;"_"&amp;$AW$8,データシート2!$A:$SI,MATCH($AW$5&amp;"_"&amp;$BA45&amp;$AW$6,データシート2!$A$1:$SI$1,0),0)</f>
        <v>35.012</v>
      </c>
      <c r="BG45" s="962">
        <f t="shared" si="21"/>
        <v>5.0017142857142858</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0.92737904935763271</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5.8780000000000001</v>
      </c>
      <c r="BG46" s="962">
        <f t="shared" si="21"/>
        <v>5.8780000000000001</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0.48723983625217998</v>
      </c>
    </row>
    <row r="47" spans="2:63" ht="15.95" customHeight="1">
      <c r="B47" s="305"/>
      <c r="Z47" s="286"/>
      <c r="AB47" s="285"/>
      <c r="AQ47" s="286"/>
      <c r="BA47" s="77" t="s">
        <v>325</v>
      </c>
      <c r="BB47" s="77"/>
      <c r="BC47" s="77" t="s">
        <v>326</v>
      </c>
      <c r="BD47" s="77" t="str">
        <f t="shared" si="1"/>
        <v>M：宿泊業，飲食サービス業(N=19)</v>
      </c>
      <c r="BE47" s="856">
        <f>VLOOKUP(BE$13&amp;"_"&amp;$AV$8,データシート2!$A:$SI,MATCH($AV$5&amp;"_"&amp;$BA47&amp;$AV$6,データシート2!$A$1:$SI$1,0),0)</f>
        <v>19</v>
      </c>
      <c r="BF47" s="962">
        <f>VLOOKUP(BF$13&amp;"_"&amp;$AW$8,データシート2!$A:$SI,MATCH($AW$5&amp;"_"&amp;$BA47&amp;$AW$6,データシート2!$A$1:$SI$1,0),0)</f>
        <v>60.481000000000002</v>
      </c>
      <c r="BG47" s="962">
        <f t="shared" si="21"/>
        <v>3.1832105263157895</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0.67834877295263585</v>
      </c>
    </row>
    <row r="48" spans="2:63" ht="15.95" customHeight="1">
      <c r="B48" s="305"/>
      <c r="Z48" s="286"/>
      <c r="AB48" s="285"/>
      <c r="AQ48" s="286"/>
      <c r="BA48" s="77" t="s">
        <v>327</v>
      </c>
      <c r="BB48" s="77"/>
      <c r="BC48" s="77" t="s">
        <v>328</v>
      </c>
      <c r="BD48" s="77" t="str">
        <f t="shared" si="1"/>
        <v>N：生活関連ｻｰﾋﾞｽ業,娯楽業(N=6)</v>
      </c>
      <c r="BE48" s="856">
        <f>VLOOKUP(BE$13&amp;"_"&amp;$AV$8,データシート2!$A:$SI,MATCH($AV$5&amp;"_"&amp;$BA48&amp;$AV$6,データシート2!$A$1:$SI$1,0),0)</f>
        <v>6</v>
      </c>
      <c r="BF48" s="962">
        <f>VLOOKUP(BF$13&amp;"_"&amp;$AW$8,データシート2!$A:$SI,MATCH($AW$5&amp;"_"&amp;$BA48&amp;$AW$6,データシート2!$A$1:$SI$1,0),0)</f>
        <v>28.17</v>
      </c>
      <c r="BG48" s="962">
        <f t="shared" si="21"/>
        <v>4.6950000000000003</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0.94618633203269598</v>
      </c>
    </row>
    <row r="49" spans="2:63" ht="15.95" customHeight="1">
      <c r="B49" s="305"/>
      <c r="Z49" s="286"/>
      <c r="AB49" s="285"/>
      <c r="AQ49" s="286"/>
      <c r="BA49" s="77" t="s">
        <v>329</v>
      </c>
      <c r="BB49" s="77"/>
      <c r="BC49" s="77" t="s">
        <v>330</v>
      </c>
      <c r="BD49" s="77" t="str">
        <f t="shared" si="1"/>
        <v>O：教育，学習支援業(N=5)</v>
      </c>
      <c r="BE49" s="856">
        <f>VLOOKUP(BE$13&amp;"_"&amp;$AV$8,データシート2!$A:$SI,MATCH($AV$5&amp;"_"&amp;$BA49&amp;$AV$6,データシート2!$A$1:$SI$1,0),0)</f>
        <v>5</v>
      </c>
      <c r="BF49" s="962">
        <f>VLOOKUP(BF$13&amp;"_"&amp;$AW$8,データシート2!$A:$SI,MATCH($AW$5&amp;"_"&amp;$BA49&amp;$AW$6,データシート2!$A$1:$SI$1,0),0)</f>
        <v>31.495999999999999</v>
      </c>
      <c r="BG49" s="962">
        <f t="shared" si="21"/>
        <v>6.2991999999999999</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0.73763453804012613</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P：医療，福祉(N=27)</v>
      </c>
      <c r="BE50" s="856">
        <f>VLOOKUP(BE$13&amp;"_"&amp;$AV$8,データシート2!$A:$SI,MATCH($AV$5&amp;"_"&amp;$BA50&amp;$AV$6,データシート2!$A$1:$SI$1,0),0)</f>
        <v>27</v>
      </c>
      <c r="BF50" s="962">
        <f>VLOOKUP(BF$13&amp;"_"&amp;$AW$8,データシート2!$A:$SI,MATCH($AW$5&amp;"_"&amp;$BA50&amp;$AW$6,データシート2!$A$1:$SI$1,0),0)</f>
        <v>153.267</v>
      </c>
      <c r="BG50" s="962">
        <f t="shared" si="21"/>
        <v>5.6765555555555558</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1.0239576670177455</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R：ｻｰﾋﾞｽ業(他に分類されない)(N=15)</v>
      </c>
      <c r="BE52" s="856">
        <f>VLOOKUP(BE$13&amp;"_"&amp;$AV$8,データシート2!$A:$SI,MATCH($AV$5&amp;"_"&amp;$BA52&amp;$AV$6,データシート2!$A$1:$SI$1,0),0)</f>
        <v>15</v>
      </c>
      <c r="BF52" s="962">
        <f>VLOOKUP(BF$13&amp;"_"&amp;$AW$8,データシート2!$A:$SI,MATCH($AW$5&amp;"_"&amp;$BA52&amp;$AW$6,データシート2!$A$1:$SI$1,0),0)</f>
        <v>288.41300000000001</v>
      </c>
      <c r="BG52" s="962">
        <f t="shared" ref="BG52" si="25">BF52/BE52</f>
        <v>19.227533333333334</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0.72096793906442691</v>
      </c>
    </row>
    <row r="53" spans="2:63" ht="15.95" customHeight="1">
      <c r="B53" s="285"/>
      <c r="P53" s="172" t="s">
        <v>102</v>
      </c>
      <c r="Z53" s="286"/>
      <c r="AB53" s="285"/>
      <c r="AQ53" s="286"/>
      <c r="BA53" s="77" t="s">
        <v>337</v>
      </c>
      <c r="BB53" s="77"/>
      <c r="BC53" s="77" t="s">
        <v>338</v>
      </c>
      <c r="BD53" s="77" t="str">
        <f>BC53&amp;"(N="&amp;BE53&amp;")"</f>
        <v>S：公務(N=8)</v>
      </c>
      <c r="BE53" s="856">
        <f>VLOOKUP(BE$13&amp;"_"&amp;$AV$8,データシート2!$A:$SI,MATCH($AV$5&amp;"_"&amp;$BA53&amp;$AV$6,データシート2!$A$1:$SI$1,0),0)</f>
        <v>8</v>
      </c>
      <c r="BF53" s="962">
        <f>VLOOKUP(BF$13&amp;"_"&amp;$AW$8,データシート2!$A:$SI,MATCH($AW$5&amp;"_"&amp;$BA53&amp;$AW$6,データシート2!$A$1:$SI$1,0),0)</f>
        <v>40.662999999999997</v>
      </c>
      <c r="BG53" s="962">
        <f t="shared" ref="BG53:BG63" si="28">BF53/BE53</f>
        <v>5.0828749999999996</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1.0975626041192141</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10904.186999999998</v>
      </c>
      <c r="G55" s="895">
        <f t="shared" ref="G55:P55" si="31">SUM(G56,G57,G60,G61,G62,G63,G64,G65,)</f>
        <v>10876.741000000004</v>
      </c>
      <c r="H55" s="895">
        <f t="shared" si="31"/>
        <v>11297.937</v>
      </c>
      <c r="I55" s="895">
        <f t="shared" si="31"/>
        <v>11243.496700000002</v>
      </c>
      <c r="J55" s="895">
        <f t="shared" si="31"/>
        <v>11101.536000000002</v>
      </c>
      <c r="K55" s="895">
        <f t="shared" si="31"/>
        <v>10869.293599999999</v>
      </c>
      <c r="L55" s="895">
        <f t="shared" si="31"/>
        <v>10754.167000000001</v>
      </c>
      <c r="M55" s="895">
        <f t="shared" si="31"/>
        <v>10680.113999999998</v>
      </c>
      <c r="N55" s="895">
        <f t="shared" si="31"/>
        <v>10214.8676</v>
      </c>
      <c r="O55" s="895">
        <f t="shared" si="31"/>
        <v>9345.383600000001</v>
      </c>
      <c r="P55" s="896">
        <f t="shared" si="31"/>
        <v>9254.27</v>
      </c>
      <c r="Z55" s="286"/>
      <c r="AB55" s="285"/>
      <c r="AQ55" s="286"/>
      <c r="BA55" s="77" t="s">
        <v>342</v>
      </c>
      <c r="BB55" s="77"/>
      <c r="BC55" s="77" t="s">
        <v>343</v>
      </c>
      <c r="BD55" s="77" t="str">
        <f t="shared" ref="BD55:BD57" si="32">BC55&amp;"(N="&amp;BE55&amp;")"</f>
        <v>発電所・変電所(N=4)</v>
      </c>
      <c r="BE55" s="856">
        <f>BE60+BE61</f>
        <v>4</v>
      </c>
      <c r="BF55" s="962">
        <f>BF60+BF61</f>
        <v>295.83699999999999</v>
      </c>
      <c r="BG55" s="962">
        <f t="shared" si="28"/>
        <v>73.959249999999997</v>
      </c>
      <c r="BH55" s="856">
        <f>BH60+BH61</f>
        <v>231</v>
      </c>
      <c r="BI55" s="856">
        <f>BI60+BI61</f>
        <v>22952.601999999999</v>
      </c>
      <c r="BJ55" s="856">
        <f t="shared" si="29"/>
        <v>99.361913419913421</v>
      </c>
      <c r="BK55" s="292">
        <f t="shared" si="30"/>
        <v>0.74434204670999826</v>
      </c>
    </row>
    <row r="56" spans="2:63" ht="15.95" customHeight="1" thickBot="1">
      <c r="B56" s="285"/>
      <c r="C56" s="625" t="str">
        <f>D56</f>
        <v>エネルギー起源CO2</v>
      </c>
      <c r="D56" s="425" t="s">
        <v>345</v>
      </c>
      <c r="E56" s="422"/>
      <c r="F56" s="890">
        <f>IFERROR(VLOOKUP(年度マスタ!$K$4&amp;"_"&amp;F$54,データシート1!$A:$CE,MATCH("bc_"&amp;$C56,データシート1!$A$1:$CE$1,0),0),0)</f>
        <v>10157.578</v>
      </c>
      <c r="G56" s="897">
        <f>IFERROR(VLOOKUP(年度マスタ!$K$4&amp;"_"&amp;G$54,データシート1!$A:$CE,MATCH("bc_"&amp;$C56,データシート1!$A$1:$CE$1,0),0),0)</f>
        <v>10045.849</v>
      </c>
      <c r="H56" s="897">
        <f>IFERROR(VLOOKUP(年度マスタ!$K$4&amp;"_"&amp;H$54,データシート1!$A:$CE,MATCH("bc_"&amp;$C56,データシート1!$A$1:$CE$1,0),0),0)</f>
        <v>10341.326999999999</v>
      </c>
      <c r="I56" s="897">
        <f>IFERROR(VLOOKUP(年度マスタ!$K$4&amp;"_"&amp;I$54,データシート1!$A:$CE,MATCH("bc_"&amp;$C56,データシート1!$A$1:$CE$1,0),0),0)</f>
        <v>10233.262000000001</v>
      </c>
      <c r="J56" s="897">
        <f>IFERROR(VLOOKUP(年度マスタ!$K$4&amp;"_"&amp;J$54,データシート1!$A:$CE,MATCH("bc_"&amp;$C56,データシート1!$A$1:$CE$1,0),0),0)</f>
        <v>9792.1620000000003</v>
      </c>
      <c r="K56" s="897">
        <f>IFERROR(VLOOKUP(年度マスタ!$K$4&amp;"_"&amp;K$54,データシート1!$A:$CE,MATCH("bc_"&amp;$C56,データシート1!$A$1:$CE$1,0),0),0)</f>
        <v>9580.8639999999996</v>
      </c>
      <c r="L56" s="897">
        <f>IFERROR(VLOOKUP(年度マスタ!$K$4&amp;"_"&amp;L$54,データシート1!$A:$CE,MATCH("bc_"&amp;$C56,データシート1!$A$1:$CE$1,0),0),0)</f>
        <v>9399.7540000000008</v>
      </c>
      <c r="M56" s="897">
        <f>IFERROR(VLOOKUP(年度マスタ!$K$4&amp;"_"&amp;M$54,データシート1!$A:$CE,MATCH("bc_"&amp;$C56,データシート1!$A$1:$CE$1,0),0),0)</f>
        <v>9357.9889999999996</v>
      </c>
      <c r="N56" s="897">
        <f>IFERROR(VLOOKUP(年度マスタ!$K$4&amp;"_"&amp;N$54,データシート1!$A:$CE,MATCH("bc_"&amp;$C56,データシート1!$A$1:$CE$1,0),0),0)</f>
        <v>8851.9989999999998</v>
      </c>
      <c r="O56" s="897">
        <f>IFERROR(VLOOKUP(年度マスタ!$K$4&amp;"_"&amp;O$54,データシート1!$A:$CE,MATCH("bc_"&amp;$C56,データシート1!$A$1:$CE$1,0),0),0)</f>
        <v>8052.03</v>
      </c>
      <c r="P56" s="898">
        <f>IFERROR(VLOOKUP(年度マスタ!$K$4&amp;"_"&amp;P$54,データシート1!$A:$CE,MATCH("bc_"&amp;$C56,データシート1!$A$1:$CE$1,0),0),0)</f>
        <v>8007.2370000000001</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396.68899999999996</v>
      </c>
      <c r="G57" s="897">
        <f t="shared" ref="G57:J57" si="33">SUM(G58:G59)</f>
        <v>553.64700000000005</v>
      </c>
      <c r="H57" s="897">
        <f t="shared" si="33"/>
        <v>613.05200000000002</v>
      </c>
      <c r="I57" s="897">
        <f t="shared" si="33"/>
        <v>628.66629999999998</v>
      </c>
      <c r="J57" s="897">
        <f t="shared" si="33"/>
        <v>776.8900000000001</v>
      </c>
      <c r="K57" s="897">
        <f t="shared" ref="K57:O57" si="34">SUM(K58:K59)</f>
        <v>805.01459999999997</v>
      </c>
      <c r="L57" s="897">
        <f t="shared" si="34"/>
        <v>935.11599999999999</v>
      </c>
      <c r="M57" s="897">
        <f t="shared" si="34"/>
        <v>886.42700000000002</v>
      </c>
      <c r="N57" s="897">
        <f t="shared" si="34"/>
        <v>933.87100000000009</v>
      </c>
      <c r="O57" s="897">
        <f t="shared" si="34"/>
        <v>876.70900000000006</v>
      </c>
      <c r="P57" s="898">
        <f>SUM(P58:P59)</f>
        <v>803.58899999999994</v>
      </c>
      <c r="Z57" s="286"/>
      <c r="AB57" s="285"/>
      <c r="AQ57" s="286"/>
      <c r="BA57" s="77">
        <v>3511</v>
      </c>
      <c r="BB57" s="77"/>
      <c r="BC57" s="77" t="s">
        <v>346</v>
      </c>
      <c r="BD57" s="77" t="str">
        <f t="shared" si="32"/>
        <v>熱供給業(N=3)</v>
      </c>
      <c r="BE57" s="856">
        <f>BE63</f>
        <v>3</v>
      </c>
      <c r="BF57" s="962">
        <f>BF63</f>
        <v>10.571</v>
      </c>
      <c r="BG57" s="962">
        <f t="shared" si="28"/>
        <v>3.5236666666666667</v>
      </c>
      <c r="BH57" s="856">
        <f>BH63</f>
        <v>137</v>
      </c>
      <c r="BI57" s="856">
        <f>BI63</f>
        <v>553.39800000000002</v>
      </c>
      <c r="BJ57" s="856">
        <f t="shared" si="29"/>
        <v>4.0394014598540151</v>
      </c>
      <c r="BK57" s="292">
        <f t="shared" si="30"/>
        <v>0.87232395732065038</v>
      </c>
    </row>
    <row r="58" spans="2:63" ht="15.95" customHeight="1" thickBot="1">
      <c r="B58" s="285"/>
      <c r="C58" s="625" t="s">
        <v>349</v>
      </c>
      <c r="D58" s="423" t="s">
        <v>350</v>
      </c>
      <c r="E58" s="422" t="s">
        <v>351</v>
      </c>
      <c r="F58" s="892">
        <f>IFERROR(VLOOKUP(年度マスタ!$K$4&amp;"_"&amp;F$54,データシート1!$A:$CE,MATCH("bc_"&amp;$C58,データシート1!$A$1:$CE$1,0),0),0)</f>
        <v>220.279</v>
      </c>
      <c r="G58" s="899">
        <f>IFERROR(VLOOKUP(年度マスタ!$K$4&amp;"_"&amp;G$54,データシート1!$A:$CE,MATCH("bc_"&amp;$C58,データシート1!$A$1:$CE$1,0),0),0)</f>
        <v>240.684</v>
      </c>
      <c r="H58" s="899">
        <f>IFERROR(VLOOKUP(年度マスタ!$K$4&amp;"_"&amp;H$54,データシート1!$A:$CE,MATCH("bc_"&amp;$C58,データシート1!$A$1:$CE$1,0),0),0)</f>
        <v>296.404</v>
      </c>
      <c r="I58" s="899">
        <f>IFERROR(VLOOKUP(年度マスタ!$K$4&amp;"_"&amp;I$54,データシート1!$A:$CE,MATCH("bc_"&amp;$C58,データシート1!$A$1:$CE$1,0),0),0)</f>
        <v>328.721</v>
      </c>
      <c r="J58" s="899">
        <f>IFERROR(VLOOKUP(年度マスタ!$K$4&amp;"_"&amp;J$54,データシート1!$A:$CE,MATCH("bc_"&amp;$C58,データシート1!$A$1:$CE$1,0),0),0)</f>
        <v>484.62900000000002</v>
      </c>
      <c r="K58" s="899">
        <f>IFERROR(VLOOKUP(年度マスタ!$K$4&amp;"_"&amp;K$54,データシート1!$A:$CE,MATCH("bc_"&amp;$C58,データシート1!$A$1:$CE$1,0),0),0)</f>
        <v>493.16899999999998</v>
      </c>
      <c r="L58" s="899">
        <f>IFERROR(VLOOKUP(年度マスタ!$K$4&amp;"_"&amp;L$54,データシート1!$A:$CE,MATCH("bc_"&amp;$C58,データシート1!$A$1:$CE$1,0),0),0)</f>
        <v>564.18399999999997</v>
      </c>
      <c r="M58" s="899">
        <f>IFERROR(VLOOKUP(年度マスタ!$K$4&amp;"_"&amp;M$54,データシート1!$A:$CE,MATCH("bc_"&amp;$C58,データシート1!$A$1:$CE$1,0),0),0)</f>
        <v>549.90300000000002</v>
      </c>
      <c r="N58" s="899">
        <f>IFERROR(VLOOKUP(年度マスタ!$K$4&amp;"_"&amp;N$54,データシート1!$A:$CE,MATCH("bc_"&amp;$C58,データシート1!$A$1:$CE$1,0),0),0)</f>
        <v>489.78500000000003</v>
      </c>
      <c r="O58" s="899">
        <f>IFERROR(VLOOKUP(年度マスタ!$K$4&amp;"_"&amp;O$54,データシート1!$A:$CE,MATCH("bc_"&amp;$C58,データシート1!$A$1:$CE$1,0),0),0)</f>
        <v>511.46199999999999</v>
      </c>
      <c r="P58" s="900">
        <f>IFERROR(VLOOKUP(年度マスタ!$K$4&amp;"_"&amp;P$54,データシート1!$A:$CE,MATCH("bc_"&amp;$C58,データシート1!$A$1:$CE$1,0),0),0)</f>
        <v>537.63099999999997</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176.41</v>
      </c>
      <c r="G59" s="899">
        <f>IFERROR(VLOOKUP(年度マスタ!$K$4&amp;"_"&amp;G$54,データシート1!$A:$CE,MATCH("bc_"&amp;$C59,データシート1!$A$1:$CE$1,0),0),0)</f>
        <v>312.96300000000002</v>
      </c>
      <c r="H59" s="899">
        <f>IFERROR(VLOOKUP(年度マスタ!$K$4&amp;"_"&amp;H$54,データシート1!$A:$CE,MATCH("bc_"&amp;$C59,データシート1!$A$1:$CE$1,0),0),0)</f>
        <v>316.64800000000002</v>
      </c>
      <c r="I59" s="899">
        <f>IFERROR(VLOOKUP(年度マスタ!$K$4&amp;"_"&amp;I$54,データシート1!$A:$CE,MATCH("bc_"&amp;$C59,データシート1!$A$1:$CE$1,0),0),0)</f>
        <v>299.94529999999997</v>
      </c>
      <c r="J59" s="899">
        <f>IFERROR(VLOOKUP(年度マスタ!$K$4&amp;"_"&amp;J$54,データシート1!$A:$CE,MATCH("bc_"&amp;$C59,データシート1!$A$1:$CE$1,0),0),0)</f>
        <v>292.26100000000002</v>
      </c>
      <c r="K59" s="899">
        <f>IFERROR(VLOOKUP(年度マスタ!$K$4&amp;"_"&amp;K$54,データシート1!$A:$CE,MATCH("bc_"&amp;$C59,データシート1!$A$1:$CE$1,0),0),0)</f>
        <v>311.84559999999999</v>
      </c>
      <c r="L59" s="899">
        <f>IFERROR(VLOOKUP(年度マスタ!$K$4&amp;"_"&amp;L$54,データシート1!$A:$CE,MATCH("bc_"&amp;$C59,データシート1!$A$1:$CE$1,0),0),0)</f>
        <v>370.93200000000002</v>
      </c>
      <c r="M59" s="899">
        <f>IFERROR(VLOOKUP(年度マスタ!$K$4&amp;"_"&amp;M$54,データシート1!$A:$CE,MATCH("bc_"&amp;$C59,データシート1!$A$1:$CE$1,0),0),0)</f>
        <v>336.524</v>
      </c>
      <c r="N59" s="899">
        <f>IFERROR(VLOOKUP(年度マスタ!$K$4&amp;"_"&amp;N$54,データシート1!$A:$CE,MATCH("bc_"&amp;$C59,データシート1!$A$1:$CE$1,0),0),0)</f>
        <v>444.08600000000001</v>
      </c>
      <c r="O59" s="899">
        <f>IFERROR(VLOOKUP(年度マスタ!$K$4&amp;"_"&amp;O$54,データシート1!$A:$CE,MATCH("bc_"&amp;$C59,データシート1!$A$1:$CE$1,0),0),0)</f>
        <v>365.24700000000001</v>
      </c>
      <c r="P59" s="900">
        <f>IFERROR(VLOOKUP(年度マスタ!$K$4&amp;"_"&amp;P$54,データシート1!$A:$CE,MATCH("bc_"&amp;$C59,データシート1!$A$1:$CE$1,0),0),0)</f>
        <v>265.95800000000003</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9.4420000000000002</v>
      </c>
      <c r="G60" s="897">
        <f>IFERROR(VLOOKUP(年度マスタ!$K$4&amp;"_"&amp;G$54,データシート1!$A:$CE,MATCH("bc_"&amp;$C60,データシート1!$A$1:$CE$1,0),0),0)</f>
        <v>9.35</v>
      </c>
      <c r="H60" s="897">
        <f>IFERROR(VLOOKUP(年度マスタ!$K$4&amp;"_"&amp;H$54,データシート1!$A:$CE,MATCH("bc_"&amp;$C60,データシート1!$A$1:$CE$1,0),0),0)</f>
        <v>10.220000000000001</v>
      </c>
      <c r="I60" s="897">
        <f>IFERROR(VLOOKUP(年度マスタ!$K$4&amp;"_"&amp;I$54,データシート1!$A:$CE,MATCH("bc_"&amp;$C60,データシート1!$A$1:$CE$1,0),0),0)</f>
        <v>13.888</v>
      </c>
      <c r="J60" s="897">
        <f>IFERROR(VLOOKUP(年度マスタ!$K$4&amp;"_"&amp;J$54,データシート1!$A:$CE,MATCH("bc_"&amp;$C60,データシート1!$A$1:$CE$1,0),0),0)</f>
        <v>13.852</v>
      </c>
      <c r="K60" s="897">
        <f>IFERROR(VLOOKUP(年度マスタ!$K$4&amp;"_"&amp;K$54,データシート1!$A:$CE,MATCH("bc_"&amp;$C60,データシート1!$A$1:$CE$1,0),0),0)</f>
        <v>10.762</v>
      </c>
      <c r="L60" s="897">
        <f>IFERROR(VLOOKUP(年度マスタ!$K$4&amp;"_"&amp;L$54,データシート1!$A:$CE,MATCH("bc_"&amp;$C60,データシート1!$A$1:$CE$1,0),0),0)</f>
        <v>15.12</v>
      </c>
      <c r="M60" s="897">
        <f>IFERROR(VLOOKUP(年度マスタ!$K$4&amp;"_"&amp;M$54,データシート1!$A:$CE,MATCH("bc_"&amp;$C60,データシート1!$A$1:$CE$1,0),0),0)</f>
        <v>14.827999999999999</v>
      </c>
      <c r="N60" s="897">
        <f>IFERROR(VLOOKUP(年度マスタ!$K$4&amp;"_"&amp;N$54,データシート1!$A:$CE,MATCH("bc_"&amp;$C60,データシート1!$A$1:$CE$1,0),0),0)</f>
        <v>12.227</v>
      </c>
      <c r="O60" s="897">
        <f>IFERROR(VLOOKUP(年度マスタ!$K$4&amp;"_"&amp;O$54,データシート1!$A:$CE,MATCH("bc_"&amp;$C60,データシート1!$A$1:$CE$1,0),0),0)</f>
        <v>13.993</v>
      </c>
      <c r="P60" s="898">
        <f>IFERROR(VLOOKUP(年度マスタ!$K$4&amp;"_"&amp;P$54,データシート1!$A:$CE,MATCH("bc_"&amp;$C60,データシート1!$A$1:$CE$1,0),0),0)</f>
        <v>13.233000000000001</v>
      </c>
      <c r="Z60" s="286"/>
      <c r="AB60" s="285"/>
      <c r="AD60" s="307"/>
      <c r="AQ60" s="286"/>
      <c r="BA60" s="306">
        <v>3311</v>
      </c>
      <c r="BB60" s="306"/>
      <c r="BC60" s="306"/>
      <c r="BD60" s="306" t="s">
        <v>356</v>
      </c>
      <c r="BE60" s="857">
        <f>VLOOKUP(BE$13&amp;"_"&amp;$AV$8,データシート2!$A:$SI,MATCH($AV$5&amp;"_"&amp;$BA60,データシート2!$A$1:$SI$1,0),0)</f>
        <v>4</v>
      </c>
      <c r="BF60" s="963">
        <f>VLOOKUP(BF$13&amp;"_"&amp;$AW$8,データシート2!$A:$SI,MATCH($AW$5&amp;"_"&amp;$BA60,データシート2!$A$1:$SI$1,0),0)</f>
        <v>295.83699999999999</v>
      </c>
      <c r="BG60" s="963">
        <f t="shared" si="28"/>
        <v>73.959249999999997</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0.73532631731341147</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230.899</v>
      </c>
      <c r="G61" s="897">
        <f>IFERROR(VLOOKUP(年度マスタ!$K$4&amp;"_"&amp;G$54,データシート1!$A:$CE,MATCH("bc_"&amp;$C61,データシート1!$A$1:$CE$1,0),0),0)</f>
        <v>182.959</v>
      </c>
      <c r="H61" s="897">
        <f>IFERROR(VLOOKUP(年度マスタ!$K$4&amp;"_"&amp;H$54,データシート1!$A:$CE,MATCH("bc_"&amp;$C61,データシート1!$A$1:$CE$1,0),0),0)</f>
        <v>254.298</v>
      </c>
      <c r="I61" s="897">
        <f>IFERROR(VLOOKUP(年度マスタ!$K$4&amp;"_"&amp;I$54,データシート1!$A:$CE,MATCH("bc_"&amp;$C61,データシート1!$A$1:$CE$1,0),0),0)</f>
        <v>270.9074</v>
      </c>
      <c r="J61" s="897">
        <f>IFERROR(VLOOKUP(年度マスタ!$K$4&amp;"_"&amp;J$54,データシート1!$A:$CE,MATCH("bc_"&amp;$C61,データシート1!$A$1:$CE$1,0),0),0)</f>
        <v>330.012</v>
      </c>
      <c r="K61" s="897">
        <f>IFERROR(VLOOKUP(年度マスタ!$K$4&amp;"_"&amp;K$54,データシート1!$A:$CE,MATCH("bc_"&amp;$C61,データシート1!$A$1:$CE$1,0),0),0)</f>
        <v>293.98</v>
      </c>
      <c r="L61" s="897">
        <f>IFERROR(VLOOKUP(年度マスタ!$K$4&amp;"_"&amp;L$54,データシート1!$A:$CE,MATCH("bc_"&amp;$C61,データシート1!$A$1:$CE$1,0),0),0)</f>
        <v>277.49799999999999</v>
      </c>
      <c r="M61" s="897">
        <f>IFERROR(VLOOKUP(年度マスタ!$K$4&amp;"_"&amp;M$54,データシート1!$A:$CE,MATCH("bc_"&amp;$C61,データシート1!$A$1:$CE$1,0),0),0)</f>
        <v>274.40100000000001</v>
      </c>
      <c r="N61" s="897">
        <f>IFERROR(VLOOKUP(年度マスタ!$K$4&amp;"_"&amp;N$54,データシート1!$A:$CE,MATCH("bc_"&amp;$C61,データシート1!$A$1:$CE$1,0),0),0)</f>
        <v>255.23560000000001</v>
      </c>
      <c r="O61" s="897">
        <f>IFERROR(VLOOKUP(年度マスタ!$K$4&amp;"_"&amp;O$54,データシート1!$A:$CE,MATCH("bc_"&amp;$C61,データシート1!$A$1:$CE$1,0),0),0)</f>
        <v>247.00559999999999</v>
      </c>
      <c r="P61" s="898">
        <f>IFERROR(VLOOKUP(年度マスタ!$K$4&amp;"_"&amp;P$54,データシート1!$A:$CE,MATCH("bc_"&amp;$C61,データシート1!$A$1:$CE$1,0),0),0)</f>
        <v>254.39500000000001</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82.933999999999997</v>
      </c>
      <c r="G62" s="897">
        <f>IFERROR(VLOOKUP(年度マスタ!$K$4&amp;"_"&amp;G$54,データシート1!$A:$CE,MATCH("bc_"&amp;$C62,データシート1!$A$1:$CE$1,0),0),0)</f>
        <v>75.12</v>
      </c>
      <c r="H62" s="897">
        <f>IFERROR(VLOOKUP(年度マスタ!$K$4&amp;"_"&amp;H$54,データシート1!$A:$CE,MATCH("bc_"&amp;$C62,データシート1!$A$1:$CE$1,0),0),0)</f>
        <v>54.198999999999998</v>
      </c>
      <c r="I62" s="897">
        <f>IFERROR(VLOOKUP(年度マスタ!$K$4&amp;"_"&amp;I$54,データシート1!$A:$CE,MATCH("bc_"&amp;$C62,データシート1!$A$1:$CE$1,0),0),0)</f>
        <v>66.828000000000003</v>
      </c>
      <c r="J62" s="897">
        <f>IFERROR(VLOOKUP(年度マスタ!$K$4&amp;"_"&amp;J$54,データシート1!$A:$CE,MATCH("bc_"&amp;$C62,データシート1!$A$1:$CE$1,0),0),0)</f>
        <v>105.18300000000001</v>
      </c>
      <c r="K62" s="897">
        <f>IFERROR(VLOOKUP(年度マスタ!$K$4&amp;"_"&amp;K$54,データシート1!$A:$CE,MATCH("bc_"&amp;$C62,データシート1!$A$1:$CE$1,0),0),0)</f>
        <v>105.779</v>
      </c>
      <c r="L62" s="897">
        <f>IFERROR(VLOOKUP(年度マスタ!$K$4&amp;"_"&amp;L$54,データシート1!$A:$CE,MATCH("bc_"&amp;$C62,データシート1!$A$1:$CE$1,0),0),0)</f>
        <v>102.90900000000001</v>
      </c>
      <c r="M62" s="897">
        <f>IFERROR(VLOOKUP(年度マスタ!$K$4&amp;"_"&amp;M$54,データシート1!$A:$CE,MATCH("bc_"&amp;$C62,データシート1!$A$1:$CE$1,0),0),0)</f>
        <v>108.297</v>
      </c>
      <c r="N62" s="897">
        <f>IFERROR(VLOOKUP(年度マスタ!$K$4&amp;"_"&amp;N$54,データシート1!$A:$CE,MATCH("bc_"&amp;$C62,データシート1!$A$1:$CE$1,0),0),0)</f>
        <v>115.131</v>
      </c>
      <c r="O62" s="897">
        <f>IFERROR(VLOOKUP(年度マスタ!$K$4&amp;"_"&amp;O$54,データシート1!$A:$CE,MATCH("bc_"&amp;$C62,データシート1!$A$1:$CE$1,0),0),0)</f>
        <v>114.77500000000001</v>
      </c>
      <c r="P62" s="898">
        <f>IFERROR(VLOOKUP(年度マスタ!$K$4&amp;"_"&amp;P$54,データシート1!$A:$CE,MATCH("bc_"&amp;$C62,データシート1!$A$1:$CE$1,0),0),0)</f>
        <v>135.85900000000001</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10.395</v>
      </c>
      <c r="G63" s="897">
        <f>IFERROR(VLOOKUP(年度マスタ!$K$4&amp;"_"&amp;G$54,データシート1!$A:$CE,MATCH("bc_"&amp;$C63,データシート1!$A$1:$CE$1,0),0),0)</f>
        <v>9.8160000000000007</v>
      </c>
      <c r="H63" s="897">
        <f>IFERROR(VLOOKUP(年度マスタ!$K$4&amp;"_"&amp;H$54,データシート1!$A:$CE,MATCH("bc_"&amp;$C63,データシート1!$A$1:$CE$1,0),0),0)</f>
        <v>6.5659999999999998</v>
      </c>
      <c r="I63" s="897">
        <f>IFERROR(VLOOKUP(年度マスタ!$K$4&amp;"_"&amp;I$54,データシート1!$A:$CE,MATCH("bc_"&amp;$C63,データシート1!$A$1:$CE$1,0),0),0)</f>
        <v>9.2409999999999997</v>
      </c>
      <c r="J63" s="897">
        <f>IFERROR(VLOOKUP(年度マスタ!$K$4&amp;"_"&amp;J$54,データシート1!$A:$CE,MATCH("bc_"&amp;$C63,データシート1!$A$1:$CE$1,0),0),0)</f>
        <v>7.7779999999999996</v>
      </c>
      <c r="K63" s="897">
        <f>IFERROR(VLOOKUP(年度マスタ!$K$4&amp;"_"&amp;K$54,データシート1!$A:$CE,MATCH("bc_"&amp;$C63,データシート1!$A$1:$CE$1,0),0),0)</f>
        <v>8.3650000000000002</v>
      </c>
      <c r="L63" s="897">
        <f>IFERROR(VLOOKUP(年度マスタ!$K$4&amp;"_"&amp;L$54,データシート1!$A:$CE,MATCH("bc_"&amp;$C63,データシート1!$A$1:$CE$1,0),0),0)</f>
        <v>9.1809999999999992</v>
      </c>
      <c r="M63" s="897">
        <f>IFERROR(VLOOKUP(年度マスタ!$K$4&amp;"_"&amp;M$54,データシート1!$A:$CE,MATCH("bc_"&amp;$C63,データシート1!$A$1:$CE$1,0),0),0)</f>
        <v>9.3000000000000007</v>
      </c>
      <c r="N63" s="897">
        <f>IFERROR(VLOOKUP(年度マスタ!$K$4&amp;"_"&amp;N$54,データシート1!$A:$CE,MATCH("bc_"&amp;$C63,データシート1!$A$1:$CE$1,0),0),0)</f>
        <v>8.11</v>
      </c>
      <c r="O63" s="897">
        <f>IFERROR(VLOOKUP(年度マスタ!$K$4&amp;"_"&amp;O$54,データシート1!$A:$CE,MATCH("bc_"&amp;$C63,データシート1!$A$1:$CE$1,0),0),0)</f>
        <v>9.35</v>
      </c>
      <c r="P63" s="898">
        <f>IFERROR(VLOOKUP(年度マスタ!$K$4&amp;"_"&amp;P$54,データシート1!$A:$CE,MATCH("bc_"&amp;$C63,データシート1!$A$1:$CE$1,0),0),0)</f>
        <v>10.696</v>
      </c>
      <c r="Z63" s="286"/>
      <c r="AB63" s="285"/>
      <c r="AD63" s="307"/>
      <c r="AE63" s="308"/>
      <c r="AF63" s="309"/>
      <c r="AQ63" s="286"/>
      <c r="BA63" s="306">
        <v>3511</v>
      </c>
      <c r="BB63" s="306"/>
      <c r="BC63" s="306"/>
      <c r="BD63" s="306" t="s">
        <v>346</v>
      </c>
      <c r="BE63" s="857">
        <f>VLOOKUP(BE$13&amp;"_"&amp;$AV$8,データシート2!$A:$SI,MATCH($AV$5&amp;"_"&amp;$BA63,データシート2!$A$1:$SI$1,0),0)</f>
        <v>3</v>
      </c>
      <c r="BF63" s="963">
        <f>VLOOKUP(BF$13&amp;"_"&amp;$AW$8,データシート2!$A:$SI,MATCH($AW$5&amp;"_"&amp;$BA63,データシート2!$A$1:$SI$1,0),0)</f>
        <v>10.571</v>
      </c>
      <c r="BG63" s="963">
        <f t="shared" si="28"/>
        <v>3.5236666666666667</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0.87232395732065038</v>
      </c>
    </row>
    <row r="64" spans="2:63" ht="15.95" customHeight="1" thickBot="1">
      <c r="B64" s="298">
        <f>AD35</f>
        <v>0</v>
      </c>
      <c r="C64" s="626" t="str">
        <f t="shared" si="35"/>
        <v>SF6</v>
      </c>
      <c r="D64" s="425" t="s">
        <v>362</v>
      </c>
      <c r="E64" s="422"/>
      <c r="F64" s="890">
        <f>IFERROR(VLOOKUP(年度マスタ!$K$4&amp;"_"&amp;F$54,データシート1!$A:$CE,MATCH("bc_"&amp;$C64,データシート1!$A$1:$CE$1,0),0),0)</f>
        <v>16.25</v>
      </c>
      <c r="G64" s="897">
        <f>IFERROR(VLOOKUP(年度マスタ!$K$4&amp;"_"&amp;G$54,データシート1!$A:$CE,MATCH("bc_"&amp;$C64,データシート1!$A$1:$CE$1,0),0),0)</f>
        <v>0</v>
      </c>
      <c r="H64" s="897">
        <f>IFERROR(VLOOKUP(年度マスタ!$K$4&amp;"_"&amp;H$54,データシート1!$A:$CE,MATCH("bc_"&amp;$C64,データシート1!$A$1:$CE$1,0),0),0)</f>
        <v>18.274999999999999</v>
      </c>
      <c r="I64" s="897">
        <f>IFERROR(VLOOKUP(年度マスタ!$K$4&amp;"_"&amp;I$54,データシート1!$A:$CE,MATCH("bc_"&amp;$C64,データシート1!$A$1:$CE$1,0),0),0)</f>
        <v>20.704000000000001</v>
      </c>
      <c r="J64" s="897">
        <f>IFERROR(VLOOKUP(年度マスタ!$K$4&amp;"_"&amp;J$54,データシート1!$A:$CE,MATCH("bc_"&amp;$C64,データシート1!$A$1:$CE$1,0),0),0)</f>
        <v>75.659000000000006</v>
      </c>
      <c r="K64" s="897">
        <f>IFERROR(VLOOKUP(年度マスタ!$K$4&amp;"_"&amp;K$54,データシート1!$A:$CE,MATCH("bc_"&amp;$C64,データシート1!$A$1:$CE$1,0),0),0)</f>
        <v>61.335000000000001</v>
      </c>
      <c r="L64" s="897">
        <f>IFERROR(VLOOKUP(年度マスタ!$K$4&amp;"_"&amp;L$54,データシート1!$A:$CE,MATCH("bc_"&amp;$C64,データシート1!$A$1:$CE$1,0),0),0)</f>
        <v>10.95</v>
      </c>
      <c r="M64" s="897">
        <f>IFERROR(VLOOKUP(年度マスタ!$K$4&amp;"_"&amp;M$54,データシート1!$A:$CE,MATCH("bc_"&amp;$C64,データシート1!$A$1:$CE$1,0),0),0)</f>
        <v>25.773</v>
      </c>
      <c r="N64" s="897">
        <f>IFERROR(VLOOKUP(年度マスタ!$K$4&amp;"_"&amp;N$54,データシート1!$A:$CE,MATCH("bc_"&amp;$C64,データシート1!$A$1:$CE$1,0),0),0)</f>
        <v>35.540999999999997</v>
      </c>
      <c r="O64" s="897">
        <f>IFERROR(VLOOKUP(年度マスタ!$K$4&amp;"_"&amp;O$54,データシート1!$A:$CE,MATCH("bc_"&amp;$C64,データシート1!$A$1:$CE$1,0),0),0)</f>
        <v>28.048999999999999</v>
      </c>
      <c r="P64" s="898">
        <f>IFERROR(VLOOKUP(年度マスタ!$K$4&amp;"_"&amp;P$54,データシート1!$A:$CE,MATCH("bc_"&amp;$C64,データシート1!$A$1:$CE$1,0),0),0)</f>
        <v>25.023</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3.194</v>
      </c>
      <c r="L65" s="901">
        <f>IFERROR(VLOOKUP(年度マスタ!$K$4&amp;"_"&amp;L$54,データシート1!$A:$CE,MATCH("bc_"&amp;$C65,データシート1!$A$1:$CE$1,0),0),0)</f>
        <v>3.6389999999999998</v>
      </c>
      <c r="M65" s="901">
        <f>IFERROR(VLOOKUP(年度マスタ!$K$4&amp;"_"&amp;M$54,データシート1!$A:$CE,MATCH("bc_"&amp;$C65,データシート1!$A$1:$CE$1,0),0),0)</f>
        <v>3.0990000000000002</v>
      </c>
      <c r="N65" s="901">
        <f>IFERROR(VLOOKUP(年度マスタ!$K$4&amp;"_"&amp;N$54,データシート1!$A:$CE,MATCH("bc_"&amp;$C65,データシート1!$A$1:$CE$1,0),0),0)</f>
        <v>2.7530000000000001</v>
      </c>
      <c r="O65" s="901">
        <f>IFERROR(VLOOKUP(年度マスタ!$K$4&amp;"_"&amp;O$54,データシート1!$A:$CE,MATCH("bc_"&amp;$C65,データシート1!$A$1:$CE$1,0),0),0)</f>
        <v>3.472</v>
      </c>
      <c r="P65" s="902">
        <f>IFERROR(VLOOKUP(年度マスタ!$K$4&amp;"_"&amp;P$54,データシート1!$A:$CE,MATCH("bc_"&amp;$C65,データシート1!$A$1:$CE$1,0),0),0)</f>
        <v>4.2380000000000004</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静岡県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2812</v>
      </c>
      <c r="AE4" s="1117" t="s">
        <v>2811</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2813</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401933.40000000008</v>
      </c>
      <c r="K6" s="631">
        <f>VLOOKUP(年度マスタ!$K$4&amp;"_"&amp;K$5,データシート1!$A:$BT,MATCH("cb_"&amp;$G6,データシート1!$A$1:$BT$1,0),0)</f>
        <v>441937.99999999983</v>
      </c>
      <c r="L6" s="631">
        <f>VLOOKUP(年度マスタ!$K$4&amp;"_"&amp;L$5,データシート1!$A:$BT,MATCH("cb_"&amp;$G6,データシート1!$A$1:$BT$1,0),0)</f>
        <v>475552.49999999988</v>
      </c>
      <c r="M6" s="631">
        <f>VLOOKUP(年度マスタ!$K$4&amp;"_"&amp;M$5,データシート1!$A:$BT,MATCH("cb_"&amp;$G6,データシート1!$A$1:$BT$1,0),0)</f>
        <v>518436.00000000175</v>
      </c>
      <c r="N6" s="631">
        <f>VLOOKUP(年度マスタ!$K$4&amp;"_"&amp;N$5,データシート1!$A:$BT,MATCH("cb_"&amp;$G6,データシート1!$A$1:$BT$1,0),0)</f>
        <v>544077.40000000142</v>
      </c>
      <c r="O6" s="631">
        <f>VLOOKUP(年度マスタ!$K$4&amp;"_"&amp;O$5,データシート1!$A:$BT,MATCH("cb_"&amp;$G6,データシート1!$A$1:$BT$1,0),0)</f>
        <v>581019.70000000065</v>
      </c>
      <c r="P6" s="631">
        <f>VLOOKUP(年度マスタ!$K$4&amp;"_"&amp;P$5,データシート1!$A:$BT,MATCH("cb_"&amp;$G6,データシート1!$A$1:$BT$1,0),0)</f>
        <v>631071.10000005178</v>
      </c>
      <c r="Q6" s="631">
        <f>VLOOKUP(年度マスタ!$K$4&amp;"_"&amp;Q$5,データシート1!$A:$BT,MATCH("cb_"&amp;$G6,データシート1!$A$1:$BT$1,0),0)</f>
        <v>680544.60000009171</v>
      </c>
      <c r="R6" s="645">
        <f>VLOOKUP(年度マスタ!$K$4&amp;"_"&amp;R$5,データシート1!$A:$BT,MATCH("cb_"&amp;$G6,データシート1!$A$1:$BT$1,0),0)</f>
        <v>726674.10000013618</v>
      </c>
      <c r="S6" s="580"/>
      <c r="T6" s="200"/>
      <c r="U6" s="593"/>
      <c r="V6" s="205"/>
      <c r="W6" s="205"/>
      <c r="X6" s="205"/>
      <c r="Y6" s="206" t="s">
        <v>373</v>
      </c>
      <c r="Z6" s="675" t="s">
        <v>374</v>
      </c>
      <c r="AA6" s="675"/>
      <c r="AB6" s="675"/>
      <c r="AC6" s="676">
        <f>SUM(AC7:AC8)</f>
        <v>24887630.999999993</v>
      </c>
      <c r="AD6" s="676">
        <f>SUM(AD7:AD8)</f>
        <v>35036597.092999995</v>
      </c>
      <c r="AE6" s="677">
        <f>$AD6*3600/100000000</f>
        <v>1261.317495348</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838520.69999999972</v>
      </c>
      <c r="K7" s="629">
        <f>VLOOKUP(年度マスタ!$K$4&amp;"_"&amp;K$5,データシート1!$A:$BT,MATCH("cb_"&amp;$G7,データシート1!$A$1:$BT$1,0),0)</f>
        <v>1069149.6000000001</v>
      </c>
      <c r="L7" s="629">
        <f>VLOOKUP(年度マスタ!$K$4&amp;"_"&amp;L$5,データシート1!$A:$BT,MATCH("cb_"&amp;$G7,データシート1!$A$1:$BT$1,0),0)</f>
        <v>1242846.800000001</v>
      </c>
      <c r="M7" s="629">
        <f>VLOOKUP(年度マスタ!$K$4&amp;"_"&amp;M$5,データシート1!$A:$BT,MATCH("cb_"&amp;$G7,データシート1!$A$1:$BT$1,0),0)</f>
        <v>1413098.9</v>
      </c>
      <c r="N7" s="629">
        <f>VLOOKUP(年度マスタ!$K$4&amp;"_"&amp;N$5,データシート1!$A:$BT,MATCH("cb_"&amp;$G7,データシート1!$A$1:$BT$1,0),0)</f>
        <v>1554524.6</v>
      </c>
      <c r="O7" s="629">
        <f>VLOOKUP(年度マスタ!$K$4&amp;"_"&amp;O$5,データシート1!$A:$BT,MATCH("cb_"&amp;$G7,データシート1!$A$1:$BT$1,0),0)</f>
        <v>1673619.800000001</v>
      </c>
      <c r="P7" s="629">
        <f>VLOOKUP(年度マスタ!$K$4&amp;"_"&amp;P$5,データシート1!$A:$BT,MATCH("cb_"&amp;$G7,データシート1!$A$1:$BT$1,0),0)</f>
        <v>1751875.0999999619</v>
      </c>
      <c r="Q7" s="629">
        <f>VLOOKUP(年度マスタ!$K$4&amp;"_"&amp;Q$5,データシート1!$A:$BT,MATCH("cb_"&amp;$G7,データシート1!$A$1:$BT$1,0),0)</f>
        <v>1800452.7999999598</v>
      </c>
      <c r="R7" s="646">
        <f>VLOOKUP(年度マスタ!$K$4&amp;"_"&amp;R$5,データシート1!$A:$BT,MATCH("cb_"&amp;$G7,データシート1!$A$1:$BT$1,0),0)</f>
        <v>1832676.2999999577</v>
      </c>
      <c r="S7" s="580"/>
      <c r="T7" s="200"/>
      <c r="U7" s="593"/>
      <c r="V7" s="205"/>
      <c r="W7" s="205"/>
      <c r="X7" s="205"/>
      <c r="Y7" s="206" t="s">
        <v>376</v>
      </c>
      <c r="Z7" s="222" t="s">
        <v>377</v>
      </c>
      <c r="AA7" s="222"/>
      <c r="AB7" s="222"/>
      <c r="AC7" s="1082">
        <f>VLOOKUP(年度マスタ!$K$4&amp;"_"&amp;年度マスタ!$K$9,データシート3!A:AB,MATCH("ea_"&amp;$Y7&amp;"_設備",データシート3!$A$1:$AB$1,0),0)</f>
        <v>14326011.999999998</v>
      </c>
      <c r="AD7" s="1082">
        <f>VLOOKUP(年度マスタ!$K$4&amp;"_"&amp;年度マスタ!$K$9,データシート3!A:AB,MATCH("ea_"&amp;$Y7&amp;"_年間発電",データシート3!$A$1:$AB$1,0),0)/10^3</f>
        <v>20165774.301999997</v>
      </c>
      <c r="AE7" s="566">
        <f t="shared" ref="AE7:AE16" si="0">$AD7*3600/100000000</f>
        <v>725.96787487199992</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134400.79999999999</v>
      </c>
      <c r="K8" s="629">
        <f>VLOOKUP(年度マスタ!$K$4&amp;"_"&amp;K$5,データシート1!$A:$BT,MATCH("cb_"&amp;$G8,データシート1!$A$1:$BT$1,0),0)</f>
        <v>152829.6</v>
      </c>
      <c r="L8" s="629">
        <f>VLOOKUP(年度マスタ!$K$4&amp;"_"&amp;L$5,データシート1!$A:$BT,MATCH("cb_"&amp;$G8,データシート1!$A$1:$BT$1,0),0)</f>
        <v>152975.20000000001</v>
      </c>
      <c r="M8" s="629">
        <f>VLOOKUP(年度マスタ!$K$4&amp;"_"&amp;M$5,データシート1!$A:$BT,MATCH("cb_"&amp;$G8,データシート1!$A$1:$BT$1,0),0)</f>
        <v>151353.79999999999</v>
      </c>
      <c r="N8" s="629">
        <f>VLOOKUP(年度マスタ!$K$4&amp;"_"&amp;N$5,データシート1!$A:$BT,MATCH("cb_"&amp;$G8,データシート1!$A$1:$BT$1,0),0)</f>
        <v>165192.9</v>
      </c>
      <c r="O8" s="629">
        <f>VLOOKUP(年度マスタ!$K$4&amp;"_"&amp;O$5,データシート1!$A:$BT,MATCH("cb_"&amp;$G8,データシート1!$A$1:$BT$1,0),0)</f>
        <v>187192.9</v>
      </c>
      <c r="P8" s="629">
        <f>VLOOKUP(年度マスタ!$K$4&amp;"_"&amp;P$5,データシート1!$A:$BT,MATCH("cb_"&amp;$G8,データシート1!$A$1:$BT$1,0),0)</f>
        <v>187192.9</v>
      </c>
      <c r="Q8" s="629">
        <f>VLOOKUP(年度マスタ!$K$4&amp;"_"&amp;Q$5,データシート1!$A:$BT,MATCH("cb_"&amp;$G8,データシート1!$A$1:$BT$1,0),0)</f>
        <v>185292.9</v>
      </c>
      <c r="R8" s="646">
        <f>VLOOKUP(年度マスタ!$K$4&amp;"_"&amp;R$5,データシート1!$A:$BT,MATCH("cb_"&amp;$G8,データシート1!$A$1:$BT$1,0),0)</f>
        <v>185292.9</v>
      </c>
      <c r="S8" s="580"/>
      <c r="T8" s="200"/>
      <c r="U8" s="593"/>
      <c r="V8" s="205"/>
      <c r="W8" s="205"/>
      <c r="X8" s="205"/>
      <c r="Y8" s="206" t="s">
        <v>379</v>
      </c>
      <c r="Z8" s="196" t="s">
        <v>380</v>
      </c>
      <c r="AA8" s="196"/>
      <c r="AB8" s="196"/>
      <c r="AC8" s="1082">
        <f>VLOOKUP(年度マスタ!$K$4&amp;"_"&amp;年度マスタ!$K$9,データシート3!A:AB,MATCH("ea_"&amp;$Y8&amp;"_設備",データシート3!$A$1:$AB$1,0),0)</f>
        <v>10561618.999999996</v>
      </c>
      <c r="AD8" s="1082">
        <f>VLOOKUP(年度マスタ!$K$4&amp;"_"&amp;年度マスタ!$K$9,データシート3!A:AB,MATCH("ea_"&amp;$Y8&amp;"_年間発電",データシート3!$A$1:$AB$1,0),0)/10^3</f>
        <v>14870822.790999997</v>
      </c>
      <c r="AE8" s="566">
        <f t="shared" si="0"/>
        <v>535.34962047599993</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18557</v>
      </c>
      <c r="K9" s="629">
        <f>VLOOKUP(年度マスタ!$K$4&amp;"_"&amp;K$5,データシート1!$A:$BT,MATCH("cb_"&amp;$G9,データシート1!$A$1:$BT$1,0),0)</f>
        <v>25206.7</v>
      </c>
      <c r="L9" s="629">
        <f>VLOOKUP(年度マスタ!$K$4&amp;"_"&amp;L$5,データシート1!$A:$BT,MATCH("cb_"&amp;$G9,データシート1!$A$1:$BT$1,0),0)</f>
        <v>29565.4</v>
      </c>
      <c r="M9" s="629">
        <f>VLOOKUP(年度マスタ!$K$4&amp;"_"&amp;M$5,データシート1!$A:$BT,MATCH("cb_"&amp;$G9,データシート1!$A$1:$BT$1,0),0)</f>
        <v>32827</v>
      </c>
      <c r="N9" s="629">
        <f>VLOOKUP(年度マスタ!$K$4&amp;"_"&amp;N$5,データシート1!$A:$BT,MATCH("cb_"&amp;$G9,データシート1!$A$1:$BT$1,0),0)</f>
        <v>33527.000000000007</v>
      </c>
      <c r="O9" s="629">
        <f>VLOOKUP(年度マスタ!$K$4&amp;"_"&amp;O$5,データシート1!$A:$BT,MATCH("cb_"&amp;$G9,データシート1!$A$1:$BT$1,0),0)</f>
        <v>36020.6</v>
      </c>
      <c r="P9" s="629">
        <f>VLOOKUP(年度マスタ!$K$4&amp;"_"&amp;P$5,データシート1!$A:$BT,MATCH("cb_"&amp;$G9,データシート1!$A$1:$BT$1,0),0)</f>
        <v>38501.599999999999</v>
      </c>
      <c r="Q9" s="629">
        <f>VLOOKUP(年度マスタ!$K$4&amp;"_"&amp;Q$5,データシート1!$A:$BT,MATCH("cb_"&amp;$G9,データシート1!$A$1:$BT$1,0),0)</f>
        <v>40361.599999999999</v>
      </c>
      <c r="R9" s="646">
        <f>VLOOKUP(年度マスタ!$K$4&amp;"_"&amp;R$5,データシート1!$A:$BT,MATCH("cb_"&amp;$G9,データシート1!$A$1:$BT$1,0),0)</f>
        <v>40388</v>
      </c>
      <c r="S9" s="580"/>
      <c r="T9" s="200"/>
      <c r="U9" s="593"/>
      <c r="V9" s="205"/>
      <c r="W9" s="205"/>
      <c r="X9" s="205"/>
      <c r="Y9" s="206" t="s">
        <v>382</v>
      </c>
      <c r="Z9" s="218" t="s">
        <v>378</v>
      </c>
      <c r="AA9" s="218"/>
      <c r="AB9" s="218"/>
      <c r="AC9" s="678">
        <f>VLOOKUP(年度マスタ!$K$4&amp;"_"&amp;年度マスタ!$K$9,データシート3!A:AB,MATCH("ea_"&amp;$Y9&amp;"_設備",データシート3!$A$1:$AB$1,0),0)</f>
        <v>3281700.0000000009</v>
      </c>
      <c r="AD9" s="678">
        <f>VLOOKUP(年度マスタ!$K$4&amp;"_"&amp;年度マスタ!$K$9,データシート3!A:AB,MATCH("ea_"&amp;$Y9&amp;"_年間発電",データシート3!$A$1:$AB$1,0),0)/10^3</f>
        <v>8860935.979000004</v>
      </c>
      <c r="AE9" s="679">
        <f t="shared" si="0"/>
        <v>318.99369524400015</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110</v>
      </c>
      <c r="M10" s="629">
        <f>VLOOKUP(年度マスタ!$K$4&amp;"_"&amp;M$5,データシート1!$A:$BT,MATCH("cb_"&amp;$G10,データシート1!$A$1:$BT$1,0),0)</f>
        <v>110</v>
      </c>
      <c r="N10" s="629">
        <f>VLOOKUP(年度マスタ!$K$4&amp;"_"&amp;N$5,データシート1!$A:$BT,MATCH("cb_"&amp;$G10,データシート1!$A$1:$BT$1,0),0)</f>
        <v>110</v>
      </c>
      <c r="O10" s="629">
        <f>VLOOKUP(年度マスタ!$K$4&amp;"_"&amp;O$5,データシート1!$A:$BT,MATCH("cb_"&amp;$G10,データシート1!$A$1:$BT$1,0),0)</f>
        <v>110</v>
      </c>
      <c r="P10" s="629">
        <f>VLOOKUP(年度マスタ!$K$4&amp;"_"&amp;P$5,データシート1!$A:$BT,MATCH("cb_"&amp;$G10,データシート1!$A$1:$BT$1,0),0)</f>
        <v>110</v>
      </c>
      <c r="Q10" s="629">
        <f>VLOOKUP(年度マスタ!$K$4&amp;"_"&amp;Q$5,データシート1!$A:$BT,MATCH("cb_"&amp;$G10,データシート1!$A$1:$BT$1,0),0)</f>
        <v>110</v>
      </c>
      <c r="R10" s="646">
        <f>VLOOKUP(年度マスタ!$K$4&amp;"_"&amp;R$5,データシート1!$A:$BT,MATCH("cb_"&amp;$G10,データシート1!$A$1:$BT$1,0),0)</f>
        <v>110</v>
      </c>
      <c r="S10" s="580"/>
      <c r="T10" s="200"/>
      <c r="U10" s="593"/>
      <c r="V10" s="205"/>
      <c r="W10" s="205"/>
      <c r="X10" s="205"/>
      <c r="Y10" s="206" t="s">
        <v>384</v>
      </c>
      <c r="Z10" s="218" t="s">
        <v>385</v>
      </c>
      <c r="AA10" s="218"/>
      <c r="AB10" s="218"/>
      <c r="AC10" s="678">
        <f>SUM(AC11:AC12)</f>
        <v>303207</v>
      </c>
      <c r="AD10" s="678">
        <f>SUM(AD11:AD12)</f>
        <v>1891686.0609999998</v>
      </c>
      <c r="AE10" s="679">
        <f t="shared" si="0"/>
        <v>68.100698195999996</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132557.70000000001</v>
      </c>
      <c r="K11" s="666">
        <f>VLOOKUP(年度マスタ!$K$4&amp;"_"&amp;K$5,データシート1!$A:$BT,MATCH("cb_"&amp;$G11,データシート1!$A$1:$BT$1,0),0)</f>
        <v>132728.1</v>
      </c>
      <c r="L11" s="666">
        <f>VLOOKUP(年度マスタ!$K$4&amp;"_"&amp;L$5,データシート1!$A:$BT,MATCH("cb_"&amp;$G11,データシート1!$A$1:$BT$1,0),0)</f>
        <v>133661.1</v>
      </c>
      <c r="M11" s="666">
        <f>VLOOKUP(年度マスタ!$K$4&amp;"_"&amp;M$5,データシート1!$A:$BT,MATCH("cb_"&amp;$G11,データシート1!$A$1:$BT$1,0),0)</f>
        <v>145063.02600000001</v>
      </c>
      <c r="N11" s="666">
        <f>VLOOKUP(年度マスタ!$K$4&amp;"_"&amp;N$5,データシート1!$A:$BT,MATCH("cb_"&amp;$G11,データシート1!$A$1:$BT$1,0),0)</f>
        <v>145409.55100000001</v>
      </c>
      <c r="O11" s="666">
        <f>VLOOKUP(年度マスタ!$K$4&amp;"_"&amp;O$5,データシート1!$A:$BT,MATCH("cb_"&amp;$G11,データシート1!$A$1:$BT$1,0),0)</f>
        <v>152496.51500000001</v>
      </c>
      <c r="P11" s="666">
        <f>VLOOKUP(年度マスタ!$K$4&amp;"_"&amp;P$5,データシート1!$A:$BT,MATCH("cb_"&amp;$G11,データシート1!$A$1:$BT$1,0),0)</f>
        <v>153506.51500000001</v>
      </c>
      <c r="Q11" s="666">
        <f>VLOOKUP(年度マスタ!$K$4&amp;"_"&amp;Q$5,データシート1!$A:$BT,MATCH("cb_"&amp;$G11,データシート1!$A$1:$BT$1,0),0)</f>
        <v>263895.22700000001</v>
      </c>
      <c r="R11" s="667">
        <f>VLOOKUP(年度マスタ!$K$4&amp;"_"&amp;R$5,データシート1!$A:$BT,MATCH("cb_"&amp;$G11,データシート1!$A$1:$BT$1,0),0)</f>
        <v>264096.05199999997</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298591</v>
      </c>
      <c r="AD11" s="1082">
        <f>VLOOKUP(年度マスタ!$K$4&amp;"_"&amp;年度マスタ!$K$9,データシート3!A:AB,MATCH("ea_"&amp;$Y11&amp;"_年間発電",データシート3!$A$1:$AB$1,0),0)/10^3</f>
        <v>1858226.3689999997</v>
      </c>
      <c r="AE11" s="566">
        <f t="shared" si="0"/>
        <v>66.896149283999989</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1525969.5999999999</v>
      </c>
      <c r="K12" s="663">
        <f t="shared" ref="K12:Q12" si="1">SUM(K6:K11)</f>
        <v>1821852</v>
      </c>
      <c r="L12" s="663">
        <f t="shared" si="1"/>
        <v>2034711.0000000007</v>
      </c>
      <c r="M12" s="663">
        <f t="shared" si="1"/>
        <v>2260888.7260000021</v>
      </c>
      <c r="N12" s="663">
        <f t="shared" si="1"/>
        <v>2442841.4510000013</v>
      </c>
      <c r="O12" s="663">
        <f t="shared" si="1"/>
        <v>2630459.515000002</v>
      </c>
      <c r="P12" s="663">
        <f t="shared" si="1"/>
        <v>2762257.2150000138</v>
      </c>
      <c r="Q12" s="663">
        <f t="shared" si="1"/>
        <v>2970657.1270000516</v>
      </c>
      <c r="R12" s="664">
        <f t="shared" ref="R12" si="2">SUM(R6:R11)</f>
        <v>3049237.352000094</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4616</v>
      </c>
      <c r="AD12" s="1082">
        <f>VLOOKUP(年度マスタ!$K$4&amp;"_"&amp;年度マスタ!$K$9,データシート3!A:AB,MATCH("ea_"&amp;$Y12&amp;"_年間発電",データシート3!$A$1:$AB$1,0),0)/10^3</f>
        <v>33459.692000000003</v>
      </c>
      <c r="AE12" s="566">
        <f t="shared" si="0"/>
        <v>1.2045489120000001</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176138</v>
      </c>
      <c r="AD13" s="678">
        <f>SUM(AD14:AD16)</f>
        <v>1180611.7779999999</v>
      </c>
      <c r="AE13" s="679">
        <f t="shared" si="0"/>
        <v>42.502024007999999</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118884.00000000001</v>
      </c>
      <c r="AD14" s="1082">
        <f>VLOOKUP(年度マスタ!$K$4&amp;"_"&amp;年度マスタ!$K$9,データシート3!A:AB,MATCH("ea_"&amp;$Y14&amp;"_年間発電",データシート3!$A$1:$AB$1,0),0)/10^3</f>
        <v>829532.94699999993</v>
      </c>
      <c r="AE14" s="566">
        <f t="shared" si="0"/>
        <v>29.863186091999999</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24625</v>
      </c>
      <c r="AD15" s="1082">
        <f>VLOOKUP(年度マスタ!$K$4&amp;"_"&amp;年度マスタ!$K$9,データシート3!A:AB,MATCH("ea_"&amp;$Y15&amp;"_年間発電",データシート3!$A$1:$AB$1,0),0)/10^3</f>
        <v>150992.89600000001</v>
      </c>
      <c r="AE15" s="566">
        <f t="shared" si="0"/>
        <v>5.4357442560000004</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2814</v>
      </c>
      <c r="S16" s="584"/>
      <c r="T16" s="201"/>
      <c r="U16" s="600"/>
      <c r="W16" s="211"/>
      <c r="X16" s="211"/>
      <c r="Y16" s="206" t="s">
        <v>398</v>
      </c>
      <c r="Z16" s="196" t="s">
        <v>399</v>
      </c>
      <c r="AA16" s="223"/>
      <c r="AB16" s="230"/>
      <c r="AC16" s="1082">
        <f>VLOOKUP(年度マスタ!$K$4&amp;"_"&amp;年度マスタ!$K$9,データシート3!A:AB,MATCH("ea_"&amp;$Y16&amp;"_設備",データシート3!$A$1:$AB$1,0),0)</f>
        <v>32628.999999999996</v>
      </c>
      <c r="AD16" s="1082">
        <f>VLOOKUP(年度マスタ!$K$4&amp;"_"&amp;年度マスタ!$K$9,データシート3!A:AB,MATCH("ea_"&amp;$Y16&amp;"_年間発電",データシート3!$A$1:$AB$1,0),0)/10^3</f>
        <v>200085.93499999997</v>
      </c>
      <c r="AE16" s="566">
        <f t="shared" si="0"/>
        <v>7.2030936599999986</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408.55725720999999</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1400.3364701200005</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482368.3120080001</v>
      </c>
      <c r="K19" s="627">
        <f>K6*別紙!$C5/100*別紙!$E5/10^3</f>
        <v>530378.63255999971</v>
      </c>
      <c r="L19" s="627">
        <f>L6*別紙!$C5/100*別紙!$E5/10^3</f>
        <v>570720.06629999983</v>
      </c>
      <c r="M19" s="627">
        <f>M6*別紙!$C5/100*別紙!$E5/10^3</f>
        <v>622185.4123200021</v>
      </c>
      <c r="N19" s="627">
        <f>N6*別紙!$C5/100*別紙!$E5/10^3</f>
        <v>652958.16928800172</v>
      </c>
      <c r="O19" s="627">
        <f>O6*別紙!$C5/100*別紙!$E5/10^3</f>
        <v>697293.36236400076</v>
      </c>
      <c r="P19" s="627">
        <f>P6*別紙!$C5/100*別紙!$E5/10^3</f>
        <v>757361.04853206209</v>
      </c>
      <c r="Q19" s="627">
        <f>Q6*別紙!$C5/100*別紙!$E5/10^3</f>
        <v>816735.18535211019</v>
      </c>
      <c r="R19" s="651">
        <f>R6*別紙!$C5/100*別紙!$E5/10^3</f>
        <v>872096.12089216325</v>
      </c>
      <c r="S19" s="584"/>
      <c r="T19" s="201"/>
      <c r="U19" s="600"/>
      <c r="W19" s="211"/>
      <c r="X19" s="211"/>
      <c r="Y19" s="183"/>
      <c r="Z19" s="640" t="s">
        <v>390</v>
      </c>
      <c r="AA19" s="683"/>
      <c r="AB19" s="684"/>
      <c r="AC19" s="685">
        <f>SUM($AC$6,$AC$9,$AC$10,$AC$13)</f>
        <v>28648675.999999993</v>
      </c>
      <c r="AD19" s="685">
        <f>SUM($AD$6,$AD$9,$AD$10,$AD$13)</f>
        <v>46969830.910999991</v>
      </c>
      <c r="AE19" s="686">
        <f>SUM($AE$6,$AE$9,$AE$10,$AE$13,$AE$17,$AE$18)</f>
        <v>3499.8076401260005</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2813</v>
      </c>
      <c r="D20" s="181"/>
      <c r="E20" s="182"/>
      <c r="F20" s="181"/>
      <c r="G20" s="634" t="s">
        <v>375</v>
      </c>
      <c r="H20" s="635"/>
      <c r="I20" s="654"/>
      <c r="J20" s="652">
        <f>J7*別紙!$C6/100*別紙!$E6/10^3</f>
        <v>1109161.6411319994</v>
      </c>
      <c r="K20" s="629">
        <f>K7*別紙!$C6/100*別紙!$E6/10^3</f>
        <v>1414228.3248960001</v>
      </c>
      <c r="L20" s="629">
        <f>L7*別紙!$C6/100*別紙!$E6/10^3</f>
        <v>1643988.0331680011</v>
      </c>
      <c r="M20" s="629">
        <f>M7*別紙!$C6/100*別紙!$E6/10^3</f>
        <v>1869190.7009639998</v>
      </c>
      <c r="N20" s="629">
        <f>N7*別紙!$C6/100*別紙!$E6/10^3</f>
        <v>2056262.9598960001</v>
      </c>
      <c r="O20" s="629">
        <f>O7*別紙!$C6/100*別紙!$E6/10^3</f>
        <v>2213797.3266480011</v>
      </c>
      <c r="P20" s="629">
        <f>P7*別紙!$C6/100*別紙!$E6/10^3</f>
        <v>2317310.3072759495</v>
      </c>
      <c r="Q20" s="629">
        <f>Q7*別紙!$C6/100*別紙!$E6/10^3</f>
        <v>2381566.9457279467</v>
      </c>
      <c r="R20" s="646">
        <f>R7*別紙!$C6/100*別紙!$E6/10^3</f>
        <v>2424190.9025879442</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291983.04998399998</v>
      </c>
      <c r="K21" s="629">
        <f>K8*別紙!$C7/100*別紙!$E7/10^3</f>
        <v>332019.24940799997</v>
      </c>
      <c r="L21" s="629">
        <f>L8*別紙!$C7/100*別紙!$E7/10^3</f>
        <v>332335.56249599997</v>
      </c>
      <c r="M21" s="629">
        <f>M8*別紙!$C7/100*別紙!$E7/10^3</f>
        <v>328813.10342399997</v>
      </c>
      <c r="N21" s="629">
        <f>N8*別紙!$C7/100*別紙!$E7/10^3</f>
        <v>358878.27139200002</v>
      </c>
      <c r="O21" s="629">
        <f>O8*別紙!$C7/100*別紙!$E7/10^3</f>
        <v>406672.83139200002</v>
      </c>
      <c r="P21" s="629">
        <f>P8*別紙!$C7/100*別紙!$E7/10^3</f>
        <v>406672.83139200002</v>
      </c>
      <c r="Q21" s="629">
        <f>Q8*別紙!$C7/100*別紙!$E7/10^3</f>
        <v>402545.11939199996</v>
      </c>
      <c r="R21" s="646">
        <f>R8*別紙!$C7/100*別紙!$E7/10^3</f>
        <v>402545.11939199996</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97535.592000000004</v>
      </c>
      <c r="K22" s="629">
        <f>K9*別紙!$C8/100*別紙!$E8/10^3</f>
        <v>132486.41519999999</v>
      </c>
      <c r="L22" s="629">
        <f>L9*別紙!$C8/100*別紙!$E8/10^3</f>
        <v>155395.74240000002</v>
      </c>
      <c r="M22" s="629">
        <f>M9*別紙!$C8/100*別紙!$E8/10^3</f>
        <v>172538.712</v>
      </c>
      <c r="N22" s="629">
        <f>N9*別紙!$C8/100*別紙!$E8/10^3</f>
        <v>176217.91200000004</v>
      </c>
      <c r="O22" s="629">
        <f>O9*別紙!$C8/100*別紙!$E8/10^3</f>
        <v>189324.27359999999</v>
      </c>
      <c r="P22" s="629">
        <f>P9*別紙!$C8/100*別紙!$E8/10^3</f>
        <v>202364.40959999998</v>
      </c>
      <c r="Q22" s="629">
        <f>Q9*別紙!$C8/100*別紙!$E8/10^3</f>
        <v>212140.56959999999</v>
      </c>
      <c r="R22" s="646">
        <f>R9*別紙!$C8/100*別紙!$E8/10^3</f>
        <v>212279.32800000001</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770.88</v>
      </c>
      <c r="M23" s="629">
        <f>M10*別紙!$C9/100*別紙!$E9/10^3</f>
        <v>770.88</v>
      </c>
      <c r="N23" s="629">
        <f>N10*別紙!$C9/100*別紙!$E9/10^3</f>
        <v>770.88</v>
      </c>
      <c r="O23" s="629">
        <f>O10*別紙!$C9/100*別紙!$E9/10^3</f>
        <v>770.88</v>
      </c>
      <c r="P23" s="629">
        <f>P10*別紙!$C9/100*別紙!$E9/10^3</f>
        <v>770.88</v>
      </c>
      <c r="Q23" s="629">
        <f>Q10*別紙!$C9/100*別紙!$E9/10^3</f>
        <v>770.88</v>
      </c>
      <c r="R23" s="646">
        <f>R10*別紙!$C9/100*別紙!$E9/10^3</f>
        <v>770.88</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928964.36160000006</v>
      </c>
      <c r="K24" s="666">
        <f>K11*別紙!$C10/100*別紙!$E10/10^3</f>
        <v>930158.5247999999</v>
      </c>
      <c r="L24" s="666">
        <f>L11*別紙!$C10/100*別紙!$E10/10^3</f>
        <v>936696.98880000005</v>
      </c>
      <c r="M24" s="666">
        <f>M11*別紙!$C10/100*別紙!$E10/10^3</f>
        <v>1016601.6862080002</v>
      </c>
      <c r="N24" s="666">
        <f>N11*別紙!$C10/100*別紙!$E10/10^3</f>
        <v>1019030.133408</v>
      </c>
      <c r="O24" s="666">
        <f>O11*別紙!$C10/100*別紙!$E10/10^3</f>
        <v>1068695.57712</v>
      </c>
      <c r="P24" s="666">
        <f>P11*別紙!$C10/100*別紙!$E10/10^3</f>
        <v>1075773.6571200001</v>
      </c>
      <c r="Q24" s="666">
        <f>Q11*別紙!$C10/100*別紙!$E10/10^3</f>
        <v>1849377.7508159999</v>
      </c>
      <c r="R24" s="667">
        <f>R11*別紙!$C10/100*別紙!$E10/10^3</f>
        <v>1850785.1324159997</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2910012.9567239992</v>
      </c>
      <c r="K25" s="669">
        <f t="shared" si="3"/>
        <v>3339271.1468639998</v>
      </c>
      <c r="L25" s="669">
        <f t="shared" si="3"/>
        <v>3639907.2731640008</v>
      </c>
      <c r="M25" s="669">
        <f t="shared" si="3"/>
        <v>4010100.4949160023</v>
      </c>
      <c r="N25" s="669">
        <f t="shared" si="3"/>
        <v>4264118.3259840021</v>
      </c>
      <c r="O25" s="669">
        <f t="shared" si="3"/>
        <v>4576554.251124002</v>
      </c>
      <c r="P25" s="669">
        <f t="shared" si="3"/>
        <v>4760253.133920012</v>
      </c>
      <c r="Q25" s="669">
        <f t="shared" si="3"/>
        <v>5663136.4508880572</v>
      </c>
      <c r="R25" s="670">
        <f t="shared" ref="R25" si="4">SUM(R19:R24)</f>
        <v>5762667.4832881074</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28146735.792989522</v>
      </c>
      <c r="K26" s="1052">
        <f>(VLOOKUP(年度マスタ!$K$4&amp;"_"&amp;K$18,データシート1!$A:$BT,MATCH("da_合計",データシート1!$A$1:$BT$1,0),0))/10^3</f>
        <v>27862323.172561117</v>
      </c>
      <c r="L26" s="1052">
        <f>(VLOOKUP(年度マスタ!$K$4&amp;"_"&amp;L$18,データシート1!$A:$BT,MATCH("da_合計",データシート1!$A$1:$BT$1,0),0))/10^3</f>
        <v>28300070.698996566</v>
      </c>
      <c r="M26" s="1052">
        <f>(VLOOKUP(年度マスタ!$K$4&amp;"_"&amp;M$18,データシート1!$A:$BT,MATCH("da_合計",データシート1!$A$1:$BT$1,0),0))/10^3</f>
        <v>28110759.769821759</v>
      </c>
      <c r="N26" s="1052">
        <f>(VLOOKUP(年度マスタ!$K$4&amp;"_"&amp;N$18,データシート1!$A:$BT,MATCH("da_合計",データシート1!$A$1:$BT$1,0),0))/10^3</f>
        <v>26815606.853106465</v>
      </c>
      <c r="O26" s="1052">
        <f>(VLOOKUP(年度マスタ!$K$4&amp;"_"&amp;O$18,データシート1!$A:$BT,MATCH("da_合計",データシート1!$A$1:$BT$1,0),0))/10^3</f>
        <v>26248317.627810851</v>
      </c>
      <c r="P26" s="1052">
        <f>(VLOOKUP(年度マスタ!$K$4&amp;"_"&amp;P$18,データシート1!$A:$BT,MATCH("da_合計",データシート1!$A$1:$BT$1,0),0))/10^3</f>
        <v>27112701.317689084</v>
      </c>
      <c r="Q26" s="1052">
        <f>(VLOOKUP(年度マスタ!$K$4&amp;"_"&amp;Q$18,データシート1!$A:$BT,MATCH("da_合計",データシート1!$A$1:$BT$1,0),0))/10^3</f>
        <v>26777464.547573037</v>
      </c>
      <c r="R26" s="1050">
        <f>Q26</f>
        <v>26777464.547573037</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0.10338722678630441</v>
      </c>
      <c r="K27" s="850">
        <f t="shared" ref="K27:P27" si="5">K25/K26</f>
        <v>0.11984898481661867</v>
      </c>
      <c r="L27" s="850">
        <f t="shared" si="5"/>
        <v>0.12861831024659104</v>
      </c>
      <c r="M27" s="850">
        <f t="shared" si="5"/>
        <v>0.14265357919002375</v>
      </c>
      <c r="N27" s="850">
        <f t="shared" si="5"/>
        <v>0.15901629037681181</v>
      </c>
      <c r="O27" s="850">
        <f t="shared" si="5"/>
        <v>0.17435609839904598</v>
      </c>
      <c r="P27" s="850">
        <f t="shared" si="5"/>
        <v>0.1755728091473604</v>
      </c>
      <c r="Q27" s="850">
        <f>Q25/Q26</f>
        <v>0.21148889734600854</v>
      </c>
      <c r="R27" s="851">
        <f>R25/R26</f>
        <v>0.21520586734603311</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2809</v>
      </c>
      <c r="AD50" s="1135" t="s">
        <v>2810</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0.21520586734603311</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1.7540805936855242</v>
      </c>
      <c r="AA52" s="183"/>
      <c r="AB52" s="690" t="s">
        <v>414</v>
      </c>
      <c r="AC52" s="691">
        <f>$AD6</f>
        <v>35036597.092999995</v>
      </c>
      <c r="AD52" s="692">
        <f>R19+R20</f>
        <v>3296287.0234801075</v>
      </c>
      <c r="AE52" s="693">
        <f t="shared" ref="AE52:AE54" si="6">IFERROR(AD52/AC52,"-")</f>
        <v>9.4081254944096068E-2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20192366.363426954</v>
      </c>
      <c r="Z53" s="1129"/>
      <c r="AA53" s="183"/>
      <c r="AB53" s="690" t="s">
        <v>378</v>
      </c>
      <c r="AC53" s="691">
        <f>$AD9</f>
        <v>8860935.979000004</v>
      </c>
      <c r="AD53" s="692">
        <f>R21</f>
        <v>402545.11939199996</v>
      </c>
      <c r="AE53" s="693">
        <f t="shared" si="6"/>
        <v>4.5429187203926621E-2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1891686.0609999998</v>
      </c>
      <c r="AD54" s="691">
        <f>R22</f>
        <v>212279.32800000001</v>
      </c>
      <c r="AE54" s="693">
        <f t="shared" si="6"/>
        <v>0.11221699645436042</v>
      </c>
      <c r="AF54" s="485"/>
      <c r="AG54" s="44"/>
      <c r="AH54" s="433"/>
      <c r="AI54" s="455" t="s">
        <v>441</v>
      </c>
      <c r="AJ54" s="456">
        <f>VLOOKUP(年度マスタ!$K$4&amp;"_"&amp;AJ$53,データシート1!$A$1:$BT$2000,MATCH("ca_太陽光発電（10kW未満）",データシート1!$A$1:$BT$1,0),0)</f>
        <v>94905</v>
      </c>
      <c r="AK54" s="456">
        <f>VLOOKUP(年度マスタ!$K$4&amp;"_"&amp;AK$53,データシート1!$A$1:$BT$2000,MATCH("ca_太陽光発電（10kW未満）",データシート1!$A$1:$BT$1,0),0)</f>
        <v>103078</v>
      </c>
      <c r="AL54" s="456">
        <f>VLOOKUP(年度マスタ!$K$4&amp;"_"&amp;AL$53,データシート1!$A$1:$BT$2000,MATCH("ca_太陽光発電（10kW未満）",データシート1!$A$1:$BT$1,0),0)</f>
        <v>109950</v>
      </c>
      <c r="AM54" s="456">
        <f>VLOOKUP(年度マスタ!$K$4&amp;"_"&amp;AM$53,データシート1!$A$1:$BT$2000,MATCH("ca_太陽光発電（10kW未満）",データシート1!$A$1:$BT$1,0),0)</f>
        <v>119073</v>
      </c>
      <c r="AN54" s="456">
        <f>VLOOKUP(年度マスタ!$K$4&amp;"_"&amp;AN$53,データシート1!$A$1:$BT$2000,MATCH("ca_太陽光発電（10kW未満）",データシート1!$A$1:$BT$1,0),0)</f>
        <v>123819</v>
      </c>
      <c r="AO54" s="456">
        <f>VLOOKUP(年度マスタ!$K$4&amp;"_"&amp;AO$53,データシート1!$A$1:$BT$2000,MATCH("ca_太陽光発電（10kW未満）",データシート1!$A$1:$BT$1,0),0)</f>
        <v>130522</v>
      </c>
      <c r="AP54" s="456">
        <f>VLOOKUP(年度マスタ!$K$4&amp;"_"&amp;AP$53,データシート1!$A$1:$BT$2000,MATCH("ca_太陽光発電（10kW未満）",データシート1!$A$1:$BT$1,0),0)</f>
        <v>139906</v>
      </c>
      <c r="AQ54" s="456">
        <f>VLOOKUP(年度マスタ!$K$4&amp;"_"&amp;AQ$53,データシート1!$A$1:$BT$2000,MATCH("ca_太陽光発電（10kW未満）",データシート1!$A$1:$BT$1,0),0)</f>
        <v>148432</v>
      </c>
      <c r="AR54" s="456">
        <f>VLOOKUP(年度マスタ!$K$4&amp;"_"&amp;AR$53,データシート1!$A$1:$BT$2000,MATCH("ca_太陽光発電（10kW未満）",データシート1!$A$1:$BT$1,0),0)</f>
        <v>156746</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1180611.7779999999</v>
      </c>
      <c r="AD55" s="691">
        <f>R23</f>
        <v>770.88</v>
      </c>
      <c r="AE55" s="693">
        <f>IFERROR(AD55/AC55,"-")</f>
        <v>6.5294960999448884E-4</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静岡県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静岡県</v>
      </c>
      <c r="AY12" s="24" t="str">
        <f>年度マスタ!$J4</f>
        <v>静岡県</v>
      </c>
      <c r="AZ12" s="24" t="str">
        <f>年度マスタ!$K4</f>
        <v>22</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静岡県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静岡県</v>
      </c>
      <c r="AY4" s="1037" t="str">
        <f>年度マスタ!$J4</f>
        <v>静岡県</v>
      </c>
      <c r="AZ4" s="1037" t="str">
        <f>年度マスタ!$K4</f>
        <v>22</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2808</v>
      </c>
      <c r="BY11" s="23" t="s">
        <v>2808</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22205</v>
      </c>
      <c r="AY72" s="19" t="str">
        <f>IF(IFERROR(比較地域マスタ!$AE7,"")=0,"",IFERROR(比較地域マスタ!$AE7,""))</f>
        <v>熱海市</v>
      </c>
      <c r="AZ72" s="17"/>
      <c r="BA72" s="23">
        <v>1</v>
      </c>
      <c r="BB72" s="23">
        <v>1</v>
      </c>
      <c r="BC72" s="19" t="str">
        <f>AX72</f>
        <v>22205</v>
      </c>
      <c r="BD72" s="19" t="str">
        <f>AY72</f>
        <v>熱海市</v>
      </c>
      <c r="BE72" s="35">
        <f>VLOOKUP(BC72&amp;"_"&amp;$AZ$9,データシート3!A:AB,MATCH("ea_"&amp;"太陽光（建物系）"&amp;"_年間発電",データシート3!$A$1:$AB$1,0),0)/10^3+VLOOKUP(BC72&amp;"_"&amp;$AZ$9,データシート3!A:AB,MATCH("ea_"&amp;"太陽光（土地系）"&amp;"_年間発電",データシート3!$A$1:$AB$1,0),0)/10^3</f>
        <v>229186.84699999998</v>
      </c>
      <c r="BF72" s="35">
        <f>VLOOKUP(BC72&amp;"_"&amp;$AZ$9,データシート3!A:AB,MATCH("ea_"&amp;"風力（陸上）"&amp;"_年間発電",データシート3!$A$1:$AB$1,0),0)/10^3</f>
        <v>138596.40299999996</v>
      </c>
      <c r="BG72" s="35">
        <f>VLOOKUP(BC72&amp;"_"&amp;$AZ$9,データシート3!A:AB,MATCH("ea_"&amp;"中小水（河川）"&amp;"_年間発電",データシート3!$A$1:$AB$1,0),0)/10^3+VLOOKUP(BC72&amp;"_"&amp;$AZ$9,データシート3!A:AB,MATCH("ea_"&amp;"中小水（農業用水路）"&amp;"_年間発電",データシート3!$A$1:$AB$1,0),0)/10^3</f>
        <v>16683.906999999999</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5">
        <f>SUM(BE72:BH72)</f>
        <v>384923.86799999996</v>
      </c>
      <c r="BJ72" s="35">
        <f>(VLOOKUP($BC72&amp;"_"&amp;$AZ$8,データシート3!$A:$AN,MATCH("da_合計",データシート3!$A$1:$AN$1,0),0))/10^3</f>
        <v>222074.56961105793</v>
      </c>
      <c r="BK72" s="35">
        <f t="shared" ref="BK72:BK103" si="21">BI72-BJ72</f>
        <v>162849.29838894203</v>
      </c>
      <c r="BL72" s="35">
        <f t="shared" ref="BL72:BL103" si="22">IF(BK72&gt;0,0,BK72)</f>
        <v>0</v>
      </c>
      <c r="BM72" s="35">
        <f t="shared" ref="BM72:BM103" si="23">IF(BK72&gt;0,BK72,0)</f>
        <v>162849.29838894203</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22222</v>
      </c>
      <c r="AY73" s="19" t="str">
        <f>IF(IFERROR(比較地域マスタ!$AE8,"")=0,"",IFERROR(比較地域マスタ!$AE8,""))</f>
        <v>伊豆市</v>
      </c>
      <c r="AZ73" s="17"/>
      <c r="BA73" s="23">
        <v>2</v>
      </c>
      <c r="BB73" s="23">
        <v>1</v>
      </c>
      <c r="BC73" s="19" t="str">
        <f t="shared" ref="BC73:BC136" si="24">AX73</f>
        <v>22222</v>
      </c>
      <c r="BD73" s="19" t="str">
        <f t="shared" ref="BD73:BD136" si="25">AY73</f>
        <v>伊豆市</v>
      </c>
      <c r="BE73" s="35">
        <f>VLOOKUP(BC73&amp;"_"&amp;$AZ$9,データシート3!A:AB,MATCH("ea_"&amp;"太陽光（建物系）"&amp;"_年間発電",データシート3!$A$1:$AB$1,0),0)/10^3+VLOOKUP(BC73&amp;"_"&amp;$AZ$9,データシート3!A:AB,MATCH("ea_"&amp;"太陽光（土地系）"&amp;"_年間発電",データシート3!$A$1:$AB$1,0),0)/10^3</f>
        <v>496740.86399999994</v>
      </c>
      <c r="BF73" s="35">
        <f>VLOOKUP(BC73&amp;"_"&amp;$AZ$9,データシート3!A:AB,MATCH("ea_"&amp;"風力（陸上）"&amp;"_年間発電",データシート3!$A$1:$AB$1,0),0)/10^3</f>
        <v>2319579.3220000002</v>
      </c>
      <c r="BG73" s="35">
        <f>VLOOKUP(BC73&amp;"_"&amp;$AZ$9,データシート3!A:AB,MATCH("ea_"&amp;"中小水（河川）"&amp;"_年間発電",データシート3!$A$1:$AB$1,0),0)/10^3+VLOOKUP(BC73&amp;"_"&amp;$AZ$9,データシート3!A:AB,MATCH("ea_"&amp;"中小水（農業用水路）"&amp;"_年間発電",データシート3!$A$1:$AB$1,0),0)/10^3</f>
        <v>273755.23200000008</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5">
        <f t="shared" ref="BI73:BI136" si="26">SUM(BE73:BH73)</f>
        <v>3306281.9860000005</v>
      </c>
      <c r="BJ73" s="35">
        <f>(VLOOKUP($BC73&amp;"_"&amp;$AZ$8,データシート3!$A:$AN,MATCH("da_合計",データシート3!$A$1:$AN$1,0),0))/10^3</f>
        <v>147381.3526140805</v>
      </c>
      <c r="BK73" s="35">
        <f t="shared" si="21"/>
        <v>3158900.63338592</v>
      </c>
      <c r="BL73" s="35">
        <f t="shared" si="22"/>
        <v>0</v>
      </c>
      <c r="BM73" s="35">
        <f t="shared" si="23"/>
        <v>3158900.63338592</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22225</v>
      </c>
      <c r="AY74" s="19" t="str">
        <f>IF(IFERROR(比較地域マスタ!$AE9,"")=0,"",IFERROR(比較地域マスタ!$AE9,""))</f>
        <v>伊豆の国市</v>
      </c>
      <c r="AZ74" s="17"/>
      <c r="BA74" s="23">
        <v>3</v>
      </c>
      <c r="BB74" s="23">
        <v>1</v>
      </c>
      <c r="BC74" s="19" t="str">
        <f t="shared" si="24"/>
        <v>22225</v>
      </c>
      <c r="BD74" s="19" t="str">
        <f t="shared" si="25"/>
        <v>伊豆の国市</v>
      </c>
      <c r="BE74" s="35">
        <f>VLOOKUP(BC74&amp;"_"&amp;$AZ$9,データシート3!A:AB,MATCH("ea_"&amp;"太陽光（建物系）"&amp;"_年間発電",データシート3!$A$1:$AB$1,0),0)/10^3+VLOOKUP(BC74&amp;"_"&amp;$AZ$9,データシート3!A:AB,MATCH("ea_"&amp;"太陽光（土地系）"&amp;"_年間発電",データシート3!$A$1:$AB$1,0),0)/10^3</f>
        <v>414539.67300000001</v>
      </c>
      <c r="BF74" s="35">
        <f>VLOOKUP(BC74&amp;"_"&amp;$AZ$9,データシート3!A:AB,MATCH("ea_"&amp;"風力（陸上）"&amp;"_年間発電",データシート3!$A$1:$AB$1,0),0)/10^3</f>
        <v>162331.00899999999</v>
      </c>
      <c r="BG74" s="35">
        <f>VLOOKUP(BC74&amp;"_"&amp;$AZ$9,データシート3!A:AB,MATCH("ea_"&amp;"中小水（河川）"&amp;"_年間発電",データシート3!$A$1:$AB$1,0),0)/10^3+VLOOKUP(BC74&amp;"_"&amp;$AZ$9,データシート3!A:AB,MATCH("ea_"&amp;"中小水（農業用水路）"&amp;"_年間発電",データシート3!$A$1:$AB$1,0),0)/10^3</f>
        <v>28648.600999999995</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5">
        <f t="shared" si="26"/>
        <v>608701.79100000008</v>
      </c>
      <c r="BJ74" s="35">
        <f>(VLOOKUP($BC74&amp;"_"&amp;$AZ$8,データシート3!$A:$AN,MATCH("da_合計",データシート3!$A$1:$AN$1,0),0))/10^3</f>
        <v>291488.73433570092</v>
      </c>
      <c r="BK74" s="35">
        <f t="shared" si="21"/>
        <v>317213.05666429916</v>
      </c>
      <c r="BL74" s="35">
        <f t="shared" si="22"/>
        <v>0</v>
      </c>
      <c r="BM74" s="35">
        <f t="shared" si="23"/>
        <v>317213.05666429916</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22208</v>
      </c>
      <c r="AY75" s="19" t="str">
        <f>IF(IFERROR(比較地域マスタ!$AE10,"")=0,"",IFERROR(比較地域マスタ!$AE10,""))</f>
        <v>伊東市</v>
      </c>
      <c r="AZ75" s="17"/>
      <c r="BA75" s="23">
        <v>4</v>
      </c>
      <c r="BB75" s="23">
        <v>1</v>
      </c>
      <c r="BC75" s="19" t="str">
        <f t="shared" si="24"/>
        <v>22208</v>
      </c>
      <c r="BD75" s="19" t="str">
        <f t="shared" si="25"/>
        <v>伊東市</v>
      </c>
      <c r="BE75" s="35">
        <f>VLOOKUP(BC75&amp;"_"&amp;$AZ$9,データシート3!A:AB,MATCH("ea_"&amp;"太陽光（建物系）"&amp;"_年間発電",データシート3!$A$1:$AB$1,0),0)/10^3+VLOOKUP(BC75&amp;"_"&amp;$AZ$9,データシート3!A:AB,MATCH("ea_"&amp;"太陽光（土地系）"&amp;"_年間発電",データシート3!$A$1:$AB$1,0),0)/10^3</f>
        <v>521774.11499999999</v>
      </c>
      <c r="BF75" s="35">
        <f>VLOOKUP(BC75&amp;"_"&amp;$AZ$9,データシート3!A:AB,MATCH("ea_"&amp;"風力（陸上）"&amp;"_年間発電",データシート3!$A$1:$AB$1,0),0)/10^3</f>
        <v>316849.913</v>
      </c>
      <c r="BG75" s="35">
        <f>VLOOKUP(BC75&amp;"_"&amp;$AZ$9,データシート3!A:AB,MATCH("ea_"&amp;"中小水（河川）"&amp;"_年間発電",データシート3!$A$1:$AB$1,0),0)/10^3+VLOOKUP(BC75&amp;"_"&amp;$AZ$9,データシート3!A:AB,MATCH("ea_"&amp;"中小水（農業用水路）"&amp;"_年間発電",データシート3!$A$1:$AB$1,0),0)/10^3</f>
        <v>8758.848</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5">
        <f t="shared" si="26"/>
        <v>1600285.9559999998</v>
      </c>
      <c r="BJ75" s="35">
        <f>(VLOOKUP($BC75&amp;"_"&amp;$AZ$8,データシート3!$A:$AN,MATCH("da_合計",データシート3!$A$1:$AN$1,0),0))/10^3</f>
        <v>355894.91887607105</v>
      </c>
      <c r="BK75" s="35">
        <f t="shared" si="21"/>
        <v>1244391.0371239288</v>
      </c>
      <c r="BL75" s="35">
        <f t="shared" si="22"/>
        <v>0</v>
      </c>
      <c r="BM75" s="35">
        <f t="shared" si="23"/>
        <v>1244391.0371239288</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22211</v>
      </c>
      <c r="AY76" s="19" t="str">
        <f>IF(IFERROR(比較地域マスタ!$AE11,"")=0,"",IFERROR(比較地域マスタ!$AE11,""))</f>
        <v>磐田市</v>
      </c>
      <c r="AZ76" s="17"/>
      <c r="BA76" s="23">
        <v>5</v>
      </c>
      <c r="BB76" s="23">
        <v>1</v>
      </c>
      <c r="BC76" s="19" t="str">
        <f t="shared" si="24"/>
        <v>22211</v>
      </c>
      <c r="BD76" s="19" t="str">
        <f t="shared" si="25"/>
        <v>磐田市</v>
      </c>
      <c r="BE76" s="35">
        <f>VLOOKUP(BC76&amp;"_"&amp;$AZ$9,データシート3!A:AB,MATCH("ea_"&amp;"太陽光（建物系）"&amp;"_年間発電",データシート3!$A$1:$AB$1,0),0)/10^3+VLOOKUP(BC76&amp;"_"&amp;$AZ$9,データシート3!A:AB,MATCH("ea_"&amp;"太陽光（土地系）"&amp;"_年間発電",データシート3!$A$1:$AB$1,0),0)/10^3</f>
        <v>1739766.0100000002</v>
      </c>
      <c r="BF76" s="35">
        <f>VLOOKUP(BC76&amp;"_"&amp;$AZ$9,データシート3!A:AB,MATCH("ea_"&amp;"風力（陸上）"&amp;"_年間発電",データシート3!$A$1:$AB$1,0),0)/10^3</f>
        <v>39278.534</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5">
        <f t="shared" si="26"/>
        <v>1779093.1090000002</v>
      </c>
      <c r="BJ76" s="35">
        <f>(VLOOKUP($BC76&amp;"_"&amp;$AZ$8,データシート3!$A:$AN,MATCH("da_合計",データシート3!$A$1:$AN$1,0),0))/10^3</f>
        <v>1601671.0679608348</v>
      </c>
      <c r="BK76" s="35">
        <f t="shared" si="21"/>
        <v>177422.04103916534</v>
      </c>
      <c r="BL76" s="35">
        <f t="shared" si="22"/>
        <v>0</v>
      </c>
      <c r="BM76" s="35">
        <f t="shared" si="23"/>
        <v>177422.04103916534</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22223</v>
      </c>
      <c r="AY77" s="19" t="str">
        <f>IF(IFERROR(比較地域マスタ!$AE12,"")=0,"",IFERROR(比較地域マスタ!$AE12,""))</f>
        <v>御前崎市</v>
      </c>
      <c r="AZ77" s="17"/>
      <c r="BA77" s="23">
        <v>6</v>
      </c>
      <c r="BB77" s="23">
        <v>1</v>
      </c>
      <c r="BC77" s="19" t="str">
        <f t="shared" si="24"/>
        <v>22223</v>
      </c>
      <c r="BD77" s="19" t="str">
        <f t="shared" si="25"/>
        <v>御前崎市</v>
      </c>
      <c r="BE77" s="35">
        <f>VLOOKUP(BC77&amp;"_"&amp;$AZ$9,データシート3!A:AB,MATCH("ea_"&amp;"太陽光（建物系）"&amp;"_年間発電",データシート3!$A$1:$AB$1,0),0)/10^3+VLOOKUP(BC77&amp;"_"&amp;$AZ$9,データシート3!A:AB,MATCH("ea_"&amp;"太陽光（土地系）"&amp;"_年間発電",データシート3!$A$1:$AB$1,0),0)/10^3</f>
        <v>733038.61200000008</v>
      </c>
      <c r="BF77" s="35">
        <f>VLOOKUP(BC77&amp;"_"&amp;$AZ$9,データシート3!A:AB,MATCH("ea_"&amp;"風力（陸上）"&amp;"_年間発電",データシート3!$A$1:$AB$1,0),0)/10^3</f>
        <v>6350.4660000000003</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5">
        <f t="shared" si="26"/>
        <v>746345.7790000001</v>
      </c>
      <c r="BJ77" s="35">
        <f>(VLOOKUP($BC77&amp;"_"&amp;$AZ$8,データシート3!$A:$AN,MATCH("da_合計",データシート3!$A$1:$AN$1,0),0))/10^3</f>
        <v>213516.4233648621</v>
      </c>
      <c r="BK77" s="35">
        <f t="shared" si="21"/>
        <v>532829.355635138</v>
      </c>
      <c r="BL77" s="35">
        <f t="shared" si="22"/>
        <v>0</v>
      </c>
      <c r="BM77" s="35">
        <f t="shared" si="23"/>
        <v>532829.355635138</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22344</v>
      </c>
      <c r="AY78" s="19" t="str">
        <f>IF(IFERROR(比較地域マスタ!$AE13,"")=0,"",IFERROR(比較地域マスタ!$AE13,""))</f>
        <v>小山町</v>
      </c>
      <c r="AZ78" s="17"/>
      <c r="BA78" s="23">
        <v>7</v>
      </c>
      <c r="BB78" s="23">
        <v>1</v>
      </c>
      <c r="BC78" s="19" t="str">
        <f t="shared" si="24"/>
        <v>22344</v>
      </c>
      <c r="BD78" s="19" t="str">
        <f t="shared" si="25"/>
        <v>小山町</v>
      </c>
      <c r="BE78" s="35">
        <f>VLOOKUP(BC78&amp;"_"&amp;$AZ$9,データシート3!A:AB,MATCH("ea_"&amp;"太陽光（建物系）"&amp;"_年間発電",データシート3!$A$1:$AB$1,0),0)/10^3+VLOOKUP(BC78&amp;"_"&amp;$AZ$9,データシート3!A:AB,MATCH("ea_"&amp;"太陽光（土地系）"&amp;"_年間発電",データシート3!$A$1:$AB$1,0),0)/10^3</f>
        <v>296733.41399999999</v>
      </c>
      <c r="BF78" s="35">
        <f>VLOOKUP(BC78&amp;"_"&amp;$AZ$9,データシート3!A:AB,MATCH("ea_"&amp;"風力（陸上）"&amp;"_年間発電",データシート3!$A$1:$AB$1,0),0)/10^3</f>
        <v>166425.92800000004</v>
      </c>
      <c r="BG78" s="35">
        <f>VLOOKUP(BC78&amp;"_"&amp;$AZ$9,データシート3!A:AB,MATCH("ea_"&amp;"中小水（河川）"&amp;"_年間発電",データシート3!$A$1:$AB$1,0),0)/10^3+VLOOKUP(BC78&amp;"_"&amp;$AZ$9,データシート3!A:AB,MATCH("ea_"&amp;"中小水（農業用水路）"&amp;"_年間発電",データシート3!$A$1:$AB$1,0),0)/10^3</f>
        <v>43533.455999999998</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5">
        <f t="shared" si="26"/>
        <v>516524.49600000004</v>
      </c>
      <c r="BJ78" s="35">
        <f>(VLOOKUP($BC78&amp;"_"&amp;$AZ$8,データシート3!$A:$AN,MATCH("da_合計",データシート3!$A$1:$AN$1,0),0))/10^3</f>
        <v>174862.91273416235</v>
      </c>
      <c r="BK78" s="35">
        <f t="shared" si="21"/>
        <v>341661.58326583769</v>
      </c>
      <c r="BL78" s="35">
        <f t="shared" si="22"/>
        <v>0</v>
      </c>
      <c r="BM78" s="35">
        <f t="shared" si="23"/>
        <v>341661.58326583769</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22213</v>
      </c>
      <c r="AY79" s="19" t="str">
        <f>IF(IFERROR(比較地域マスタ!$AE14,"")=0,"",IFERROR(比較地域マスタ!$AE14,""))</f>
        <v>掛川市</v>
      </c>
      <c r="AZ79" s="17"/>
      <c r="BA79" s="23">
        <v>8</v>
      </c>
      <c r="BB79" s="23">
        <v>1</v>
      </c>
      <c r="BC79" s="19" t="str">
        <f t="shared" si="24"/>
        <v>22213</v>
      </c>
      <c r="BD79" s="19" t="str">
        <f t="shared" si="25"/>
        <v>掛川市</v>
      </c>
      <c r="BE79" s="35">
        <f>VLOOKUP(BC79&amp;"_"&amp;$AZ$9,データシート3!A:AB,MATCH("ea_"&amp;"太陽光（建物系）"&amp;"_年間発電",データシート3!$A$1:$AB$1,0),0)/10^3+VLOOKUP(BC79&amp;"_"&amp;$AZ$9,データシート3!A:AB,MATCH("ea_"&amp;"太陽光（土地系）"&amp;"_年間発電",データシート3!$A$1:$AB$1,0),0)/10^3</f>
        <v>2147193.61</v>
      </c>
      <c r="BF79" s="35">
        <f>VLOOKUP(BC79&amp;"_"&amp;$AZ$9,データシート3!A:AB,MATCH("ea_"&amp;"風力（陸上）"&amp;"_年間発電",データシート3!$A$1:$AB$1,0),0)/10^3</f>
        <v>249575.598</v>
      </c>
      <c r="BG79" s="35">
        <f>VLOOKUP(BC79&amp;"_"&amp;$AZ$9,データシート3!A:AB,MATCH("ea_"&amp;"中小水（河川）"&amp;"_年間発電",データシート3!$A$1:$AB$1,0),0)/10^3+VLOOKUP(BC79&amp;"_"&amp;$AZ$9,データシート3!A:AB,MATCH("ea_"&amp;"中小水（農業用水路）"&amp;"_年間発電",データシート3!$A$1:$AB$1,0),0)/10^3</f>
        <v>945.96400000000006</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5">
        <f t="shared" si="26"/>
        <v>2398227.3169999998</v>
      </c>
      <c r="BJ79" s="35">
        <f>(VLOOKUP($BC79&amp;"_"&amp;$AZ$8,データシート3!$A:$AN,MATCH("da_合計",データシート3!$A$1:$AN$1,0),0))/10^3</f>
        <v>1204588.6022321715</v>
      </c>
      <c r="BK79" s="35">
        <f t="shared" si="21"/>
        <v>1193638.7147678284</v>
      </c>
      <c r="BL79" s="35">
        <f>IF(BK79&gt;0,0,BK79)</f>
        <v>0</v>
      </c>
      <c r="BM79" s="35">
        <f>IF(BK79&gt;0,BK79,0)</f>
        <v>1193638.7147678284</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22302</v>
      </c>
      <c r="AY80" s="19" t="str">
        <f>IF(IFERROR(比較地域マスタ!$AE15,"")=0,"",IFERROR(比較地域マスタ!$AE15,""))</f>
        <v>河津町</v>
      </c>
      <c r="AZ80" s="17"/>
      <c r="BA80" s="23">
        <v>9</v>
      </c>
      <c r="BB80" s="23">
        <v>1</v>
      </c>
      <c r="BC80" s="19" t="str">
        <f t="shared" si="24"/>
        <v>22302</v>
      </c>
      <c r="BD80" s="19" t="str">
        <f t="shared" si="25"/>
        <v>河津町</v>
      </c>
      <c r="BE80" s="35">
        <f>VLOOKUP(BC80&amp;"_"&amp;$AZ$9,データシート3!A:AB,MATCH("ea_"&amp;"太陽光（建物系）"&amp;"_年間発電",データシート3!$A$1:$AB$1,0),0)/10^3+VLOOKUP(BC80&amp;"_"&amp;$AZ$9,データシート3!A:AB,MATCH("ea_"&amp;"太陽光（土地系）"&amp;"_年間発電",データシート3!$A$1:$AB$1,0),0)/10^3</f>
        <v>126404.62</v>
      </c>
      <c r="BF80" s="35">
        <f>VLOOKUP(BC80&amp;"_"&amp;$AZ$9,データシート3!A:AB,MATCH("ea_"&amp;"風力（陸上）"&amp;"_年間発電",データシート3!$A$1:$AB$1,0),0)/10^3</f>
        <v>360897.2</v>
      </c>
      <c r="BG80" s="35">
        <f>VLOOKUP(BC80&amp;"_"&amp;$AZ$9,データシート3!A:AB,MATCH("ea_"&amp;"中小水（河川）"&amp;"_年間発電",データシート3!$A$1:$AB$1,0),0)/10^3+VLOOKUP(BC80&amp;"_"&amp;$AZ$9,データシート3!A:AB,MATCH("ea_"&amp;"中小水（農業用水路）"&amp;"_年間発電",データシート3!$A$1:$AB$1,0),0)/10^3</f>
        <v>12828.378000000001</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5">
        <f t="shared" si="26"/>
        <v>512791.55100000004</v>
      </c>
      <c r="BJ80" s="35">
        <f>(VLOOKUP($BC80&amp;"_"&amp;$AZ$8,データシート3!$A:$AN,MATCH("da_合計",データシート3!$A$1:$AN$1,0),0))/10^3</f>
        <v>34242.68665314019</v>
      </c>
      <c r="BK80" s="35">
        <f t="shared" si="21"/>
        <v>478548.86434685986</v>
      </c>
      <c r="BL80" s="35">
        <f t="shared" si="22"/>
        <v>0</v>
      </c>
      <c r="BM80" s="35">
        <f t="shared" si="23"/>
        <v>478548.86434685986</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22429</v>
      </c>
      <c r="AY81" s="19" t="str">
        <f>IF(IFERROR(比較地域マスタ!$AE16,"")=0,"",IFERROR(比較地域マスタ!$AE16,""))</f>
        <v>川根本町</v>
      </c>
      <c r="AZ81" s="17"/>
      <c r="BA81" s="23">
        <v>10</v>
      </c>
      <c r="BB81" s="23">
        <v>1</v>
      </c>
      <c r="BC81" s="19" t="str">
        <f t="shared" si="24"/>
        <v>22429</v>
      </c>
      <c r="BD81" s="19" t="str">
        <f t="shared" si="25"/>
        <v>川根本町</v>
      </c>
      <c r="BE81" s="35">
        <f>VLOOKUP(BC81&amp;"_"&amp;$AZ$9,データシート3!A:AB,MATCH("ea_"&amp;"太陽光（建物系）"&amp;"_年間発電",データシート3!$A$1:$AB$1,0),0)/10^3+VLOOKUP(BC81&amp;"_"&amp;$AZ$9,データシート3!A:AB,MATCH("ea_"&amp;"太陽光（土地系）"&amp;"_年間発電",データシート3!$A$1:$AB$1,0),0)/10^3</f>
        <v>203230.06900000002</v>
      </c>
      <c r="BF81" s="35">
        <f>VLOOKUP(BC81&amp;"_"&amp;$AZ$9,データシート3!A:AB,MATCH("ea_"&amp;"風力（陸上）"&amp;"_年間発電",データシート3!$A$1:$AB$1,0),0)/10^3</f>
        <v>144880.85200000001</v>
      </c>
      <c r="BG81" s="35">
        <f>VLOOKUP(BC81&amp;"_"&amp;$AZ$9,データシート3!A:AB,MATCH("ea_"&amp;"中小水（河川）"&amp;"_年間発電",データシート3!$A$1:$AB$1,0),0)/10^3+VLOOKUP(BC81&amp;"_"&amp;$AZ$9,データシート3!A:AB,MATCH("ea_"&amp;"中小水（農業用水路）"&amp;"_年間発電",データシート3!$A$1:$AB$1,0),0)/10^3</f>
        <v>40095.152999999991</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388206.07400000002</v>
      </c>
      <c r="BJ81" s="35">
        <f>(VLOOKUP($BC81&amp;"_"&amp;$AZ$8,データシート3!$A:$AN,MATCH("da_合計",データシート3!$A$1:$AN$1,0),0))/10^3</f>
        <v>32856.206238743784</v>
      </c>
      <c r="BK81" s="35">
        <f t="shared" si="21"/>
        <v>355349.86776125623</v>
      </c>
      <c r="BL81" s="35">
        <f t="shared" si="22"/>
        <v>0</v>
      </c>
      <c r="BM81" s="35">
        <f t="shared" si="23"/>
        <v>355349.86776125623</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22325</v>
      </c>
      <c r="AY82" s="19" t="str">
        <f>IF(IFERROR(比較地域マスタ!$AE17,"")=0,"",IFERROR(比較地域マスタ!$AE17,""))</f>
        <v>函南町</v>
      </c>
      <c r="AZ82" s="17"/>
      <c r="BA82" s="23">
        <v>11</v>
      </c>
      <c r="BB82" s="23">
        <v>1</v>
      </c>
      <c r="BC82" s="19" t="str">
        <f t="shared" si="24"/>
        <v>22325</v>
      </c>
      <c r="BD82" s="19" t="str">
        <f t="shared" si="25"/>
        <v>函南町</v>
      </c>
      <c r="BE82" s="35">
        <f>VLOOKUP(BC82&amp;"_"&amp;$AZ$9,データシート3!A:AB,MATCH("ea_"&amp;"太陽光（建物系）"&amp;"_年間発電",データシート3!$A$1:$AB$1,0),0)/10^3+VLOOKUP(BC82&amp;"_"&amp;$AZ$9,データシート3!A:AB,MATCH("ea_"&amp;"太陽光（土地系）"&amp;"_年間発電",データシート3!$A$1:$AB$1,0),0)/10^3</f>
        <v>331319.63199999998</v>
      </c>
      <c r="BF82" s="35">
        <f>VLOOKUP(BC82&amp;"_"&amp;$AZ$9,データシート3!A:AB,MATCH("ea_"&amp;"風力（陸上）"&amp;"_年間発電",データシート3!$A$1:$AB$1,0),0)/10^3</f>
        <v>141368.033</v>
      </c>
      <c r="BG82" s="35">
        <f>VLOOKUP(BC82&amp;"_"&amp;$AZ$9,データシート3!A:AB,MATCH("ea_"&amp;"中小水（河川）"&amp;"_年間発電",データシート3!$A$1:$AB$1,0),0)/10^3+VLOOKUP(BC82&amp;"_"&amp;$AZ$9,データシート3!A:AB,MATCH("ea_"&amp;"中小水（農業用水路）"&amp;"_年間発電",データシート3!$A$1:$AB$1,0),0)/10^3</f>
        <v>48168.107000000011</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5">
        <f t="shared" si="26"/>
        <v>521155.25900000002</v>
      </c>
      <c r="BJ82" s="35">
        <f>(VLOOKUP($BC82&amp;"_"&amp;$AZ$8,データシート3!$A:$AN,MATCH("da_合計",データシート3!$A$1:$AN$1,0),0))/10^3</f>
        <v>160863.3382230445</v>
      </c>
      <c r="BK82" s="35">
        <f t="shared" si="21"/>
        <v>360291.92077695555</v>
      </c>
      <c r="BL82" s="35">
        <f t="shared" si="22"/>
        <v>0</v>
      </c>
      <c r="BM82" s="35">
        <f t="shared" si="23"/>
        <v>360291.92077695555</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22224</v>
      </c>
      <c r="AY83" s="19" t="str">
        <f>IF(IFERROR(比較地域マスタ!$AE18,"")=0,"",IFERROR(比較地域マスタ!$AE18,""))</f>
        <v>菊川市</v>
      </c>
      <c r="AZ83" s="17"/>
      <c r="BA83" s="23">
        <v>12</v>
      </c>
      <c r="BB83" s="23">
        <v>1</v>
      </c>
      <c r="BC83" s="19" t="str">
        <f t="shared" si="24"/>
        <v>22224</v>
      </c>
      <c r="BD83" s="19" t="str">
        <f t="shared" si="25"/>
        <v>菊川市</v>
      </c>
      <c r="BE83" s="35">
        <f>VLOOKUP(BC83&amp;"_"&amp;$AZ$9,データシート3!A:AB,MATCH("ea_"&amp;"太陽光（建物系）"&amp;"_年間発電",データシート3!$A$1:$AB$1,0),0)/10^3+VLOOKUP(BC83&amp;"_"&amp;$AZ$9,データシート3!A:AB,MATCH("ea_"&amp;"太陽光（土地系）"&amp;"_年間発電",データシート3!$A$1:$AB$1,0),0)/10^3</f>
        <v>1115639.0009999999</v>
      </c>
      <c r="BF83" s="35">
        <f>VLOOKUP(BC83&amp;"_"&amp;$AZ$9,データシート3!A:AB,MATCH("ea_"&amp;"風力（陸上）"&amp;"_年間発電",データシート3!$A$1:$AB$1,0),0)/10^3</f>
        <v>485.387</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5">
        <f t="shared" si="26"/>
        <v>1116460.176</v>
      </c>
      <c r="BJ83" s="35">
        <f>(VLOOKUP($BC83&amp;"_"&amp;$AZ$8,データシート3!$A:$AN,MATCH("da_合計",データシート3!$A$1:$AN$1,0),0))/10^3</f>
        <v>341716.00354691769</v>
      </c>
      <c r="BK83" s="35">
        <f t="shared" si="21"/>
        <v>774744.17245308228</v>
      </c>
      <c r="BL83" s="35">
        <f t="shared" si="22"/>
        <v>0</v>
      </c>
      <c r="BM83" s="35">
        <f t="shared" si="23"/>
        <v>774744.17245308228</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22221</v>
      </c>
      <c r="AY84" s="19" t="str">
        <f>IF(IFERROR(比較地域マスタ!$AE19,"")=0,"",IFERROR(比較地域マスタ!$AE19,""))</f>
        <v>湖西市</v>
      </c>
      <c r="AZ84" s="17"/>
      <c r="BA84" s="23">
        <v>13</v>
      </c>
      <c r="BB84" s="23">
        <v>1</v>
      </c>
      <c r="BC84" s="19" t="str">
        <f t="shared" si="24"/>
        <v>22221</v>
      </c>
      <c r="BD84" s="19" t="str">
        <f t="shared" si="25"/>
        <v>湖西市</v>
      </c>
      <c r="BE84" s="35">
        <f>VLOOKUP(BC84&amp;"_"&amp;$AZ$9,データシート3!A:AB,MATCH("ea_"&amp;"太陽光（建物系）"&amp;"_年間発電",データシート3!$A$1:$AB$1,0),0)/10^3+VLOOKUP(BC84&amp;"_"&amp;$AZ$9,データシート3!A:AB,MATCH("ea_"&amp;"太陽光（土地系）"&amp;"_年間発電",データシート3!$A$1:$AB$1,0),0)/10^3</f>
        <v>832158.7</v>
      </c>
      <c r="BF84" s="35">
        <f>VLOOKUP(BC84&amp;"_"&amp;$AZ$9,データシート3!A:AB,MATCH("ea_"&amp;"風力（陸上）"&amp;"_年間発電",データシート3!$A$1:$AB$1,0),0)/10^3</f>
        <v>55192.315000000002</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887351.0149999999</v>
      </c>
      <c r="BJ84" s="35">
        <f>(VLOOKUP($BC84&amp;"_"&amp;$AZ$8,データシート3!$A:$AN,MATCH("da_合計",データシート3!$A$1:$AN$1,0),0))/10^3</f>
        <v>1033219.3991040222</v>
      </c>
      <c r="BK84" s="35">
        <f t="shared" si="21"/>
        <v>-145868.38410402229</v>
      </c>
      <c r="BL84" s="35">
        <f t="shared" si="22"/>
        <v>-145868.38410402229</v>
      </c>
      <c r="BM84" s="35">
        <f t="shared" si="23"/>
        <v>0</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22215</v>
      </c>
      <c r="AY85" s="19" t="str">
        <f>IF(IFERROR(比較地域マスタ!$AE20,"")=0,"",IFERROR(比較地域マスタ!$AE20,""))</f>
        <v>御殿場市</v>
      </c>
      <c r="AZ85" s="17"/>
      <c r="BA85" s="23">
        <v>14</v>
      </c>
      <c r="BB85" s="23">
        <v>1</v>
      </c>
      <c r="BC85" s="19" t="str">
        <f t="shared" si="24"/>
        <v>22215</v>
      </c>
      <c r="BD85" s="19" t="str">
        <f t="shared" si="25"/>
        <v>御殿場市</v>
      </c>
      <c r="BE85" s="35">
        <f>VLOOKUP(BC85&amp;"_"&amp;$AZ$9,データシート3!A:AB,MATCH("ea_"&amp;"太陽光（建物系）"&amp;"_年間発電",データシート3!$A$1:$AB$1,0),0)/10^3+VLOOKUP(BC85&amp;"_"&amp;$AZ$9,データシート3!A:AB,MATCH("ea_"&amp;"太陽光（土地系）"&amp;"_年間発電",データシート3!$A$1:$AB$1,0),0)/10^3</f>
        <v>961637.92800000007</v>
      </c>
      <c r="BF85" s="35">
        <f>VLOOKUP(BC85&amp;"_"&amp;$AZ$9,データシート3!A:AB,MATCH("ea_"&amp;"風力（陸上）"&amp;"_年間発電",データシート3!$A$1:$AB$1,0),0)/10^3</f>
        <v>107022.397</v>
      </c>
      <c r="BG85" s="35">
        <f>VLOOKUP(BC85&amp;"_"&amp;$AZ$9,データシート3!A:AB,MATCH("ea_"&amp;"中小水（河川）"&amp;"_年間発電",データシート3!$A$1:$AB$1,0),0)/10^3+VLOOKUP(BC85&amp;"_"&amp;$AZ$9,データシート3!A:AB,MATCH("ea_"&amp;"中小水（農業用水路）"&amp;"_年間発電",データシート3!$A$1:$AB$1,0),0)/10^3</f>
        <v>85780.26</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5">
        <f t="shared" si="26"/>
        <v>1159474.9570000002</v>
      </c>
      <c r="BJ85" s="35">
        <f>(VLOOKUP($BC85&amp;"_"&amp;$AZ$8,データシート3!$A:$AN,MATCH("da_合計",データシート3!$A$1:$AN$1,0),0))/10^3</f>
        <v>676145.13519576681</v>
      </c>
      <c r="BK85" s="35">
        <f t="shared" si="21"/>
        <v>483329.82180423336</v>
      </c>
      <c r="BL85" s="35">
        <f t="shared" si="22"/>
        <v>0</v>
      </c>
      <c r="BM85" s="35">
        <f t="shared" si="23"/>
        <v>483329.82180423336</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22100</v>
      </c>
      <c r="AY86" s="19" t="str">
        <f>IF(IFERROR(比較地域マスタ!$AE21,"")=0,"",IFERROR(比較地域マスタ!$AE21,""))</f>
        <v>静岡市</v>
      </c>
      <c r="AZ86" s="17"/>
      <c r="BA86" s="23">
        <v>15</v>
      </c>
      <c r="BB86" s="23">
        <v>1</v>
      </c>
      <c r="BC86" s="19" t="str">
        <f t="shared" si="24"/>
        <v>22100</v>
      </c>
      <c r="BD86" s="19" t="str">
        <f t="shared" si="25"/>
        <v>静岡市</v>
      </c>
      <c r="BE86" s="35">
        <f>VLOOKUP(BC86&amp;"_"&amp;$AZ$9,データシート3!A:AB,MATCH("ea_"&amp;"太陽光（建物系）"&amp;"_年間発電",データシート3!$A$1:$AB$1,0),0)/10^3+VLOOKUP(BC86&amp;"_"&amp;$AZ$9,データシート3!A:AB,MATCH("ea_"&amp;"太陽光（土地系）"&amp;"_年間発電",データシート3!$A$1:$AB$1,0),0)/10^3</f>
        <v>3944251.1049999995</v>
      </c>
      <c r="BF86" s="35">
        <f>VLOOKUP(BC86&amp;"_"&amp;$AZ$9,データシート3!A:AB,MATCH("ea_"&amp;"風力（陸上）"&amp;"_年間発電",データシート3!$A$1:$AB$1,0),0)/10^3</f>
        <v>292214.34299999999</v>
      </c>
      <c r="BG86" s="35">
        <f>VLOOKUP(BC86&amp;"_"&amp;$AZ$9,データシート3!A:AB,MATCH("ea_"&amp;"中小水（河川）"&amp;"_年間発電",データシート3!$A$1:$AB$1,0),0)/10^3+VLOOKUP(BC86&amp;"_"&amp;$AZ$9,データシート3!A:AB,MATCH("ea_"&amp;"中小水（農業用水路）"&amp;"_年間発電",データシート3!$A$1:$AB$1,0),0)/10^3</f>
        <v>279212.01</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5">
        <f t="shared" si="26"/>
        <v>4517051.7619999992</v>
      </c>
      <c r="BJ86" s="35">
        <f>(VLOOKUP($BC86&amp;"_"&amp;$AZ$8,データシート3!$A:$AN,MATCH("da_合計",データシート3!$A$1:$AN$1,0),0))/10^3</f>
        <v>4856736.4178995155</v>
      </c>
      <c r="BK86" s="35">
        <f t="shared" si="21"/>
        <v>-339684.65589951631</v>
      </c>
      <c r="BL86" s="35">
        <f t="shared" si="22"/>
        <v>-339684.65589951631</v>
      </c>
      <c r="BM86" s="35">
        <f t="shared" si="23"/>
        <v>0</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22209</v>
      </c>
      <c r="AY87" s="19" t="str">
        <f>IF(IFERROR(比較地域マスタ!$AE22,"")=0,"",IFERROR(比較地域マスタ!$AE22,""))</f>
        <v>島田市</v>
      </c>
      <c r="AZ87" s="17"/>
      <c r="BA87" s="23">
        <v>16</v>
      </c>
      <c r="BB87" s="23">
        <v>1</v>
      </c>
      <c r="BC87" s="19" t="str">
        <f t="shared" si="24"/>
        <v>22209</v>
      </c>
      <c r="BD87" s="19" t="str">
        <f t="shared" si="25"/>
        <v>島田市</v>
      </c>
      <c r="BE87" s="35">
        <f>VLOOKUP(BC87&amp;"_"&amp;$AZ$9,データシート3!A:AB,MATCH("ea_"&amp;"太陽光（建物系）"&amp;"_年間発電",データシート3!$A$1:$AB$1,0),0)/10^3+VLOOKUP(BC87&amp;"_"&amp;$AZ$9,データシート3!A:AB,MATCH("ea_"&amp;"太陽光（土地系）"&amp;"_年間発電",データシート3!$A$1:$AB$1,0),0)/10^3</f>
        <v>1300202.5419999999</v>
      </c>
      <c r="BF87" s="35">
        <f>VLOOKUP(BC87&amp;"_"&amp;$AZ$9,データシート3!A:AB,MATCH("ea_"&amp;"風力（陸上）"&amp;"_年間発電",データシート3!$A$1:$AB$1,0),0)/10^3</f>
        <v>388350.66100000002</v>
      </c>
      <c r="BG87" s="35">
        <f>VLOOKUP(BC87&amp;"_"&amp;$AZ$9,データシート3!A:AB,MATCH("ea_"&amp;"中小水（河川）"&amp;"_年間発電",データシート3!$A$1:$AB$1,0),0)/10^3+VLOOKUP(BC87&amp;"_"&amp;$AZ$9,データシート3!A:AB,MATCH("ea_"&amp;"中小水（農業用水路）"&amp;"_年間発電",データシート3!$A$1:$AB$1,0),0)/10^3</f>
        <v>32689.228999999999</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1721242.432</v>
      </c>
      <c r="BJ87" s="35">
        <f>(VLOOKUP($BC87&amp;"_"&amp;$AZ$8,データシート3!$A:$AN,MATCH("da_合計",データシート3!$A$1:$AN$1,0),0))/10^3</f>
        <v>573708.0865604101</v>
      </c>
      <c r="BK87" s="35">
        <f t="shared" si="21"/>
        <v>1147534.34543959</v>
      </c>
      <c r="BL87" s="35">
        <f t="shared" si="22"/>
        <v>0</v>
      </c>
      <c r="BM87" s="35">
        <f t="shared" si="23"/>
        <v>1147534.34543959</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22341</v>
      </c>
      <c r="AY88" s="19" t="str">
        <f>IF(IFERROR(比較地域マスタ!$AE23,"")=0,"",IFERROR(比較地域マスタ!$AE23,""))</f>
        <v>清水町</v>
      </c>
      <c r="AZ88" s="17"/>
      <c r="BA88" s="23">
        <v>17</v>
      </c>
      <c r="BB88" s="23">
        <v>1</v>
      </c>
      <c r="BC88" s="19" t="str">
        <f t="shared" si="24"/>
        <v>22341</v>
      </c>
      <c r="BD88" s="19" t="str">
        <f t="shared" si="25"/>
        <v>清水町</v>
      </c>
      <c r="BE88" s="35">
        <f>VLOOKUP(BC88&amp;"_"&amp;$AZ$9,データシート3!A:AB,MATCH("ea_"&amp;"太陽光（建物系）"&amp;"_年間発電",データシート3!$A$1:$AB$1,0),0)/10^3+VLOOKUP(BC88&amp;"_"&amp;$AZ$9,データシート3!A:AB,MATCH("ea_"&amp;"太陽光（土地系）"&amp;"_年間発電",データシート3!$A$1:$AB$1,0),0)/10^3</f>
        <v>135474.54</v>
      </c>
      <c r="BF88" s="35">
        <f>VLOOKUP(BC88&amp;"_"&amp;$AZ$9,データシート3!A:AB,MATCH("ea_"&amp;"風力（陸上）"&amp;"_年間発電",データシート3!$A$1:$AB$1,0),0)/10^3</f>
        <v>0</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135474.54</v>
      </c>
      <c r="BJ88" s="35">
        <f>(VLOOKUP($BC88&amp;"_"&amp;$AZ$8,データシート3!$A:$AN,MATCH("da_合計",データシート3!$A$1:$AN$1,0),0))/10^3</f>
        <v>204815.48800718386</v>
      </c>
      <c r="BK88" s="35">
        <f t="shared" si="21"/>
        <v>-69340.948007183848</v>
      </c>
      <c r="BL88" s="35">
        <f t="shared" si="22"/>
        <v>-69340.948007183848</v>
      </c>
      <c r="BM88" s="35">
        <f t="shared" si="23"/>
        <v>0</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22219</v>
      </c>
      <c r="AY89" s="19" t="str">
        <f>IF(IFERROR(比較地域マスタ!$AE24,"")=0,"",IFERROR(比較地域マスタ!$AE24,""))</f>
        <v>下田市</v>
      </c>
      <c r="AZ89" s="17"/>
      <c r="BA89" s="23">
        <v>18</v>
      </c>
      <c r="BB89" s="23">
        <v>1</v>
      </c>
      <c r="BC89" s="19" t="str">
        <f t="shared" si="24"/>
        <v>22219</v>
      </c>
      <c r="BD89" s="19" t="str">
        <f t="shared" si="25"/>
        <v>下田市</v>
      </c>
      <c r="BE89" s="35">
        <f>VLOOKUP(BC89&amp;"_"&amp;$AZ$9,データシート3!A:AB,MATCH("ea_"&amp;"太陽光（建物系）"&amp;"_年間発電",データシート3!$A$1:$AB$1,0),0)/10^3+VLOOKUP(BC89&amp;"_"&amp;$AZ$9,データシート3!A:AB,MATCH("ea_"&amp;"太陽光（土地系）"&amp;"_年間発電",データシート3!$A$1:$AB$1,0),0)/10^3</f>
        <v>213826.40700000001</v>
      </c>
      <c r="BF89" s="35">
        <f>VLOOKUP(BC89&amp;"_"&amp;$AZ$9,データシート3!A:AB,MATCH("ea_"&amp;"風力（陸上）"&amp;"_年間発電",データシート3!$A$1:$AB$1,0),0)/10^3</f>
        <v>189502.34299999999</v>
      </c>
      <c r="BG89" s="35">
        <f>VLOOKUP(BC89&amp;"_"&amp;$AZ$9,データシート3!A:AB,MATCH("ea_"&amp;"中小水（河川）"&amp;"_年間発電",データシート3!$A$1:$AB$1,0),0)/10^3+VLOOKUP(BC89&amp;"_"&amp;$AZ$9,データシート3!A:AB,MATCH("ea_"&amp;"中小水（農業用水路）"&amp;"_年間発電",データシート3!$A$1:$AB$1,0),0)/10^3</f>
        <v>0</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5">
        <f t="shared" si="26"/>
        <v>407519.359</v>
      </c>
      <c r="BJ89" s="35">
        <f>(VLOOKUP($BC89&amp;"_"&amp;$AZ$8,データシート3!$A:$AN,MATCH("da_合計",データシート3!$A$1:$AN$1,0),0))/10^3</f>
        <v>119426.85189360143</v>
      </c>
      <c r="BK89" s="35">
        <f t="shared" si="21"/>
        <v>288092.50710639858</v>
      </c>
      <c r="BL89" s="35">
        <f t="shared" si="22"/>
        <v>0</v>
      </c>
      <c r="BM89" s="35">
        <f t="shared" si="23"/>
        <v>288092.50710639858</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22220</v>
      </c>
      <c r="AY90" s="19" t="str">
        <f>IF(IFERROR(比較地域マスタ!$AE25,"")=0,"",IFERROR(比較地域マスタ!$AE25,""))</f>
        <v>裾野市</v>
      </c>
      <c r="AZ90" s="17"/>
      <c r="BA90" s="23">
        <v>19</v>
      </c>
      <c r="BB90" s="23">
        <v>1</v>
      </c>
      <c r="BC90" s="19" t="str">
        <f t="shared" si="24"/>
        <v>22220</v>
      </c>
      <c r="BD90" s="19" t="str">
        <f t="shared" si="25"/>
        <v>裾野市</v>
      </c>
      <c r="BE90" s="35">
        <f>VLOOKUP(BC90&amp;"_"&amp;$AZ$9,データシート3!A:AB,MATCH("ea_"&amp;"太陽光（建物系）"&amp;"_年間発電",データシート3!$A$1:$AB$1,0),0)/10^3+VLOOKUP(BC90&amp;"_"&amp;$AZ$9,データシート3!A:AB,MATCH("ea_"&amp;"太陽光（土地系）"&amp;"_年間発電",データシート3!$A$1:$AB$1,0),0)/10^3</f>
        <v>487037.67900000006</v>
      </c>
      <c r="BF90" s="35">
        <f>VLOOKUP(BC90&amp;"_"&amp;$AZ$9,データシート3!A:AB,MATCH("ea_"&amp;"風力（陸上）"&amp;"_年間発電",データシート3!$A$1:$AB$1,0),0)/10^3</f>
        <v>210701.33100000001</v>
      </c>
      <c r="BG90" s="35">
        <f>VLOOKUP(BC90&amp;"_"&amp;$AZ$9,データシート3!A:AB,MATCH("ea_"&amp;"中小水（河川）"&amp;"_年間発電",データシート3!$A$1:$AB$1,0),0)/10^3+VLOOKUP(BC90&amp;"_"&amp;$AZ$9,データシート3!A:AB,MATCH("ea_"&amp;"中小水（農業用水路）"&amp;"_年間発電",データシート3!$A$1:$AB$1,0),0)/10^3</f>
        <v>299014.89299999998</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5">
        <f t="shared" si="26"/>
        <v>1005448.0979999999</v>
      </c>
      <c r="BJ90" s="35">
        <f>(VLOOKUP($BC90&amp;"_"&amp;$AZ$8,データシート3!$A:$AN,MATCH("da_合計",データシート3!$A$1:$AN$1,0),0))/10^3</f>
        <v>378107.35377920937</v>
      </c>
      <c r="BK90" s="35">
        <f t="shared" si="21"/>
        <v>627340.74422079045</v>
      </c>
      <c r="BL90" s="35">
        <f t="shared" si="22"/>
        <v>0</v>
      </c>
      <c r="BM90" s="35">
        <f t="shared" si="23"/>
        <v>627340.74422079045</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22342</v>
      </c>
      <c r="AY91" s="19" t="str">
        <f>IF(IFERROR(比較地域マスタ!$AE26,"")=0,"",IFERROR(比較地域マスタ!$AE26,""))</f>
        <v>長泉町</v>
      </c>
      <c r="BA91" s="23">
        <v>20</v>
      </c>
      <c r="BB91" s="23">
        <v>1</v>
      </c>
      <c r="BC91" s="19" t="str">
        <f t="shared" si="24"/>
        <v>22342</v>
      </c>
      <c r="BD91" s="19" t="str">
        <f t="shared" si="25"/>
        <v>長泉町</v>
      </c>
      <c r="BE91" s="35">
        <f>VLOOKUP(BC91&amp;"_"&amp;$AZ$9,データシート3!A:AB,MATCH("ea_"&amp;"太陽光（建物系）"&amp;"_年間発電",データシート3!$A$1:$AB$1,0),0)/10^3+VLOOKUP(BC91&amp;"_"&amp;$AZ$9,データシート3!A:AB,MATCH("ea_"&amp;"太陽光（土地系）"&amp;"_年間発電",データシート3!$A$1:$AB$1,0),0)/10^3</f>
        <v>233937.38300000003</v>
      </c>
      <c r="BF91" s="35">
        <f>VLOOKUP(BC91&amp;"_"&amp;$AZ$9,データシート3!A:AB,MATCH("ea_"&amp;"風力（陸上）"&amp;"_年間発電",データシート3!$A$1:$AB$1,0),0)/10^3</f>
        <v>33456.616999999998</v>
      </c>
      <c r="BG91" s="35">
        <f>VLOOKUP(BC91&amp;"_"&amp;$AZ$9,データシート3!A:AB,MATCH("ea_"&amp;"中小水（河川）"&amp;"_年間発電",データシート3!$A$1:$AB$1,0),0)/10^3+VLOOKUP(BC91&amp;"_"&amp;$AZ$9,データシート3!A:AB,MATCH("ea_"&amp;"中小水（農業用水路）"&amp;"_年間発電",データシート3!$A$1:$AB$1,0),0)/10^3</f>
        <v>122751.28200000001</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5">
        <f t="shared" si="26"/>
        <v>390509.27799999999</v>
      </c>
      <c r="BJ91" s="35">
        <f>(VLOOKUP($BC91&amp;"_"&amp;$AZ$8,データシート3!$A:$AN,MATCH("da_合計",データシート3!$A$1:$AN$1,0),0))/10^3</f>
        <v>450782.56034301681</v>
      </c>
      <c r="BK91" s="35">
        <f t="shared" si="21"/>
        <v>-60273.282343016821</v>
      </c>
      <c r="BL91" s="35">
        <f t="shared" si="22"/>
        <v>-60273.282343016821</v>
      </c>
      <c r="BM91" s="35">
        <f t="shared" si="23"/>
        <v>0</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22306</v>
      </c>
      <c r="AY92" s="19" t="str">
        <f>IF(IFERROR(比較地域マスタ!$AE27,"")=0,"",IFERROR(比較地域マスタ!$AE27,""))</f>
        <v>西伊豆町</v>
      </c>
      <c r="AZ92" s="17"/>
      <c r="BA92" s="23">
        <v>21</v>
      </c>
      <c r="BB92" s="23">
        <v>1</v>
      </c>
      <c r="BC92" s="19" t="str">
        <f t="shared" si="24"/>
        <v>22306</v>
      </c>
      <c r="BD92" s="19" t="str">
        <f t="shared" si="25"/>
        <v>西伊豆町</v>
      </c>
      <c r="BE92" s="35">
        <f>VLOOKUP(BC92&amp;"_"&amp;$AZ$9,データシート3!A:AB,MATCH("ea_"&amp;"太陽光（建物系）"&amp;"_年間発電",データシート3!$A$1:$AB$1,0),0)/10^3+VLOOKUP(BC92&amp;"_"&amp;$AZ$9,データシート3!A:AB,MATCH("ea_"&amp;"太陽光（土地系）"&amp;"_年間発電",データシート3!$A$1:$AB$1,0),0)/10^3</f>
        <v>91759.679999999993</v>
      </c>
      <c r="BF92" s="35">
        <f>VLOOKUP(BC92&amp;"_"&amp;$AZ$9,データシート3!A:AB,MATCH("ea_"&amp;"風力（陸上）"&amp;"_年間発電",データシート3!$A$1:$AB$1,0),0)/10^3</f>
        <v>249650.46400000001</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5">
        <f t="shared" si="26"/>
        <v>343064.55799999996</v>
      </c>
      <c r="BJ92" s="35">
        <f>(VLOOKUP($BC92&amp;"_"&amp;$AZ$8,データシート3!$A:$AN,MATCH("da_合計",データシート3!$A$1:$AN$1,0),0))/10^3</f>
        <v>37938.301300008534</v>
      </c>
      <c r="BK92" s="35">
        <f>BI92-BJ92</f>
        <v>305126.25669999141</v>
      </c>
      <c r="BL92" s="35">
        <f t="shared" si="22"/>
        <v>0</v>
      </c>
      <c r="BM92" s="35">
        <f t="shared" si="23"/>
        <v>305126.25669999141</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22203</v>
      </c>
      <c r="AY93" s="19" t="str">
        <f>IF(IFERROR(比較地域マスタ!$AE28,"")=0,"",IFERROR(比較地域マスタ!$AE28,""))</f>
        <v>沼津市</v>
      </c>
      <c r="AZ93" s="17"/>
      <c r="BA93" s="23">
        <v>22</v>
      </c>
      <c r="BB93" s="23">
        <v>1</v>
      </c>
      <c r="BC93" s="19" t="str">
        <f t="shared" si="24"/>
        <v>22203</v>
      </c>
      <c r="BD93" s="19" t="str">
        <f t="shared" si="25"/>
        <v>沼津市</v>
      </c>
      <c r="BE93" s="35">
        <f>VLOOKUP(BC93&amp;"_"&amp;$AZ$9,データシート3!A:AB,MATCH("ea_"&amp;"太陽光（建物系）"&amp;"_年間発電",データシート3!$A$1:$AB$1,0),0)/10^3+VLOOKUP(BC93&amp;"_"&amp;$AZ$9,データシート3!A:AB,MATCH("ea_"&amp;"太陽光（土地系）"&amp;"_年間発電",データシート3!$A$1:$AB$1,0),0)/10^3</f>
        <v>1247824.031</v>
      </c>
      <c r="BF93" s="35">
        <f>VLOOKUP(BC93&amp;"_"&amp;$AZ$9,データシート3!A:AB,MATCH("ea_"&amp;"風力（陸上）"&amp;"_年間発電",データシート3!$A$1:$AB$1,0),0)/10^3</f>
        <v>609779.87</v>
      </c>
      <c r="BG93" s="35">
        <f>VLOOKUP(BC93&amp;"_"&amp;$AZ$9,データシート3!A:AB,MATCH("ea_"&amp;"中小水（河川）"&amp;"_年間発電",データシート3!$A$1:$AB$1,0),0)/10^3+VLOOKUP(BC93&amp;"_"&amp;$AZ$9,データシート3!A:AB,MATCH("ea_"&amp;"中小水（農業用水路）"&amp;"_年間発電",データシート3!$A$1:$AB$1,0),0)/10^3</f>
        <v>23812.462</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5">
        <f t="shared" si="26"/>
        <v>1885037.6770000001</v>
      </c>
      <c r="BJ93" s="35">
        <f>(VLOOKUP($BC93&amp;"_"&amp;$AZ$8,データシート3!$A:$AN,MATCH("da_合計",データシート3!$A$1:$AN$1,0),0))/10^3</f>
        <v>1395994.5475903375</v>
      </c>
      <c r="BK93" s="35">
        <f t="shared" si="21"/>
        <v>489043.12940966268</v>
      </c>
      <c r="BL93" s="35">
        <f t="shared" si="22"/>
        <v>0</v>
      </c>
      <c r="BM93" s="35">
        <f t="shared" si="23"/>
        <v>489043.12940966268</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22130</v>
      </c>
      <c r="AY94" s="19" t="str">
        <f>IF(IFERROR(比較地域マスタ!$AE29,"")=0,"",IFERROR(比較地域マスタ!$AE29,""))</f>
        <v>浜松市</v>
      </c>
      <c r="AZ94" s="17"/>
      <c r="BA94" s="23">
        <v>23</v>
      </c>
      <c r="BB94" s="23">
        <v>1</v>
      </c>
      <c r="BC94" s="19" t="str">
        <f t="shared" si="24"/>
        <v>22130</v>
      </c>
      <c r="BD94" s="19" t="str">
        <f t="shared" si="25"/>
        <v>浜松市</v>
      </c>
      <c r="BE94" s="35">
        <f>VLOOKUP(BC94&amp;"_"&amp;$AZ$9,データシート3!A:AB,MATCH("ea_"&amp;"太陽光（建物系）"&amp;"_年間発電",データシート3!$A$1:$AB$1,0),0)/10^3+VLOOKUP(BC94&amp;"_"&amp;$AZ$9,データシート3!A:AB,MATCH("ea_"&amp;"太陽光（土地系）"&amp;"_年間発電",データシート3!$A$1:$AB$1,0),0)/10^3</f>
        <v>6996818.5689999992</v>
      </c>
      <c r="BF94" s="35">
        <f>VLOOKUP(BC94&amp;"_"&amp;$AZ$9,データシート3!A:AB,MATCH("ea_"&amp;"風力（陸上）"&amp;"_年間発電",データシート3!$A$1:$AB$1,0),0)/10^3</f>
        <v>1358772.3500000003</v>
      </c>
      <c r="BG94" s="35">
        <f>VLOOKUP(BC94&amp;"_"&amp;$AZ$9,データシート3!A:AB,MATCH("ea_"&amp;"中小水（河川）"&amp;"_年間発電",データシート3!$A$1:$AB$1,0),0)/10^3+VLOOKUP(BC94&amp;"_"&amp;$AZ$9,データシート3!A:AB,MATCH("ea_"&amp;"中小水（農業用水路）"&amp;"_年間発電",データシート3!$A$1:$AB$1,0),0)/10^3</f>
        <v>338831.96100000007</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8694422.879999999</v>
      </c>
      <c r="BJ94" s="35">
        <f>(VLOOKUP($BC94&amp;"_"&amp;$AZ$8,データシート3!$A:$AN,MATCH("da_合計",データシート3!$A$1:$AN$1,0),0))/10^3</f>
        <v>4878217.0295162182</v>
      </c>
      <c r="BK94" s="35">
        <f t="shared" si="21"/>
        <v>3816205.8504837807</v>
      </c>
      <c r="BL94" s="35">
        <f t="shared" si="22"/>
        <v>0</v>
      </c>
      <c r="BM94" s="35">
        <f t="shared" si="23"/>
        <v>3816205.8504837807</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22301</v>
      </c>
      <c r="AY95" s="19" t="str">
        <f>IF(IFERROR(比較地域マスタ!$AE30,"")=0,"",IFERROR(比較地域マスタ!$AE30,""))</f>
        <v>東伊豆町</v>
      </c>
      <c r="AZ95" s="17"/>
      <c r="BA95" s="23">
        <v>24</v>
      </c>
      <c r="BB95" s="23">
        <v>1</v>
      </c>
      <c r="BC95" s="19" t="str">
        <f t="shared" si="24"/>
        <v>22301</v>
      </c>
      <c r="BD95" s="19" t="str">
        <f t="shared" si="25"/>
        <v>東伊豆町</v>
      </c>
      <c r="BE95" s="35">
        <f>VLOOKUP(BC95&amp;"_"&amp;$AZ$9,データシート3!A:AB,MATCH("ea_"&amp;"太陽光（建物系）"&amp;"_年間発電",データシート3!$A$1:$AB$1,0),0)/10^3+VLOOKUP(BC95&amp;"_"&amp;$AZ$9,データシート3!A:AB,MATCH("ea_"&amp;"太陽光（土地系）"&amp;"_年間発電",データシート3!$A$1:$AB$1,0),0)/10^3</f>
        <v>154146.84399999998</v>
      </c>
      <c r="BF95" s="35">
        <f>VLOOKUP(BC95&amp;"_"&amp;$AZ$9,データシート3!A:AB,MATCH("ea_"&amp;"風力（陸上）"&amp;"_年間発電",データシート3!$A$1:$AB$1,0),0)/10^3</f>
        <v>291293.84299999999</v>
      </c>
      <c r="BG95" s="35">
        <f>VLOOKUP(BC95&amp;"_"&amp;$AZ$9,データシート3!A:AB,MATCH("ea_"&amp;"中小水（河川）"&amp;"_年間発電",データシート3!$A$1:$AB$1,0),0)/10^3+VLOOKUP(BC95&amp;"_"&amp;$AZ$9,データシート3!A:AB,MATCH("ea_"&amp;"中小水（農業用水路）"&amp;"_年間発電",データシート3!$A$1:$AB$1,0),0)/10^3</f>
        <v>42471.273999999998</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5">
        <f t="shared" si="26"/>
        <v>616528.8629999999</v>
      </c>
      <c r="BJ95" s="35">
        <f>(VLOOKUP($BC95&amp;"_"&amp;$AZ$8,データシート3!$A:$AN,MATCH("da_合計",データシート3!$A$1:$AN$1,0),0))/10^3</f>
        <v>64379.646465238773</v>
      </c>
      <c r="BK95" s="35">
        <f t="shared" si="21"/>
        <v>552149.21653476113</v>
      </c>
      <c r="BL95" s="35">
        <f t="shared" si="22"/>
        <v>0</v>
      </c>
      <c r="BM95" s="35">
        <f t="shared" si="23"/>
        <v>552149.21653476113</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22216</v>
      </c>
      <c r="AY96" s="19" t="str">
        <f>IF(IFERROR(比較地域マスタ!$AE31,"")=0,"",IFERROR(比較地域マスタ!$AE31,""))</f>
        <v>袋井市</v>
      </c>
      <c r="AZ96" s="17"/>
      <c r="BA96" s="23">
        <v>25</v>
      </c>
      <c r="BB96" s="23">
        <v>1</v>
      </c>
      <c r="BC96" s="19" t="str">
        <f t="shared" si="24"/>
        <v>22216</v>
      </c>
      <c r="BD96" s="19" t="str">
        <f t="shared" si="25"/>
        <v>袋井市</v>
      </c>
      <c r="BE96" s="35">
        <f>VLOOKUP(BC96&amp;"_"&amp;$AZ$9,データシート3!A:AB,MATCH("ea_"&amp;"太陽光（建物系）"&amp;"_年間発電",データシート3!$A$1:$AB$1,0),0)/10^3+VLOOKUP(BC96&amp;"_"&amp;$AZ$9,データシート3!A:AB,MATCH("ea_"&amp;"太陽光（土地系）"&amp;"_年間発電",データシート3!$A$1:$AB$1,0),0)/10^3</f>
        <v>1154077.162</v>
      </c>
      <c r="BF96" s="35">
        <f>VLOOKUP(BC96&amp;"_"&amp;$AZ$9,データシート3!A:AB,MATCH("ea_"&amp;"風力（陸上）"&amp;"_年間発電",データシート3!$A$1:$AB$1,0),0)/10^3</f>
        <v>27434.504000000001</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5">
        <f t="shared" si="26"/>
        <v>1181698.0789999999</v>
      </c>
      <c r="BJ96" s="35">
        <f>(VLOOKUP($BC96&amp;"_"&amp;$AZ$8,データシート3!$A:$AN,MATCH("da_合計",データシート3!$A$1:$AN$1,0),0))/10^3</f>
        <v>751901.75491213694</v>
      </c>
      <c r="BK96" s="35">
        <f t="shared" si="21"/>
        <v>429796.32408786297</v>
      </c>
      <c r="BL96" s="35">
        <f t="shared" si="22"/>
        <v>0</v>
      </c>
      <c r="BM96" s="35">
        <f t="shared" si="23"/>
        <v>429796.32408786297</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22214</v>
      </c>
      <c r="AY97" s="19" t="str">
        <f>IF(IFERROR(比較地域マスタ!$AE32,"")=0,"",IFERROR(比較地域マスタ!$AE32,""))</f>
        <v>藤枝市</v>
      </c>
      <c r="AZ97" s="17"/>
      <c r="BA97" s="23">
        <v>26</v>
      </c>
      <c r="BB97" s="23">
        <v>1</v>
      </c>
      <c r="BC97" s="19" t="str">
        <f t="shared" si="24"/>
        <v>22214</v>
      </c>
      <c r="BD97" s="19" t="str">
        <f t="shared" si="25"/>
        <v>藤枝市</v>
      </c>
      <c r="BE97" s="35">
        <f>VLOOKUP(BC97&amp;"_"&amp;$AZ$9,データシート3!A:AB,MATCH("ea_"&amp;"太陽光（建物系）"&amp;"_年間発電",データシート3!$A$1:$AB$1,0),0)/10^3+VLOOKUP(BC97&amp;"_"&amp;$AZ$9,データシート3!A:AB,MATCH("ea_"&amp;"太陽光（土地系）"&amp;"_年間発電",データシート3!$A$1:$AB$1,0),0)/10^3</f>
        <v>1196843.7620000001</v>
      </c>
      <c r="BF97" s="35">
        <f>VLOOKUP(BC97&amp;"_"&amp;$AZ$9,データシート3!A:AB,MATCH("ea_"&amp;"風力（陸上）"&amp;"_年間発電",データシート3!$A$1:$AB$1,0),0)/10^3</f>
        <v>197322.47700000004</v>
      </c>
      <c r="BG97" s="35">
        <f>VLOOKUP(BC97&amp;"_"&amp;$AZ$9,データシート3!A:AB,MATCH("ea_"&amp;"中小水（河川）"&amp;"_年間発電",データシート3!$A$1:$AB$1,0),0)/10^3+VLOOKUP(BC97&amp;"_"&amp;$AZ$9,データシート3!A:AB,MATCH("ea_"&amp;"中小水（農業用水路）"&amp;"_年間発電",データシート3!$A$1:$AB$1,0),0)/10^3</f>
        <v>4798.0749999999998</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1398964.314</v>
      </c>
      <c r="BJ97" s="35">
        <f>(VLOOKUP($BC97&amp;"_"&amp;$AZ$8,データシート3!$A:$AN,MATCH("da_合計",データシート3!$A$1:$AN$1,0),0))/10^3</f>
        <v>876419.82987454068</v>
      </c>
      <c r="BK97" s="35">
        <f t="shared" si="21"/>
        <v>522544.48412545933</v>
      </c>
      <c r="BL97" s="35">
        <f t="shared" si="22"/>
        <v>0</v>
      </c>
      <c r="BM97" s="35">
        <f t="shared" si="23"/>
        <v>522544.48412545933</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22210</v>
      </c>
      <c r="AY98" s="19" t="str">
        <f>IF(IFERROR(比較地域マスタ!$AE33,"")=0,"",IFERROR(比較地域マスタ!$AE33,""))</f>
        <v>富士市</v>
      </c>
      <c r="AZ98" s="17"/>
      <c r="BA98" s="23">
        <v>27</v>
      </c>
      <c r="BB98" s="23">
        <v>1</v>
      </c>
      <c r="BC98" s="19" t="str">
        <f t="shared" si="24"/>
        <v>22210</v>
      </c>
      <c r="BD98" s="19" t="str">
        <f t="shared" si="25"/>
        <v>富士市</v>
      </c>
      <c r="BE98" s="35">
        <f>VLOOKUP(BC98&amp;"_"&amp;$AZ$9,データシート3!A:AB,MATCH("ea_"&amp;"太陽光（建物系）"&amp;"_年間発電",データシート3!$A$1:$AB$1,0),0)/10^3+VLOOKUP(BC98&amp;"_"&amp;$AZ$9,データシート3!A:AB,MATCH("ea_"&amp;"太陽光（土地系）"&amp;"_年間発電",データシート3!$A$1:$AB$1,0),0)/10^3</f>
        <v>1980296.5619999999</v>
      </c>
      <c r="BF98" s="35">
        <f>VLOOKUP(BC98&amp;"_"&amp;$AZ$9,データシート3!A:AB,MATCH("ea_"&amp;"風力（陸上）"&amp;"_年間発電",データシート3!$A$1:$AB$1,0),0)/10^3</f>
        <v>0</v>
      </c>
      <c r="BG98" s="35">
        <f>VLOOKUP(BC98&amp;"_"&amp;$AZ$9,データシート3!A:AB,MATCH("ea_"&amp;"中小水（河川）"&amp;"_年間発電",データシート3!$A$1:$AB$1,0),0)/10^3+VLOOKUP(BC98&amp;"_"&amp;$AZ$9,データシート3!A:AB,MATCH("ea_"&amp;"中小水（農業用水路）"&amp;"_年間発電",データシート3!$A$1:$AB$1,0),0)/10^3</f>
        <v>68378.191999999995</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5">
        <f t="shared" si="26"/>
        <v>2049488.838</v>
      </c>
      <c r="BJ98" s="35">
        <f>(VLOOKUP($BC98&amp;"_"&amp;$AZ$8,データシート3!$A:$AN,MATCH("da_合計",データシート3!$A$1:$AN$1,0),0))/10^3</f>
        <v>1892050.592063674</v>
      </c>
      <c r="BK98" s="35">
        <f t="shared" si="21"/>
        <v>157438.24593632598</v>
      </c>
      <c r="BL98" s="35">
        <f t="shared" si="22"/>
        <v>0</v>
      </c>
      <c r="BM98" s="35">
        <f t="shared" si="23"/>
        <v>157438.24593632598</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22207</v>
      </c>
      <c r="AY99" s="19" t="str">
        <f>IF(IFERROR(比較地域マスタ!$AE34,"")=0,"",IFERROR(比較地域マスタ!$AE34,""))</f>
        <v>富士宮市</v>
      </c>
      <c r="AZ99" s="17"/>
      <c r="BA99" s="23">
        <v>28</v>
      </c>
      <c r="BB99" s="23">
        <v>1</v>
      </c>
      <c r="BC99" s="19" t="str">
        <f t="shared" si="24"/>
        <v>22207</v>
      </c>
      <c r="BD99" s="19" t="str">
        <f t="shared" si="25"/>
        <v>富士宮市</v>
      </c>
      <c r="BE99" s="35">
        <f>VLOOKUP(BC99&amp;"_"&amp;$AZ$9,データシート3!A:AB,MATCH("ea_"&amp;"太陽光（建物系）"&amp;"_年間発電",データシート3!$A$1:$AB$1,0),0)/10^3+VLOOKUP(BC99&amp;"_"&amp;$AZ$9,データシート3!A:AB,MATCH("ea_"&amp;"太陽光（土地系）"&amp;"_年間発電",データシート3!$A$1:$AB$1,0),0)/10^3</f>
        <v>1926482.8169999998</v>
      </c>
      <c r="BF99" s="35">
        <f>VLOOKUP(BC99&amp;"_"&amp;$AZ$9,データシート3!A:AB,MATCH("ea_"&amp;"風力（陸上）"&amp;"_年間発電",データシート3!$A$1:$AB$1,0),0)/10^3</f>
        <v>4353.3900000000003</v>
      </c>
      <c r="BG99" s="35">
        <f>VLOOKUP(BC99&amp;"_"&amp;$AZ$9,データシート3!A:AB,MATCH("ea_"&amp;"中小水（河川）"&amp;"_年間発電",データシート3!$A$1:$AB$1,0),0)/10^3+VLOOKUP(BC99&amp;"_"&amp;$AZ$9,データシート3!A:AB,MATCH("ea_"&amp;"中小水（農業用水路）"&amp;"_年間発電",データシート3!$A$1:$AB$1,0),0)/10^3</f>
        <v>74873.514999999985</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5">
        <f t="shared" si="26"/>
        <v>2006857.3869999996</v>
      </c>
      <c r="BJ99" s="35">
        <f>(VLOOKUP($BC99&amp;"_"&amp;$AZ$8,データシート3!$A:$AN,MATCH("da_合計",データシート3!$A$1:$AN$1,0),0))/10^3</f>
        <v>946001.02405558608</v>
      </c>
      <c r="BK99" s="35">
        <f t="shared" si="21"/>
        <v>1060856.3629444134</v>
      </c>
      <c r="BL99" s="35">
        <f t="shared" si="22"/>
        <v>0</v>
      </c>
      <c r="BM99" s="35">
        <f t="shared" si="23"/>
        <v>1060856.3629444134</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22226</v>
      </c>
      <c r="AY100" s="19" t="str">
        <f>IF(IFERROR(比較地域マスタ!$AE35,"")=0,"",IFERROR(比較地域マスタ!$AE35,""))</f>
        <v>牧之原市</v>
      </c>
      <c r="AZ100" s="17"/>
      <c r="BA100" s="23">
        <v>29</v>
      </c>
      <c r="BB100" s="23">
        <v>1</v>
      </c>
      <c r="BC100" s="19" t="str">
        <f t="shared" si="24"/>
        <v>22226</v>
      </c>
      <c r="BD100" s="19" t="str">
        <f t="shared" si="25"/>
        <v>牧之原市</v>
      </c>
      <c r="BE100" s="35">
        <f>VLOOKUP(BC100&amp;"_"&amp;$AZ$9,データシート3!A:AB,MATCH("ea_"&amp;"太陽光（建物系）"&amp;"_年間発電",データシート3!$A$1:$AB$1,0),0)/10^3+VLOOKUP(BC100&amp;"_"&amp;$AZ$9,データシート3!A:AB,MATCH("ea_"&amp;"太陽光（土地系）"&amp;"_年間発電",データシート3!$A$1:$AB$1,0),0)/10^3</f>
        <v>1377061.4609999997</v>
      </c>
      <c r="BF100" s="35">
        <f>VLOOKUP(BC100&amp;"_"&amp;$AZ$9,データシート3!A:AB,MATCH("ea_"&amp;"風力（陸上）"&amp;"_年間発電",データシート3!$A$1:$AB$1,0),0)/10^3</f>
        <v>2662.5329999999999</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5">
        <f t="shared" si="26"/>
        <v>1381060.2789999996</v>
      </c>
      <c r="BJ100" s="35">
        <f>(VLOOKUP($BC100&amp;"_"&amp;$AZ$8,データシート3!$A:$AN,MATCH("da_合計",データシート3!$A$1:$AN$1,0),0))/10^3</f>
        <v>799665.96162554284</v>
      </c>
      <c r="BK100" s="35">
        <f t="shared" si="21"/>
        <v>581394.31737445679</v>
      </c>
      <c r="BL100" s="35">
        <f t="shared" si="22"/>
        <v>0</v>
      </c>
      <c r="BM100" s="35">
        <f t="shared" si="23"/>
        <v>581394.31737445679</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22305</v>
      </c>
      <c r="AY101" s="19" t="str">
        <f>IF(IFERROR(比較地域マスタ!$AE36,"")=0,"",IFERROR(比較地域マスタ!$AE36,""))</f>
        <v>松崎町</v>
      </c>
      <c r="AZ101" s="17"/>
      <c r="BA101" s="23">
        <v>30</v>
      </c>
      <c r="BB101" s="23">
        <v>1</v>
      </c>
      <c r="BC101" s="19" t="str">
        <f t="shared" si="24"/>
        <v>22305</v>
      </c>
      <c r="BD101" s="19" t="str">
        <f t="shared" si="25"/>
        <v>松崎町</v>
      </c>
      <c r="BE101" s="35">
        <f>VLOOKUP(BC101&amp;"_"&amp;$AZ$9,データシート3!A:AB,MATCH("ea_"&amp;"太陽光（建物系）"&amp;"_年間発電",データシート3!$A$1:$AB$1,0),0)/10^3+VLOOKUP(BC101&amp;"_"&amp;$AZ$9,データシート3!A:AB,MATCH("ea_"&amp;"太陽光（土地系）"&amp;"_年間発電",データシート3!$A$1:$AB$1,0),0)/10^3</f>
        <v>97228.019</v>
      </c>
      <c r="BF101" s="35">
        <f>VLOOKUP(BC101&amp;"_"&amp;$AZ$9,データシート3!A:AB,MATCH("ea_"&amp;"風力（陸上）"&amp;"_年間発電",データシート3!$A$1:$AB$1,0),0)/10^3</f>
        <v>405100.96999999991</v>
      </c>
      <c r="BG101" s="35">
        <f>VLOOKUP(BC101&amp;"_"&amp;$AZ$9,データシート3!A:AB,MATCH("ea_"&amp;"中小水（河川）"&amp;"_年間発電",データシート3!$A$1:$AB$1,0),0)/10^3+VLOOKUP(BC101&amp;"_"&amp;$AZ$9,データシート3!A:AB,MATCH("ea_"&amp;"中小水（農業用水路）"&amp;"_年間発電",データシート3!$A$1:$AB$1,0),0)/10^3</f>
        <v>0</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5">
        <f t="shared" si="26"/>
        <v>505251.99099999992</v>
      </c>
      <c r="BJ101" s="35">
        <f>(VLOOKUP($BC101&amp;"_"&amp;$AZ$8,データシート3!$A:$AN,MATCH("da_合計",データシート3!$A$1:$AN$1,0),0))/10^3</f>
        <v>28533.433803081633</v>
      </c>
      <c r="BK101" s="35">
        <f t="shared" si="21"/>
        <v>476718.55719691829</v>
      </c>
      <c r="BL101" s="35">
        <f t="shared" si="22"/>
        <v>0</v>
      </c>
      <c r="BM101" s="35">
        <f t="shared" si="23"/>
        <v>476718.55719691829</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22206</v>
      </c>
      <c r="AY102" s="19" t="str">
        <f>IF(IFERROR(比較地域マスタ!$AE37,"")=0,"",IFERROR(比較地域マスタ!$AE37,""))</f>
        <v>三島市</v>
      </c>
      <c r="AZ102" s="17"/>
      <c r="BA102" s="23">
        <v>31</v>
      </c>
      <c r="BB102" s="23">
        <v>1</v>
      </c>
      <c r="BC102" s="19" t="str">
        <f t="shared" si="24"/>
        <v>22206</v>
      </c>
      <c r="BD102" s="19" t="str">
        <f t="shared" si="25"/>
        <v>三島市</v>
      </c>
      <c r="BE102" s="35">
        <f>VLOOKUP(BC102&amp;"_"&amp;$AZ$9,データシート3!A:AB,MATCH("ea_"&amp;"太陽光（建物系）"&amp;"_年間発電",データシート3!$A$1:$AB$1,0),0)/10^3+VLOOKUP(BC102&amp;"_"&amp;$AZ$9,データシート3!A:AB,MATCH("ea_"&amp;"太陽光（土地系）"&amp;"_年間発電",データシート3!$A$1:$AB$1,0),0)/10^3</f>
        <v>612862.73399999994</v>
      </c>
      <c r="BF102" s="35">
        <f>VLOOKUP(BC102&amp;"_"&amp;$AZ$9,データシート3!A:AB,MATCH("ea_"&amp;"風力（陸上）"&amp;"_年間発電",データシート3!$A$1:$AB$1,0),0)/10^3</f>
        <v>1099.902</v>
      </c>
      <c r="BG102" s="35">
        <f>VLOOKUP(BC102&amp;"_"&amp;$AZ$9,データシート3!A:AB,MATCH("ea_"&amp;"中小水（河川）"&amp;"_年間発電",データシート3!$A$1:$AB$1,0),0)/10^3+VLOOKUP(BC102&amp;"_"&amp;$AZ$9,データシート3!A:AB,MATCH("ea_"&amp;"中小水（農業用水路）"&amp;"_年間発電",データシート3!$A$1:$AB$1,0),0)/10^3</f>
        <v>37135.148000000001</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5">
        <f t="shared" si="26"/>
        <v>654894.473</v>
      </c>
      <c r="BJ102" s="35">
        <f>(VLOOKUP($BC102&amp;"_"&amp;$AZ$8,データシート3!$A:$AN,MATCH("da_合計",データシート3!$A$1:$AN$1,0),0))/10^3</f>
        <v>635685.92831928586</v>
      </c>
      <c r="BK102" s="35">
        <f t="shared" si="21"/>
        <v>19208.544680714142</v>
      </c>
      <c r="BL102" s="35">
        <f t="shared" si="22"/>
        <v>0</v>
      </c>
      <c r="BM102" s="35">
        <f t="shared" si="23"/>
        <v>19208.544680714142</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22304</v>
      </c>
      <c r="AY103" s="19" t="str">
        <f>IF(IFERROR(比較地域マスタ!$AE38,"")=0,"",IFERROR(比較地域マスタ!$AE38,""))</f>
        <v>南伊豆町</v>
      </c>
      <c r="AZ103" s="17"/>
      <c r="BA103" s="23">
        <v>32</v>
      </c>
      <c r="BB103" s="23">
        <v>1</v>
      </c>
      <c r="BC103" s="19" t="str">
        <f t="shared" si="24"/>
        <v>22304</v>
      </c>
      <c r="BD103" s="19" t="str">
        <f t="shared" si="25"/>
        <v>南伊豆町</v>
      </c>
      <c r="BE103" s="35">
        <f>VLOOKUP(BC103&amp;"_"&amp;$AZ$9,データシート3!A:AB,MATCH("ea_"&amp;"太陽光（建物系）"&amp;"_年間発電",データシート3!$A$1:$AB$1,0),0)/10^3+VLOOKUP(BC103&amp;"_"&amp;$AZ$9,データシート3!A:AB,MATCH("ea_"&amp;"太陽光（土地系）"&amp;"_年間発電",データシート3!$A$1:$AB$1,0),0)/10^3</f>
        <v>145315.17500000002</v>
      </c>
      <c r="BF103" s="35">
        <f>VLOOKUP(BC103&amp;"_"&amp;$AZ$9,データシート3!A:AB,MATCH("ea_"&amp;"風力（陸上）"&amp;"_年間発電",データシート3!$A$1:$AB$1,0),0)/10^3</f>
        <v>269506.90500000003</v>
      </c>
      <c r="BG103" s="35">
        <f>VLOOKUP(BC103&amp;"_"&amp;$AZ$9,データシート3!A:AB,MATCH("ea_"&amp;"中小水（河川）"&amp;"_年間発電",データシート3!$A$1:$AB$1,0),0)/10^3+VLOOKUP(BC103&amp;"_"&amp;$AZ$9,データシート3!A:AB,MATCH("ea_"&amp;"中小水（農業用水路）"&amp;"_年間発電",データシート3!$A$1:$AB$1,0),0)/10^3</f>
        <v>0</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5">
        <f t="shared" si="26"/>
        <v>428252.14200000005</v>
      </c>
      <c r="BJ103" s="35">
        <f>(VLOOKUP($BC103&amp;"_"&amp;$AZ$8,データシート3!$A:$AN,MATCH("da_合計",データシート3!$A$1:$AN$1,0),0))/10^3</f>
        <v>39895.019832343758</v>
      </c>
      <c r="BK103" s="35">
        <f t="shared" si="21"/>
        <v>388357.12216765631</v>
      </c>
      <c r="BL103" s="35">
        <f t="shared" si="22"/>
        <v>0</v>
      </c>
      <c r="BM103" s="35">
        <f t="shared" si="23"/>
        <v>388357.12216765631</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22461</v>
      </c>
      <c r="AY104" s="19" t="str">
        <f>IF(IFERROR(比較地域マスタ!$AE39,"")=0,"",IFERROR(比較地域マスタ!$AE39,""))</f>
        <v>森町</v>
      </c>
      <c r="AZ104" s="17"/>
      <c r="BA104" s="23">
        <v>33</v>
      </c>
      <c r="BB104" s="23">
        <v>1</v>
      </c>
      <c r="BC104" s="19" t="str">
        <f t="shared" si="24"/>
        <v>22461</v>
      </c>
      <c r="BD104" s="19" t="str">
        <f t="shared" si="25"/>
        <v>森町</v>
      </c>
      <c r="BE104" s="35">
        <f>VLOOKUP(BC104&amp;"_"&amp;$AZ$9,データシート3!A:AB,MATCH("ea_"&amp;"太陽光（建物系）"&amp;"_年間発電",データシート3!$A$1:$AB$1,0),0)/10^3+VLOOKUP(BC104&amp;"_"&amp;$AZ$9,データシート3!A:AB,MATCH("ea_"&amp;"太陽光（土地系）"&amp;"_年間発電",データシート3!$A$1:$AB$1,0),0)/10^3</f>
        <v>304831.18299999996</v>
      </c>
      <c r="BF104" s="35">
        <f>VLOOKUP(BC104&amp;"_"&amp;$AZ$9,データシート3!A:AB,MATCH("ea_"&amp;"風力（陸上）"&amp;"_年間発電",データシート3!$A$1:$AB$1,0),0)/10^3</f>
        <v>113539.171</v>
      </c>
      <c r="BG104" s="35">
        <f>VLOOKUP(BC104&amp;"_"&amp;$AZ$9,データシート3!A:AB,MATCH("ea_"&amp;"中小水（河川）"&amp;"_年間発電",データシート3!$A$1:$AB$1,0),0)/10^3+VLOOKUP(BC104&amp;"_"&amp;$AZ$9,データシート3!A:AB,MATCH("ea_"&amp;"中小水（農業用水路）"&amp;"_年間発電",データシート3!$A$1:$AB$1,0),0)/10^3</f>
        <v>8520.1139999999996</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426890.46799999994</v>
      </c>
      <c r="BJ104" s="35">
        <f>(VLOOKUP($BC104&amp;"_"&amp;$AZ$8,データシート3!$A:$AN,MATCH("da_合計",データシート3!$A$1:$AN$1,0),0))/10^3</f>
        <v>138979.01482328912</v>
      </c>
      <c r="BK104" s="35">
        <f t="shared" ref="BK104:BK135" si="27">BI104-BJ104</f>
        <v>287911.45317671081</v>
      </c>
      <c r="BL104" s="35">
        <f t="shared" ref="BL104:BL135" si="28">IF(BK104&gt;0,0,BK104)</f>
        <v>0</v>
      </c>
      <c r="BM104" s="35">
        <f t="shared" ref="BM104:BM135" si="29">IF(BK104&gt;0,BK104,0)</f>
        <v>287911.45317671081</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22212</v>
      </c>
      <c r="AY105" s="19" t="str">
        <f>IF(IFERROR(比較地域マスタ!$AE40,"")=0,"",IFERROR(比較地域マスタ!$AE40,""))</f>
        <v>焼津市</v>
      </c>
      <c r="AZ105" s="17"/>
      <c r="BA105" s="23">
        <v>34</v>
      </c>
      <c r="BB105" s="23">
        <v>1</v>
      </c>
      <c r="BC105" s="19" t="str">
        <f t="shared" si="24"/>
        <v>22212</v>
      </c>
      <c r="BD105" s="19" t="str">
        <f t="shared" si="25"/>
        <v>焼津市</v>
      </c>
      <c r="BE105" s="35">
        <f>VLOOKUP(BC105&amp;"_"&amp;$AZ$9,データシート3!A:AB,MATCH("ea_"&amp;"太陽光（建物系）"&amp;"_年間発電",データシート3!$A$1:$AB$1,0),0)/10^3+VLOOKUP(BC105&amp;"_"&amp;$AZ$9,データシート3!A:AB,MATCH("ea_"&amp;"太陽光（土地系）"&amp;"_年間発電",データシート3!$A$1:$AB$1,0),0)/10^3</f>
        <v>990303.46</v>
      </c>
      <c r="BF105" s="35">
        <f>VLOOKUP(BC105&amp;"_"&amp;$AZ$9,データシート3!A:AB,MATCH("ea_"&amp;"風力（陸上）"&amp;"_年間発電",データシート3!$A$1:$AB$1,0),0)/10^3</f>
        <v>4884.3760000000011</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5">
        <f t="shared" si="26"/>
        <v>995220.70400000003</v>
      </c>
      <c r="BJ105" s="35">
        <f>(VLOOKUP($BC105&amp;"_"&amp;$AZ$8,データシート3!$A:$AN,MATCH("da_合計",データシート3!$A$1:$AN$1,0),0))/10^3</f>
        <v>934208.60825646948</v>
      </c>
      <c r="BK105" s="35">
        <f t="shared" si="27"/>
        <v>61012.095743530546</v>
      </c>
      <c r="BL105" s="35">
        <f t="shared" si="28"/>
        <v>0</v>
      </c>
      <c r="BM105" s="35">
        <f t="shared" si="29"/>
        <v>61012.095743530546</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22424</v>
      </c>
      <c r="AY106" s="19" t="str">
        <f>IF(IFERROR(比較地域マスタ!$AE41,"")=0,"",IFERROR(比較地域マスタ!$AE41,""))</f>
        <v>吉田町</v>
      </c>
      <c r="AZ106" s="17"/>
      <c r="BA106" s="23">
        <v>35</v>
      </c>
      <c r="BB106" s="23">
        <v>1</v>
      </c>
      <c r="BC106" s="19" t="str">
        <f t="shared" si="24"/>
        <v>22424</v>
      </c>
      <c r="BD106" s="19" t="str">
        <f t="shared" si="25"/>
        <v>吉田町</v>
      </c>
      <c r="BE106" s="35">
        <f>VLOOKUP(BC106&amp;"_"&amp;$AZ$9,データシート3!A:AB,MATCH("ea_"&amp;"太陽光（建物系）"&amp;"_年間発電",データシート3!$A$1:$AB$1,0),0)/10^3+VLOOKUP(BC106&amp;"_"&amp;$AZ$9,データシート3!A:AB,MATCH("ea_"&amp;"太陽光（土地系）"&amp;"_年間発電",データシート3!$A$1:$AB$1,0),0)/10^3</f>
        <v>296652.88300000003</v>
      </c>
      <c r="BF106" s="35">
        <f>VLOOKUP(BC106&amp;"_"&amp;$AZ$9,データシート3!A:AB,MATCH("ea_"&amp;"風力（陸上）"&amp;"_年間発電",データシート3!$A$1:$AB$1,0),0)/10^3</f>
        <v>2476.5720000000001</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299129.45500000002</v>
      </c>
      <c r="BJ106" s="35">
        <f>(VLOOKUP($BC106&amp;"_"&amp;$AZ$8,データシート3!$A:$AN,MATCH("da_合計",データシート3!$A$1:$AN$1,0),0))/10^3</f>
        <v>283495.74596176384</v>
      </c>
      <c r="BK106" s="35">
        <f t="shared" si="27"/>
        <v>15633.709038236178</v>
      </c>
      <c r="BL106" s="35">
        <f t="shared" si="28"/>
        <v>0</v>
      </c>
      <c r="BM106" s="35">
        <f t="shared" si="29"/>
        <v>15633.709038236178</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静岡県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22</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2799</v>
      </c>
      <c r="H6" s="1033" t="s">
        <v>2800</v>
      </c>
      <c r="I6" s="1033" t="s">
        <v>2801</v>
      </c>
      <c r="J6" s="1034" t="s">
        <v>519</v>
      </c>
      <c r="K6" s="1034" t="s">
        <v>520</v>
      </c>
      <c r="L6" s="1034" t="s">
        <v>2802</v>
      </c>
      <c r="M6" s="1034" t="s">
        <v>2803</v>
      </c>
      <c r="N6" s="1033" t="s">
        <v>2804</v>
      </c>
      <c r="O6" s="1033" t="s">
        <v>2805</v>
      </c>
      <c r="P6" s="1033" t="s">
        <v>2806</v>
      </c>
      <c r="Q6" s="1035" t="s">
        <v>2807</v>
      </c>
      <c r="R6" s="1033" t="s">
        <v>2799</v>
      </c>
      <c r="S6" s="1033" t="s">
        <v>2800</v>
      </c>
      <c r="T6" s="1033" t="s">
        <v>2801</v>
      </c>
      <c r="U6" s="1034" t="s">
        <v>519</v>
      </c>
      <c r="V6" s="1034" t="s">
        <v>520</v>
      </c>
      <c r="W6" s="1034" t="s">
        <v>2802</v>
      </c>
      <c r="X6" s="1034" t="s">
        <v>2803</v>
      </c>
      <c r="Y6" s="1033" t="s">
        <v>2804</v>
      </c>
      <c r="Z6" s="1033" t="s">
        <v>2805</v>
      </c>
      <c r="AA6" s="1033" t="s">
        <v>2806</v>
      </c>
      <c r="AB6" s="1036" t="s">
        <v>2807</v>
      </c>
      <c r="AC6" s="708"/>
    </row>
    <row r="7" spans="2:30" s="22" customFormat="1" ht="20.45" customHeight="1" thickTop="1">
      <c r="B7" s="1156" t="s">
        <v>113</v>
      </c>
      <c r="C7" s="1157"/>
      <c r="D7" s="1158"/>
      <c r="E7" s="709"/>
      <c r="F7" s="710"/>
      <c r="G7" s="711">
        <f t="shared" ref="G7:AB7" si="0">SUM(G8:G13)</f>
        <v>640</v>
      </c>
      <c r="H7" s="712">
        <f t="shared" si="0"/>
        <v>658</v>
      </c>
      <c r="I7" s="712">
        <f t="shared" si="0"/>
        <v>666</v>
      </c>
      <c r="J7" s="712">
        <f t="shared" si="0"/>
        <v>668</v>
      </c>
      <c r="K7" s="713">
        <f t="shared" si="0"/>
        <v>663</v>
      </c>
      <c r="L7" s="713">
        <f t="shared" si="0"/>
        <v>677</v>
      </c>
      <c r="M7" s="713">
        <f t="shared" si="0"/>
        <v>675</v>
      </c>
      <c r="N7" s="713">
        <f t="shared" si="0"/>
        <v>677</v>
      </c>
      <c r="O7" s="713">
        <f>SUM(O8:O13)</f>
        <v>674</v>
      </c>
      <c r="P7" s="713">
        <f t="shared" si="0"/>
        <v>661</v>
      </c>
      <c r="Q7" s="714">
        <f>SUM(Q8:Q13)</f>
        <v>665</v>
      </c>
      <c r="R7" s="919">
        <f t="shared" si="0"/>
        <v>10904.187</v>
      </c>
      <c r="S7" s="920">
        <f t="shared" si="0"/>
        <v>10876.740999999998</v>
      </c>
      <c r="T7" s="920">
        <f t="shared" si="0"/>
        <v>11297.936999999998</v>
      </c>
      <c r="U7" s="920">
        <f t="shared" si="0"/>
        <v>11243.4967</v>
      </c>
      <c r="V7" s="920">
        <f t="shared" si="0"/>
        <v>11101.536000000002</v>
      </c>
      <c r="W7" s="920">
        <f t="shared" si="0"/>
        <v>10869.293599999999</v>
      </c>
      <c r="X7" s="920">
        <f t="shared" si="0"/>
        <v>10754.166999999999</v>
      </c>
      <c r="Y7" s="920">
        <f t="shared" si="0"/>
        <v>10680.114</v>
      </c>
      <c r="Z7" s="920">
        <f>SUM(Z8:Z13)</f>
        <v>10214.867600000001</v>
      </c>
      <c r="AA7" s="920">
        <f>SUM(AA8:AA13)</f>
        <v>9345.3835999999992</v>
      </c>
      <c r="AB7" s="921">
        <f t="shared" si="0"/>
        <v>9254.27</v>
      </c>
    </row>
    <row r="8" spans="2:30" s="22" customFormat="1" ht="20.45" customHeight="1">
      <c r="B8" s="715"/>
      <c r="C8" s="716" t="s">
        <v>122</v>
      </c>
      <c r="D8" s="717"/>
      <c r="E8" s="716"/>
      <c r="F8" s="717"/>
      <c r="G8" s="718">
        <f>VLOOKUP($D$3&amp;"_"&amp;G$3,データシート1!$A:$BU,MATCH($G$2&amp;"_"&amp;$C8,データシート1!$A$1:$BU$1,0),0)</f>
        <v>4</v>
      </c>
      <c r="H8" s="719">
        <f>VLOOKUP($D$3&amp;"_"&amp;H$3,データシート1!$A:$BU,MATCH($G$2&amp;"_"&amp;$C8,データシート1!$A$1:$BU$1,0),0)</f>
        <v>4</v>
      </c>
      <c r="I8" s="719">
        <f>VLOOKUP($D$3&amp;"_"&amp;I$3,データシート1!$A:$BU,MATCH($G$2&amp;"_"&amp;$C8,データシート1!$A$1:$BU$1,0),0)</f>
        <v>4</v>
      </c>
      <c r="J8" s="719">
        <f>VLOOKUP($D$3&amp;"_"&amp;J$3,データシート1!$A:$BU,MATCH($G$2&amp;"_"&amp;$C8,データシート1!$A$1:$BU$1,0),0)</f>
        <v>5</v>
      </c>
      <c r="K8" s="720">
        <f>VLOOKUP($D$3&amp;"_"&amp;K$3,データシート1!$A:$BU,MATCH($G$2&amp;"_"&amp;$C8,データシート1!$A$1:$BU$1,0),0)</f>
        <v>5</v>
      </c>
      <c r="L8" s="720">
        <f>VLOOKUP($D$3&amp;"_"&amp;L$3,データシート1!$A:$BU,MATCH($G$2&amp;"_"&amp;$C8,データシート1!$A$1:$BU$1,0),0)</f>
        <v>6</v>
      </c>
      <c r="M8" s="720">
        <f>VLOOKUP($D$3&amp;"_"&amp;M$3,データシート1!$A:$BU,MATCH($G$2&amp;"_"&amp;$C8,データシート1!$A$1:$BU$1,0),0)</f>
        <v>5</v>
      </c>
      <c r="N8" s="720">
        <f>VLOOKUP($D$3&amp;"_"&amp;N$3,データシート1!$A:$BU,MATCH($G$2&amp;"_"&amp;$C8,データシート1!$A$1:$BU$1,0),0)</f>
        <v>4</v>
      </c>
      <c r="O8" s="720">
        <f>VLOOKUP($D$3&amp;"_"&amp;O$3,データシート1!$A:$BU,MATCH($G$2&amp;"_"&amp;$C8,データシート1!$A$1:$BU$1,0),0)</f>
        <v>4</v>
      </c>
      <c r="P8" s="720">
        <f>VLOOKUP($D$3&amp;"_"&amp;P$3,データシート1!$A:$BU,MATCH($G$2&amp;"_"&amp;$C8,データシート1!$A$1:$BU$1,0),0)</f>
        <v>4</v>
      </c>
      <c r="Q8" s="721">
        <f>VLOOKUP($D$3&amp;"_"&amp;Q$3,データシート1!$A:$BU,MATCH($G$2&amp;"_"&amp;$C8,データシート1!$A$1:$BU$1,0),0)</f>
        <v>4</v>
      </c>
      <c r="R8" s="922">
        <f>VLOOKUP($D$3&amp;"_"&amp;R$3,データシート1!$A:$BU,MATCH($R$2&amp;"_"&amp;$C8,データシート1!$A$1:$BU$1,0),0)</f>
        <v>31.956</v>
      </c>
      <c r="S8" s="923">
        <f>VLOOKUP($D$3&amp;"_"&amp;S$3,データシート1!$A:$BU,MATCH($R$2&amp;"_"&amp;$C8,データシート1!$A$1:$BU$1,0),0)</f>
        <v>32.533999999999999</v>
      </c>
      <c r="T8" s="923">
        <f>VLOOKUP($D$3&amp;"_"&amp;T$3,データシート1!$A:$BU,MATCH($R$2&amp;"_"&amp;$C8,データシート1!$A$1:$BU$1,0),0)</f>
        <v>34.326000000000001</v>
      </c>
      <c r="U8" s="923">
        <f>VLOOKUP($D$3&amp;"_"&amp;U$3,データシート1!$A:$BU,MATCH($R$2&amp;"_"&amp;$C8,データシート1!$A$1:$BU$1,0),0)</f>
        <v>38.128</v>
      </c>
      <c r="V8" s="923">
        <f>VLOOKUP($D$3&amp;"_"&amp;V$3,データシート1!$A:$BU,MATCH($R$2&amp;"_"&amp;$C8,データシート1!$A$1:$BU$1,0),0)</f>
        <v>37.146000000000001</v>
      </c>
      <c r="W8" s="923">
        <f>VLOOKUP($D$3&amp;"_"&amp;W$3,データシート1!$A:$BU,MATCH($R$2&amp;"_"&amp;$C8,データシート1!$A$1:$BU$1,0),0)</f>
        <v>38.624000000000002</v>
      </c>
      <c r="X8" s="923">
        <f>VLOOKUP($D$3&amp;"_"&amp;X$3,データシート1!$A:$BU,MATCH($R$2&amp;"_"&amp;$C8,データシート1!$A$1:$BU$1,0),0)</f>
        <v>35.591999999999999</v>
      </c>
      <c r="Y8" s="923">
        <f>VLOOKUP($D$3&amp;"_"&amp;Y$3,データシート1!$A:$BU,MATCH($R$2&amp;"_"&amp;$C8,データシート1!$A$1:$BU$1,0),0)</f>
        <v>31.425999999999998</v>
      </c>
      <c r="Z8" s="923">
        <f>VLOOKUP($D$3&amp;"_"&amp;Z$3,データシート1!$A:$BU,MATCH($R$2&amp;"_"&amp;$C8,データシート1!$A$1:$BU$1,0),0)</f>
        <v>31.707000000000001</v>
      </c>
      <c r="AA8" s="923">
        <f>VLOOKUP($D$3&amp;"_"&amp;AA$3,データシート1!$A:$BU,MATCH($R$2&amp;"_"&amp;$C8,データシート1!$A$1:$BU$1,0),0)</f>
        <v>26.87</v>
      </c>
      <c r="AB8" s="924">
        <f>VLOOKUP($D$3&amp;"_"&amp;AB$3,データシート1!$A:$BU,MATCH($R$2&amp;"_"&amp;$C8,データシート1!$A$1:$BU$1,0),0)</f>
        <v>25.527000000000001</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496</v>
      </c>
      <c r="H10" s="725">
        <f>VLOOKUP($D$3&amp;"_"&amp;H$3,データシート1!$A:$BU,MATCH($G$2&amp;"_"&amp;$C10,データシート1!$A$1:$BU$1,0),0)</f>
        <v>503</v>
      </c>
      <c r="I10" s="725">
        <f>VLOOKUP($D$3&amp;"_"&amp;I$3,データシート1!$A:$BU,MATCH($G$2&amp;"_"&amp;$C10,データシート1!$A$1:$BU$1,0),0)</f>
        <v>512</v>
      </c>
      <c r="J10" s="725">
        <f>VLOOKUP($D$3&amp;"_"&amp;J$3,データシート1!$A:$BU,MATCH($G$2&amp;"_"&amp;$C10,データシート1!$A$1:$BU$1,0),0)</f>
        <v>514</v>
      </c>
      <c r="K10" s="726">
        <f>VLOOKUP($D$3&amp;"_"&amp;K$3,データシート1!$A:$BU,MATCH($G$2&amp;"_"&amp;$C10,データシート1!$A$1:$BU$1,0),0)</f>
        <v>511</v>
      </c>
      <c r="L10" s="726">
        <f>VLOOKUP($D$3&amp;"_"&amp;L$3,データシート1!$A:$BU,MATCH($G$2&amp;"_"&amp;$C10,データシート1!$A$1:$BU$1,0),0)</f>
        <v>526</v>
      </c>
      <c r="M10" s="726">
        <f>VLOOKUP($D$3&amp;"_"&amp;M$3,データシート1!$A:$BU,MATCH($G$2&amp;"_"&amp;$C10,データシート1!$A$1:$BU$1,0),0)</f>
        <v>527</v>
      </c>
      <c r="N10" s="726">
        <f>VLOOKUP($D$3&amp;"_"&amp;N$3,データシート1!$A:$BU,MATCH($G$2&amp;"_"&amp;$C10,データシート1!$A$1:$BU$1,0),0)</f>
        <v>534</v>
      </c>
      <c r="O10" s="726">
        <f>VLOOKUP($D$3&amp;"_"&amp;O$3,データシート1!$A:$BU,MATCH($G$2&amp;"_"&amp;$C10,データシート1!$A$1:$BU$1,0),0)</f>
        <v>535</v>
      </c>
      <c r="P10" s="726">
        <f>VLOOKUP($D$3&amp;"_"&amp;P$3,データシート1!$A:$BU,MATCH($G$2&amp;"_"&amp;$C10,データシート1!$A$1:$BU$1,0),0)</f>
        <v>521</v>
      </c>
      <c r="Q10" s="727">
        <f>VLOOKUP($D$3&amp;"_"&amp;Q$3,データシート1!$A:$BU,MATCH($G$2&amp;"_"&amp;$C10,データシート1!$A$1:$BU$1,0),0)</f>
        <v>527</v>
      </c>
      <c r="R10" s="925">
        <f>VLOOKUP($D$3&amp;"_"&amp;R$3,データシート1!$A:$BU,MATCH($R$2&amp;"_"&amp;$C10,データシート1!$A$1:$BU$1,0),0)</f>
        <v>9802.18</v>
      </c>
      <c r="S10" s="926">
        <f>VLOOKUP($D$3&amp;"_"&amp;S$3,データシート1!$A:$BU,MATCH($R$2&amp;"_"&amp;$C10,データシート1!$A$1:$BU$1,0),0)</f>
        <v>9531.4259999999995</v>
      </c>
      <c r="T10" s="926">
        <f>VLOOKUP($D$3&amp;"_"&amp;T$3,データシート1!$A:$BU,MATCH($R$2&amp;"_"&amp;$C10,データシート1!$A$1:$BU$1,0),0)</f>
        <v>9969.7379999999994</v>
      </c>
      <c r="U10" s="926">
        <f>VLOOKUP($D$3&amp;"_"&amp;U$3,データシート1!$A:$BU,MATCH($R$2&amp;"_"&amp;$C10,データシート1!$A$1:$BU$1,0),0)</f>
        <v>9946.8469999999998</v>
      </c>
      <c r="V10" s="926">
        <f>VLOOKUP($D$3&amp;"_"&amp;V$3,データシート1!$A:$BU,MATCH($R$2&amp;"_"&amp;$C10,データシート1!$A$1:$BU$1,0),0)</f>
        <v>9867.8520000000008</v>
      </c>
      <c r="W10" s="926">
        <f>VLOOKUP($D$3&amp;"_"&amp;W$3,データシート1!$A:$BU,MATCH($R$2&amp;"_"&amp;$C10,データシート1!$A$1:$BU$1,0),0)</f>
        <v>9578.4529999999995</v>
      </c>
      <c r="X10" s="926">
        <f>VLOOKUP($D$3&amp;"_"&amp;X$3,データシート1!$A:$BU,MATCH($R$2&amp;"_"&amp;$C10,データシート1!$A$1:$BU$1,0),0)</f>
        <v>9433.6749999999993</v>
      </c>
      <c r="Y10" s="926">
        <f>VLOOKUP($D$3&amp;"_"&amp;Y$3,データシート1!$A:$BU,MATCH($R$2&amp;"_"&amp;$C10,データシート1!$A$1:$BU$1,0),0)</f>
        <v>9401.9130000000005</v>
      </c>
      <c r="Z10" s="926">
        <f>VLOOKUP($D$3&amp;"_"&amp;Z$3,データシート1!$A:$BU,MATCH($R$2&amp;"_"&amp;$C10,データシート1!$A$1:$BU$1,0),0)</f>
        <v>8929.8459999999995</v>
      </c>
      <c r="AA10" s="926">
        <f>VLOOKUP($D$3&amp;"_"&amp;AA$3,データシート1!$A:$BU,MATCH($R$2&amp;"_"&amp;$C10,データシート1!$A$1:$BU$1,0),0)</f>
        <v>8057.55</v>
      </c>
      <c r="AB10" s="927">
        <f>VLOOKUP($D$3&amp;"_"&amp;AB$3,データシート1!$A:$BU,MATCH($R$2&amp;"_"&amp;$C10,データシート1!$A$1:$BU$1,0),0)</f>
        <v>8083.7280000000001</v>
      </c>
    </row>
    <row r="11" spans="2:30" s="22" customFormat="1" ht="20.45" customHeight="1">
      <c r="B11" s="715"/>
      <c r="C11" s="722" t="s">
        <v>521</v>
      </c>
      <c r="D11" s="723"/>
      <c r="E11" s="722"/>
      <c r="F11" s="723"/>
      <c r="G11" s="724">
        <f>VLOOKUP($D$3&amp;"_"&amp;G$3,データシート1!$A:$BU,MATCH($G$2&amp;"_"&amp;$C11,データシート1!$A$1:$BU$1,0),0)</f>
        <v>136</v>
      </c>
      <c r="H11" s="725">
        <f>VLOOKUP($D$3&amp;"_"&amp;H$3,データシート1!$A:$BU,MATCH($G$2&amp;"_"&amp;$C11,データシート1!$A$1:$BU$1,0),0)</f>
        <v>147</v>
      </c>
      <c r="I11" s="725">
        <f>VLOOKUP($D$3&amp;"_"&amp;I$3,データシート1!$A:$BU,MATCH($G$2&amp;"_"&amp;$C11,データシート1!$A$1:$BU$1,0),0)</f>
        <v>146</v>
      </c>
      <c r="J11" s="725">
        <f>VLOOKUP($D$3&amp;"_"&amp;J$3,データシート1!$A:$BU,MATCH($G$2&amp;"_"&amp;$C11,データシート1!$A$1:$BU$1,0),0)</f>
        <v>145</v>
      </c>
      <c r="K11" s="726">
        <f>VLOOKUP($D$3&amp;"_"&amp;K$3,データシート1!$A:$BU,MATCH($G$2&amp;"_"&amp;$C11,データシート1!$A$1:$BU$1,0),0)</f>
        <v>143</v>
      </c>
      <c r="L11" s="726">
        <f>VLOOKUP($D$3&amp;"_"&amp;L$3,データシート1!$A:$BU,MATCH($G$2&amp;"_"&amp;$C11,データシート1!$A$1:$BU$1,0),0)</f>
        <v>139</v>
      </c>
      <c r="M11" s="726">
        <f>VLOOKUP($D$3&amp;"_"&amp;M$3,データシート1!$A:$BU,MATCH($G$2&amp;"_"&amp;$C11,データシート1!$A$1:$BU$1,0),0)</f>
        <v>137</v>
      </c>
      <c r="N11" s="726">
        <f>VLOOKUP($D$3&amp;"_"&amp;N$3,データシート1!$A:$BU,MATCH($G$2&amp;"_"&amp;$C11,データシート1!$A$1:$BU$1,0),0)</f>
        <v>133</v>
      </c>
      <c r="O11" s="726">
        <f>VLOOKUP($D$3&amp;"_"&amp;O$3,データシート1!$A:$BU,MATCH($G$2&amp;"_"&amp;$C11,データシート1!$A$1:$BU$1,0),0)</f>
        <v>129</v>
      </c>
      <c r="P11" s="726">
        <f>VLOOKUP($D$3&amp;"_"&amp;P$3,データシート1!$A:$BU,MATCH($G$2&amp;"_"&amp;$C11,データシート1!$A$1:$BU$1,0),0)</f>
        <v>129</v>
      </c>
      <c r="Q11" s="727">
        <f>VLOOKUP($D$3&amp;"_"&amp;Q$3,データシート1!$A:$BU,MATCH($G$2&amp;"_"&amp;$C11,データシート1!$A$1:$BU$1,0),0)</f>
        <v>127</v>
      </c>
      <c r="R11" s="925">
        <f>VLOOKUP($D$3&amp;"_"&amp;R$3,データシート1!$A:$BU,MATCH($R$2&amp;"_"&amp;$C11,データシート1!$A$1:$BU$1,0),0)</f>
        <v>878.58799999999997</v>
      </c>
      <c r="S11" s="926">
        <f>VLOOKUP($D$3&amp;"_"&amp;S$3,データシート1!$A:$BU,MATCH($R$2&amp;"_"&amp;$C11,データシート1!$A$1:$BU$1,0),0)</f>
        <v>1114.1489999999999</v>
      </c>
      <c r="T11" s="926">
        <f>VLOOKUP($D$3&amp;"_"&amp;T$3,データシート1!$A:$BU,MATCH($R$2&amp;"_"&amp;$C11,データシート1!$A$1:$BU$1,0),0)</f>
        <v>1104.345</v>
      </c>
      <c r="U11" s="926">
        <f>VLOOKUP($D$3&amp;"_"&amp;U$3,データシート1!$A:$BU,MATCH($R$2&amp;"_"&amp;$C11,データシート1!$A$1:$BU$1,0),0)</f>
        <v>1078.8436999999999</v>
      </c>
      <c r="V11" s="926">
        <f>VLOOKUP($D$3&amp;"_"&amp;V$3,データシート1!$A:$BU,MATCH($R$2&amp;"_"&amp;$C11,データシート1!$A$1:$BU$1,0),0)</f>
        <v>1037.6859999999999</v>
      </c>
      <c r="W11" s="926">
        <f>VLOOKUP($D$3&amp;"_"&amp;W$3,データシート1!$A:$BU,MATCH($R$2&amp;"_"&amp;$C11,データシート1!$A$1:$BU$1,0),0)</f>
        <v>1046.9195999999999</v>
      </c>
      <c r="X11" s="926">
        <f>VLOOKUP($D$3&amp;"_"&amp;X$3,データシート1!$A:$BU,MATCH($R$2&amp;"_"&amp;$C11,データシート1!$A$1:$BU$1,0),0)</f>
        <v>1078.0899999999999</v>
      </c>
      <c r="Y11" s="926">
        <f>VLOOKUP($D$3&amp;"_"&amp;Y$3,データシート1!$A:$BU,MATCH($R$2&amp;"_"&amp;$C11,データシート1!$A$1:$BU$1,0),0)</f>
        <v>1045.056</v>
      </c>
      <c r="Z11" s="926">
        <f>VLOOKUP($D$3&amp;"_"&amp;Z$3,データシート1!$A:$BU,MATCH($R$2&amp;"_"&amp;$C11,データシート1!$A$1:$BU$1,0),0)</f>
        <v>1051.6946</v>
      </c>
      <c r="AA11" s="926">
        <f>VLOOKUP($D$3&amp;"_"&amp;AA$3,データシート1!$A:$BU,MATCH($R$2&amp;"_"&amp;$C11,データシート1!$A$1:$BU$1,0),0)</f>
        <v>941.36959999999999</v>
      </c>
      <c r="AB11" s="927">
        <f>VLOOKUP($D$3&amp;"_"&amp;AB$3,データシート1!$A:$BU,MATCH($R$2&amp;"_"&amp;$C11,データシート1!$A$1:$BU$1,0),0)</f>
        <v>838.60699999999997</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4</v>
      </c>
      <c r="H12" s="731">
        <f>VLOOKUP($D$3&amp;"_"&amp;H$3,データシート1!$A:$BU,MATCH($G$2&amp;"_"&amp;$C12,データシート1!$A$1:$BU$1,0),0)</f>
        <v>4</v>
      </c>
      <c r="I12" s="731">
        <f>VLOOKUP($D$3&amp;"_"&amp;I$3,データシート1!$A:$BU,MATCH($G$2&amp;"_"&amp;$C12,データシート1!$A$1:$BU$1,0),0)</f>
        <v>4</v>
      </c>
      <c r="J12" s="731">
        <f>VLOOKUP($D$3&amp;"_"&amp;J$3,データシート1!$A:$BU,MATCH($G$2&amp;"_"&amp;$C12,データシート1!$A$1:$BU$1,0),0)</f>
        <v>4</v>
      </c>
      <c r="K12" s="732">
        <f>VLOOKUP($D$3&amp;"_"&amp;K$3,データシート1!$A:$BU,MATCH($G$2&amp;"_"&amp;$C12,データシート1!$A$1:$BU$1,0),0)</f>
        <v>4</v>
      </c>
      <c r="L12" s="732">
        <f>VLOOKUP($D$3&amp;"_"&amp;L$3,データシート1!$A:$BU,MATCH($G$2&amp;"_"&amp;$C12,データシート1!$A$1:$BU$1,0),0)</f>
        <v>6</v>
      </c>
      <c r="M12" s="732">
        <f>VLOOKUP($D$3&amp;"_"&amp;M$3,データシート1!$A:$BU,MATCH($G$2&amp;"_"&amp;$C12,データシート1!$A$1:$BU$1,0),0)</f>
        <v>6</v>
      </c>
      <c r="N12" s="732">
        <f>VLOOKUP($D$3&amp;"_"&amp;N$3,データシート1!$A:$BU,MATCH($G$2&amp;"_"&amp;$C12,データシート1!$A$1:$BU$1,0),0)</f>
        <v>6</v>
      </c>
      <c r="O12" s="732">
        <f>VLOOKUP($D$3&amp;"_"&amp;O$3,データシート1!$A:$BU,MATCH($G$2&amp;"_"&amp;$C12,データシート1!$A$1:$BU$1,0),0)</f>
        <v>6</v>
      </c>
      <c r="P12" s="732">
        <f>VLOOKUP($D$3&amp;"_"&amp;P$3,データシート1!$A:$BU,MATCH($G$2&amp;"_"&amp;$C12,データシート1!$A$1:$BU$1,0),0)</f>
        <v>7</v>
      </c>
      <c r="Q12" s="733">
        <f>VLOOKUP($D$3&amp;"_"&amp;Q$3,データシート1!$A:$BU,MATCH($G$2&amp;"_"&amp;$C12,データシート1!$A$1:$BU$1,0),0)</f>
        <v>7</v>
      </c>
      <c r="R12" s="928">
        <f>VLOOKUP($D$3&amp;"_"&amp;R$3,データシート1!$A:$BU,MATCH($R$2&amp;"_"&amp;$C12,データシート1!$A$1:$BU$1,0),0)</f>
        <v>191.46299999999999</v>
      </c>
      <c r="S12" s="929">
        <f>VLOOKUP($D$3&amp;"_"&amp;S$3,データシート1!$A:$BU,MATCH($R$2&amp;"_"&amp;$C12,データシート1!$A$1:$BU$1,0),0)</f>
        <v>198.63200000000001</v>
      </c>
      <c r="T12" s="929">
        <f>VLOOKUP($D$3&amp;"_"&amp;T$3,データシート1!$A:$BU,MATCH($R$2&amp;"_"&amp;$C12,データシート1!$A$1:$BU$1,0),0)</f>
        <v>189.52799999999999</v>
      </c>
      <c r="U12" s="929">
        <f>VLOOKUP($D$3&amp;"_"&amp;U$3,データシート1!$A:$BU,MATCH($R$2&amp;"_"&amp;$C12,データシート1!$A$1:$BU$1,0),0)</f>
        <v>179.678</v>
      </c>
      <c r="V12" s="929">
        <f>VLOOKUP($D$3&amp;"_"&amp;V$3,データシート1!$A:$BU,MATCH($R$2&amp;"_"&amp;$C12,データシート1!$A$1:$BU$1,0),0)</f>
        <v>158.852</v>
      </c>
      <c r="W12" s="929">
        <f>VLOOKUP($D$3&amp;"_"&amp;W$3,データシート1!$A:$BU,MATCH($R$2&amp;"_"&amp;$C12,データシート1!$A$1:$BU$1,0),0)</f>
        <v>205.297</v>
      </c>
      <c r="X12" s="929">
        <f>VLOOKUP($D$3&amp;"_"&amp;X$3,データシート1!$A:$BU,MATCH($R$2&amp;"_"&amp;$C12,データシート1!$A$1:$BU$1,0),0)</f>
        <v>206.81</v>
      </c>
      <c r="Y12" s="929">
        <f>VLOOKUP($D$3&amp;"_"&amp;Y$3,データシート1!$A:$BU,MATCH($R$2&amp;"_"&amp;$C12,データシート1!$A$1:$BU$1,0),0)</f>
        <v>201.71899999999999</v>
      </c>
      <c r="Z12" s="929">
        <f>VLOOKUP($D$3&amp;"_"&amp;Z$3,データシート1!$A:$BU,MATCH($R$2&amp;"_"&amp;$C12,データシート1!$A$1:$BU$1,0),0)</f>
        <v>201.62</v>
      </c>
      <c r="AA12" s="929">
        <f>VLOOKUP($D$3&amp;"_"&amp;AA$3,データシート1!$A:$BU,MATCH($R$2&amp;"_"&amp;$C12,データシート1!$A$1:$BU$1,0),0)</f>
        <v>319.59399999999999</v>
      </c>
      <c r="AB12" s="930">
        <f>VLOOKUP($D$3&amp;"_"&amp;AB$3,データシート1!$A:$BU,MATCH($R$2&amp;"_"&amp;$C12,データシート1!$A$1:$BU$1,0),0)</f>
        <v>306.40800000000002</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4</v>
      </c>
      <c r="H14" s="745">
        <f>VLOOKUP($D$3&amp;"_"&amp;H$3,データシート2!$A:$SI,MATCH($G$2&amp;"_"&amp;$B14,データシート2!$A$1:$SI$1,0),0)</f>
        <v>4</v>
      </c>
      <c r="I14" s="745">
        <f>VLOOKUP($D$3&amp;"_"&amp;I$3,データシート2!$A:$SI,MATCH($G$2&amp;"_"&amp;$B14,データシート2!$A$1:$SI$1,0),0)</f>
        <v>4</v>
      </c>
      <c r="J14" s="745">
        <f>VLOOKUP($D$3&amp;"_"&amp;J$3,データシート2!$A:$SI,MATCH($G$2&amp;"_"&amp;$B14,データシート2!$A$1:$SI$1,0),0)</f>
        <v>5</v>
      </c>
      <c r="K14" s="746">
        <f>VLOOKUP($D$3&amp;"_"&amp;K$3,データシート2!$A:$SI,MATCH($G$2&amp;"_"&amp;$B14,データシート2!$A$1:$SI$1,0),0)</f>
        <v>5</v>
      </c>
      <c r="L14" s="746">
        <f>VLOOKUP($D$3&amp;"_"&amp;L$3,データシート2!$A:$SI,MATCH($G$2&amp;"_"&amp;$B14,データシート2!$A$1:$SI$1,0),0)</f>
        <v>6</v>
      </c>
      <c r="M14" s="746">
        <f>VLOOKUP($D$3&amp;"_"&amp;M$3,データシート2!$A:$SI,MATCH($G$2&amp;"_"&amp;$B14,データシート2!$A$1:$SI$1,0),0)</f>
        <v>5</v>
      </c>
      <c r="N14" s="746">
        <f>VLOOKUP($D$3&amp;"_"&amp;N$3,データシート2!$A:$SI,MATCH($G$2&amp;"_"&amp;$B14,データシート2!$A$1:$SI$1,0),0)</f>
        <v>4</v>
      </c>
      <c r="O14" s="746">
        <f>VLOOKUP($D$3&amp;"_"&amp;O$3,データシート2!$A:$SI,MATCH($G$2&amp;"_"&amp;$B14,データシート2!$A$1:$SI$1,0),0)</f>
        <v>4</v>
      </c>
      <c r="P14" s="746">
        <f>VLOOKUP($D$3&amp;"_"&amp;P$3,データシート2!$A:$SI,MATCH($G$2&amp;"_"&amp;$B14,データシート2!$A$1:$SI$1,0),0)</f>
        <v>4</v>
      </c>
      <c r="Q14" s="747">
        <f>VLOOKUP($D$3&amp;"_"&amp;Q$3,データシート2!$A:$SI,MATCH($G$2&amp;"_"&amp;$B14,データシート2!$A$1:$SI$1,0),0)</f>
        <v>4</v>
      </c>
      <c r="R14" s="934">
        <f>VLOOKUP($D$3&amp;"_"&amp;R$3,データシート2!$A:$SI,MATCH($R$2&amp;"_"&amp;$B14,データシート2!$A$1:$SI$1,0),0)</f>
        <v>31.956</v>
      </c>
      <c r="S14" s="935">
        <f>VLOOKUP($D$3&amp;"_"&amp;S$3,データシート2!$A:$SI,MATCH($R$2&amp;"_"&amp;$B14,データシート2!$A$1:$SI$1,0),0)</f>
        <v>32.533999999999999</v>
      </c>
      <c r="T14" s="935">
        <f>VLOOKUP($D$3&amp;"_"&amp;T$3,データシート2!$A:$SI,MATCH($R$2&amp;"_"&amp;$B14,データシート2!$A$1:$SI$1,0),0)</f>
        <v>34.326000000000001</v>
      </c>
      <c r="U14" s="935">
        <f>VLOOKUP($D$3&amp;"_"&amp;U$3,データシート2!$A:$SI,MATCH($R$2&amp;"_"&amp;$B14,データシート2!$A$1:$SI$1,0),0)</f>
        <v>38.128</v>
      </c>
      <c r="V14" s="935">
        <f>VLOOKUP($D$3&amp;"_"&amp;V$3,データシート2!$A:$SI,MATCH($R$2&amp;"_"&amp;$B14,データシート2!$A$1:$SI$1,0),0)</f>
        <v>37.146000000000001</v>
      </c>
      <c r="W14" s="935">
        <f>VLOOKUP($D$3&amp;"_"&amp;W$3,データシート2!$A:$SI,MATCH($R$2&amp;"_"&amp;$B14,データシート2!$A$1:$SI$1,0),0)</f>
        <v>38.624000000000002</v>
      </c>
      <c r="X14" s="935">
        <f>VLOOKUP($D$3&amp;"_"&amp;X$3,データシート2!$A:$SI,MATCH($R$2&amp;"_"&amp;$B14,データシート2!$A$1:$SI$1,0),0)</f>
        <v>35.591999999999999</v>
      </c>
      <c r="Y14" s="935">
        <f>VLOOKUP($D$3&amp;"_"&amp;Y$3,データシート2!$A:$SI,MATCH($R$2&amp;"_"&amp;$B14,データシート2!$A$1:$SI$1,0),0)</f>
        <v>31.425999999999998</v>
      </c>
      <c r="Z14" s="935">
        <f>VLOOKUP($D$3&amp;"_"&amp;Z$3,データシート2!$A:$SI,MATCH($R$2&amp;"_"&amp;$B14,データシート2!$A$1:$SI$1,0),0)</f>
        <v>31.707000000000001</v>
      </c>
      <c r="AA14" s="935">
        <f>VLOOKUP($D$3&amp;"_"&amp;AA$3,データシート2!$A:$SI,MATCH($R$2&amp;"_"&amp;$B14,データシート2!$A$1:$SI$1,0),0)</f>
        <v>26.87</v>
      </c>
      <c r="AB14" s="936">
        <f>VLOOKUP($D$3&amp;"_"&amp;AB$3,データシート2!$A:$SI,MATCH($R$2&amp;"_"&amp;$B14,データシート2!$A$1:$SI$1,0),0)</f>
        <v>25.527000000000001</v>
      </c>
    </row>
    <row r="15" spans="2:30" s="756" customFormat="1" ht="16.5" customHeight="1">
      <c r="B15" s="748"/>
      <c r="C15" s="749">
        <v>1</v>
      </c>
      <c r="D15" s="750" t="s">
        <v>525</v>
      </c>
      <c r="E15" s="749"/>
      <c r="F15" s="751"/>
      <c r="G15" s="752">
        <f>VLOOKUP($D$3&amp;"_"&amp;G$3,データシート2!$A:$SI,MATCH($G$2&amp;"_"&amp;$C15,データシート2!$A$1:$SI$1,0),0)</f>
        <v>4</v>
      </c>
      <c r="H15" s="753">
        <f>VLOOKUP($D$3&amp;"_"&amp;H$3,データシート2!$A:$SI,MATCH($G$2&amp;"_"&amp;$C15,データシート2!$A$1:$SI$1,0),0)</f>
        <v>4</v>
      </c>
      <c r="I15" s="753">
        <f>VLOOKUP($D$3&amp;"_"&amp;I$3,データシート2!$A:$SI,MATCH($G$2&amp;"_"&amp;$C15,データシート2!$A$1:$SI$1,0),0)</f>
        <v>4</v>
      </c>
      <c r="J15" s="753">
        <f>VLOOKUP($D$3&amp;"_"&amp;J$3,データシート2!$A:$SI,MATCH($G$2&amp;"_"&amp;$C15,データシート2!$A$1:$SI$1,0),0)</f>
        <v>5</v>
      </c>
      <c r="K15" s="754">
        <f>VLOOKUP($D$3&amp;"_"&amp;K$3,データシート2!$A:$SI,MATCH($G$2&amp;"_"&amp;$C15,データシート2!$A$1:$SI$1,0),0)</f>
        <v>5</v>
      </c>
      <c r="L15" s="754">
        <f>VLOOKUP($D$3&amp;"_"&amp;L$3,データシート2!$A:$SI,MATCH($G$2&amp;"_"&amp;$C15,データシート2!$A$1:$SI$1,0),0)</f>
        <v>6</v>
      </c>
      <c r="M15" s="754">
        <f>VLOOKUP($D$3&amp;"_"&amp;M$3,データシート2!$A:$SI,MATCH($G$2&amp;"_"&amp;$C15,データシート2!$A$1:$SI$1,0),0)</f>
        <v>5</v>
      </c>
      <c r="N15" s="754">
        <f>VLOOKUP($D$3&amp;"_"&amp;N$3,データシート2!$A:$SI,MATCH($G$2&amp;"_"&amp;$C15,データシート2!$A$1:$SI$1,0),0)</f>
        <v>4</v>
      </c>
      <c r="O15" s="754">
        <f>VLOOKUP($D$3&amp;"_"&amp;O$3,データシート2!$A:$SI,MATCH($G$2&amp;"_"&amp;$C15,データシート2!$A$1:$SI$1,0),0)</f>
        <v>4</v>
      </c>
      <c r="P15" s="754">
        <f>VLOOKUP($D$3&amp;"_"&amp;P$3,データシート2!$A:$SI,MATCH($G$2&amp;"_"&amp;$C15,データシート2!$A$1:$SI$1,0),0)</f>
        <v>4</v>
      </c>
      <c r="Q15" s="755">
        <f>VLOOKUP($D$3&amp;"_"&amp;Q$3,データシート2!$A:$SI,MATCH($G$2&amp;"_"&amp;$C15,データシート2!$A$1:$SI$1,0),0)</f>
        <v>4</v>
      </c>
      <c r="R15" s="937">
        <f>VLOOKUP($D$3&amp;"_"&amp;R$3,データシート2!$A:$SI,MATCH($R$2&amp;"_"&amp;$C15,データシート2!$A$1:$SI$1,0),0)</f>
        <v>31.956</v>
      </c>
      <c r="S15" s="938">
        <f>VLOOKUP($D$3&amp;"_"&amp;S$3,データシート2!$A:$SI,MATCH($R$2&amp;"_"&amp;$C15,データシート2!$A$1:$SI$1,0),0)</f>
        <v>32.533999999999999</v>
      </c>
      <c r="T15" s="938">
        <f>VLOOKUP($D$3&amp;"_"&amp;T$3,データシート2!$A:$SI,MATCH($R$2&amp;"_"&amp;$C15,データシート2!$A$1:$SI$1,0),0)</f>
        <v>34.326000000000001</v>
      </c>
      <c r="U15" s="938">
        <f>VLOOKUP($D$3&amp;"_"&amp;U$3,データシート2!$A:$SI,MATCH($R$2&amp;"_"&amp;$C15,データシート2!$A$1:$SI$1,0),0)</f>
        <v>38.128</v>
      </c>
      <c r="V15" s="938">
        <f>VLOOKUP($D$3&amp;"_"&amp;V$3,データシート2!$A:$SI,MATCH($R$2&amp;"_"&amp;$C15,データシート2!$A$1:$SI$1,0),0)</f>
        <v>37.146000000000001</v>
      </c>
      <c r="W15" s="938">
        <f>VLOOKUP($D$3&amp;"_"&amp;W$3,データシート2!$A:$SI,MATCH($R$2&amp;"_"&amp;$C15,データシート2!$A$1:$SI$1,0),0)</f>
        <v>38.624000000000002</v>
      </c>
      <c r="X15" s="938">
        <f>VLOOKUP($D$3&amp;"_"&amp;X$3,データシート2!$A:$SI,MATCH($R$2&amp;"_"&amp;$C15,データシート2!$A$1:$SI$1,0),0)</f>
        <v>35.591999999999999</v>
      </c>
      <c r="Y15" s="938">
        <f>VLOOKUP($D$3&amp;"_"&amp;Y$3,データシート2!$A:$SI,MATCH($R$2&amp;"_"&amp;$C15,データシート2!$A$1:$SI$1,0),0)</f>
        <v>31.425999999999998</v>
      </c>
      <c r="Z15" s="938">
        <f>VLOOKUP($D$3&amp;"_"&amp;Z$3,データシート2!$A:$SI,MATCH($R$2&amp;"_"&amp;$C15,データシート2!$A$1:$SI$1,0),0)</f>
        <v>31.707000000000001</v>
      </c>
      <c r="AA15" s="938">
        <f>VLOOKUP($D$3&amp;"_"&amp;AA$3,データシート2!$A:$SI,MATCH($R$2&amp;"_"&amp;$C15,データシート2!$A$1:$SI$1,0),0)</f>
        <v>26.87</v>
      </c>
      <c r="AB15" s="939">
        <f>VLOOKUP($D$3&amp;"_"&amp;AB$3,データシート2!$A:$SI,MATCH($R$2&amp;"_"&amp;$C15,データシート2!$A$1:$SI$1,0),0)</f>
        <v>25.527000000000001</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496</v>
      </c>
      <c r="H26" s="745">
        <f>VLOOKUP($D$3&amp;"_"&amp;H$3,データシート2!$A:$SI,MATCH($G$2&amp;"_"&amp;$B26,データシート2!$A$1:$SI$1,0),0)</f>
        <v>503</v>
      </c>
      <c r="I26" s="745">
        <f>VLOOKUP($D$3&amp;"_"&amp;I$3,データシート2!$A:$SI,MATCH($G$2&amp;"_"&amp;$B26,データシート2!$A$1:$SI$1,0),0)</f>
        <v>512</v>
      </c>
      <c r="J26" s="745">
        <f>VLOOKUP($D$3&amp;"_"&amp;J$3,データシート2!$A:$SI,MATCH($G$2&amp;"_"&amp;$B26,データシート2!$A$1:$SI$1,0),0)</f>
        <v>514</v>
      </c>
      <c r="K26" s="746">
        <f>VLOOKUP($D$3&amp;"_"&amp;K$3,データシート2!$A:$SI,MATCH($G$2&amp;"_"&amp;$B26,データシート2!$A$1:$SI$1,0),0)</f>
        <v>511</v>
      </c>
      <c r="L26" s="746">
        <f>VLOOKUP($D$3&amp;"_"&amp;L$3,データシート2!$A:$SI,MATCH($G$2&amp;"_"&amp;$B26,データシート2!$A$1:$SI$1,0),0)</f>
        <v>526</v>
      </c>
      <c r="M26" s="746">
        <f>VLOOKUP($D$3&amp;"_"&amp;M$3,データシート2!$A:$SI,MATCH($G$2&amp;"_"&amp;$B26,データシート2!$A$1:$SI$1,0),0)</f>
        <v>527</v>
      </c>
      <c r="N26" s="746">
        <f>VLOOKUP($D$3&amp;"_"&amp;N$3,データシート2!$A:$SI,MATCH($G$2&amp;"_"&amp;$B26,データシート2!$A$1:$SI$1,0),0)</f>
        <v>534</v>
      </c>
      <c r="O26" s="746">
        <f>VLOOKUP($D$3&amp;"_"&amp;O$3,データシート2!$A:$SI,MATCH($G$2&amp;"_"&amp;$B26,データシート2!$A$1:$SI$1,0),0)</f>
        <v>535</v>
      </c>
      <c r="P26" s="746">
        <f>VLOOKUP($D$3&amp;"_"&amp;P$3,データシート2!$A:$SI,MATCH($G$2&amp;"_"&amp;$B26,データシート2!$A$1:$SI$1,0),0)</f>
        <v>521</v>
      </c>
      <c r="Q26" s="747">
        <f>VLOOKUP($D$3&amp;"_"&amp;Q$3,データシート2!$A:$SI,MATCH($G$2&amp;"_"&amp;$B26,データシート2!$A$1:$SI$1,0),0)</f>
        <v>527</v>
      </c>
      <c r="R26" s="934">
        <f>VLOOKUP($D$3&amp;"_"&amp;R$3,データシート2!$A:$SI,MATCH($R$2&amp;"_"&amp;$B26,データシート2!$A$1:$SI$1,0),0)</f>
        <v>9802.18</v>
      </c>
      <c r="S26" s="935">
        <f>VLOOKUP($D$3&amp;"_"&amp;S$3,データシート2!$A:$SI,MATCH($R$2&amp;"_"&amp;$B26,データシート2!$A$1:$SI$1,0),0)</f>
        <v>9531.4259999999995</v>
      </c>
      <c r="T26" s="935">
        <f>VLOOKUP($D$3&amp;"_"&amp;T$3,データシート2!$A:$SI,MATCH($R$2&amp;"_"&amp;$B26,データシート2!$A$1:$SI$1,0),0)</f>
        <v>9969.7379999999994</v>
      </c>
      <c r="U26" s="935">
        <f>VLOOKUP($D$3&amp;"_"&amp;U$3,データシート2!$A:$SI,MATCH($R$2&amp;"_"&amp;$B26,データシート2!$A$1:$SI$1,0),0)</f>
        <v>9946.8469999999998</v>
      </c>
      <c r="V26" s="935">
        <f>VLOOKUP($D$3&amp;"_"&amp;V$3,データシート2!$A:$SI,MATCH($R$2&amp;"_"&amp;$B26,データシート2!$A$1:$SI$1,0),0)</f>
        <v>9867.8520000000008</v>
      </c>
      <c r="W26" s="935">
        <f>VLOOKUP($D$3&amp;"_"&amp;W$3,データシート2!$A:$SI,MATCH($R$2&amp;"_"&amp;$B26,データシート2!$A$1:$SI$1,0),0)</f>
        <v>9578.4529999999995</v>
      </c>
      <c r="X26" s="935">
        <f>VLOOKUP($D$3&amp;"_"&amp;X$3,データシート2!$A:$SI,MATCH($R$2&amp;"_"&amp;$B26,データシート2!$A$1:$SI$1,0),0)</f>
        <v>9433.6749999999993</v>
      </c>
      <c r="Y26" s="935">
        <f>VLOOKUP($D$3&amp;"_"&amp;Y$3,データシート2!$A:$SI,MATCH($R$2&amp;"_"&amp;$B26,データシート2!$A$1:$SI$1,0),0)</f>
        <v>9401.9130000000005</v>
      </c>
      <c r="Z26" s="935">
        <f>VLOOKUP($D$3&amp;"_"&amp;Z$3,データシート2!$A:$SI,MATCH($R$2&amp;"_"&amp;$B26,データシート2!$A$1:$SI$1,0),0)</f>
        <v>8929.8459999999995</v>
      </c>
      <c r="AA26" s="935">
        <f>VLOOKUP($D$3&amp;"_"&amp;AA$3,データシート2!$A:$SI,MATCH($R$2&amp;"_"&amp;$B26,データシート2!$A$1:$SI$1,0),0)</f>
        <v>8057.55</v>
      </c>
      <c r="AB26" s="936">
        <f>VLOOKUP($D$3&amp;"_"&amp;AB$3,データシート2!$A:$SI,MATCH($R$2&amp;"_"&amp;$B26,データシート2!$A$1:$SI$1,0),0)</f>
        <v>8083.7280000000001</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51</v>
      </c>
      <c r="H27" s="753">
        <f>VLOOKUP($D$3&amp;"_"&amp;H$3,データシート2!$A:$SI,MATCH($G$2&amp;"_"&amp;$C27,データシート2!$A$1:$SI$1,0),0)</f>
        <v>52</v>
      </c>
      <c r="I27" s="753">
        <f>VLOOKUP($D$3&amp;"_"&amp;I$3,データシート2!$A:$SI,MATCH($G$2&amp;"_"&amp;$C27,データシート2!$A$1:$SI$1,0),0)</f>
        <v>54</v>
      </c>
      <c r="J27" s="753">
        <f>VLOOKUP($D$3&amp;"_"&amp;J$3,データシート2!$A:$SI,MATCH($G$2&amp;"_"&amp;$C27,データシート2!$A$1:$SI$1,0),0)</f>
        <v>54</v>
      </c>
      <c r="K27" s="754">
        <f>VLOOKUP($D$3&amp;"_"&amp;K$3,データシート2!$A:$SI,MATCH($G$2&amp;"_"&amp;$C27,データシート2!$A$1:$SI$1,0),0)</f>
        <v>59</v>
      </c>
      <c r="L27" s="754">
        <f>VLOOKUP($D$3&amp;"_"&amp;L$3,データシート2!$A:$SI,MATCH($G$2&amp;"_"&amp;$C27,データシート2!$A$1:$SI$1,0),0)</f>
        <v>56</v>
      </c>
      <c r="M27" s="754">
        <f>VLOOKUP($D$3&amp;"_"&amp;M$3,データシート2!$A:$SI,MATCH($G$2&amp;"_"&amp;$C27,データシート2!$A$1:$SI$1,0),0)</f>
        <v>57</v>
      </c>
      <c r="N27" s="754">
        <f>VLOOKUP($D$3&amp;"_"&amp;N$3,データシート2!$A:$SI,MATCH($G$2&amp;"_"&amp;$C27,データシート2!$A$1:$SI$1,0),0)</f>
        <v>61</v>
      </c>
      <c r="O27" s="754">
        <f>VLOOKUP($D$3&amp;"_"&amp;O$3,データシート2!$A:$SI,MATCH($G$2&amp;"_"&amp;$C27,データシート2!$A$1:$SI$1,0),0)</f>
        <v>60</v>
      </c>
      <c r="P27" s="754">
        <f>VLOOKUP($D$3&amp;"_"&amp;P$3,データシート2!$A:$SI,MATCH($G$2&amp;"_"&amp;$C27,データシート2!$A$1:$SI$1,0),0)</f>
        <v>61</v>
      </c>
      <c r="Q27" s="755">
        <f>VLOOKUP($D$3&amp;"_"&amp;Q$3,データシート2!$A:$SI,MATCH($G$2&amp;"_"&amp;$C27,データシート2!$A$1:$SI$1,0),0)</f>
        <v>64</v>
      </c>
      <c r="R27" s="943">
        <f>VLOOKUP($D$3&amp;"_"&amp;R$3,データシート2!$A:$SI,MATCH($R$2&amp;"_"&amp;$C27,データシート2!$A$1:$SI$1,0),0)</f>
        <v>608.73</v>
      </c>
      <c r="S27" s="938">
        <f>VLOOKUP($D$3&amp;"_"&amp;S$3,データシート2!$A:$SI,MATCH($R$2&amp;"_"&amp;$C27,データシート2!$A$1:$SI$1,0),0)</f>
        <v>633.17100000000005</v>
      </c>
      <c r="T27" s="938">
        <f>VLOOKUP($D$3&amp;"_"&amp;T$3,データシート2!$A:$SI,MATCH($R$2&amp;"_"&amp;$C27,データシート2!$A$1:$SI$1,0),0)</f>
        <v>633.84199999999998</v>
      </c>
      <c r="U27" s="938">
        <f>VLOOKUP($D$3&amp;"_"&amp;U$3,データシート2!$A:$SI,MATCH($R$2&amp;"_"&amp;$C27,データシート2!$A$1:$SI$1,0),0)</f>
        <v>621.85199999999998</v>
      </c>
      <c r="V27" s="938">
        <f>VLOOKUP($D$3&amp;"_"&amp;V$3,データシート2!$A:$SI,MATCH($R$2&amp;"_"&amp;$C27,データシート2!$A$1:$SI$1,0),0)</f>
        <v>648.46199999999999</v>
      </c>
      <c r="W27" s="938">
        <f>VLOOKUP($D$3&amp;"_"&amp;W$3,データシート2!$A:$SI,MATCH($R$2&amp;"_"&amp;$C27,データシート2!$A$1:$SI$1,0),0)</f>
        <v>635.48099999999999</v>
      </c>
      <c r="X27" s="938">
        <f>VLOOKUP($D$3&amp;"_"&amp;X$3,データシート2!$A:$SI,MATCH($R$2&amp;"_"&amp;$C27,データシート2!$A$1:$SI$1,0),0)</f>
        <v>637.18600000000004</v>
      </c>
      <c r="Y27" s="938">
        <f>VLOOKUP($D$3&amp;"_"&amp;Y$3,データシート2!$A:$SI,MATCH($R$2&amp;"_"&amp;$C27,データシート2!$A$1:$SI$1,0),0)</f>
        <v>645.68399999999997</v>
      </c>
      <c r="Z27" s="938">
        <f>VLOOKUP($D$3&amp;"_"&amp;Z$3,データシート2!$A:$SI,MATCH($R$2&amp;"_"&amp;$C27,データシート2!$A$1:$SI$1,0),0)</f>
        <v>628.50800000000004</v>
      </c>
      <c r="AA27" s="938">
        <f>VLOOKUP($D$3&amp;"_"&amp;AA$3,データシート2!$A:$SI,MATCH($R$2&amp;"_"&amp;$C27,データシート2!$A$1:$SI$1,0),0)</f>
        <v>615.24400000000003</v>
      </c>
      <c r="AB27" s="939">
        <f>VLOOKUP($D$3&amp;"_"&amp;AB$3,データシート2!$A:$SI,MATCH($R$2&amp;"_"&amp;$C27,データシート2!$A$1:$SI$1,0),0)</f>
        <v>602.63400000000001</v>
      </c>
    </row>
    <row r="28" spans="2:29" s="756" customFormat="1" ht="16.5" customHeight="1">
      <c r="B28" s="748"/>
      <c r="C28" s="773">
        <v>10</v>
      </c>
      <c r="D28" s="774" t="s">
        <v>541</v>
      </c>
      <c r="E28" s="773"/>
      <c r="F28" s="775"/>
      <c r="G28" s="776">
        <f>VLOOKUP($D$3&amp;"_"&amp;G$3,データシート2!$A:$SI,MATCH($G$2&amp;"_"&amp;$C28,データシート2!$A$1:$SI$1,0),0)</f>
        <v>20</v>
      </c>
      <c r="H28" s="777">
        <f>VLOOKUP($D$3&amp;"_"&amp;H$3,データシート2!$A:$SI,MATCH($G$2&amp;"_"&amp;$C28,データシート2!$A$1:$SI$1,0),0)</f>
        <v>22</v>
      </c>
      <c r="I28" s="777">
        <f>VLOOKUP($D$3&amp;"_"&amp;I$3,データシート2!$A:$SI,MATCH($G$2&amp;"_"&amp;$C28,データシート2!$A$1:$SI$1,0),0)</f>
        <v>22</v>
      </c>
      <c r="J28" s="777">
        <f>VLOOKUP($D$3&amp;"_"&amp;J$3,データシート2!$A:$SI,MATCH($G$2&amp;"_"&amp;$C28,データシート2!$A$1:$SI$1,0),0)</f>
        <v>23</v>
      </c>
      <c r="K28" s="778">
        <f>VLOOKUP($D$3&amp;"_"&amp;K$3,データシート2!$A:$SI,MATCH($G$2&amp;"_"&amp;$C28,データシート2!$A$1:$SI$1,0),0)</f>
        <v>23</v>
      </c>
      <c r="L28" s="778">
        <f>VLOOKUP($D$3&amp;"_"&amp;L$3,データシート2!$A:$SI,MATCH($G$2&amp;"_"&amp;$C28,データシート2!$A$1:$SI$1,0),0)</f>
        <v>24</v>
      </c>
      <c r="M28" s="778">
        <f>VLOOKUP($D$3&amp;"_"&amp;M$3,データシート2!$A:$SI,MATCH($G$2&amp;"_"&amp;$C28,データシート2!$A$1:$SI$1,0),0)</f>
        <v>24</v>
      </c>
      <c r="N28" s="778">
        <f>VLOOKUP($D$3&amp;"_"&amp;N$3,データシート2!$A:$SI,MATCH($G$2&amp;"_"&amp;$C28,データシート2!$A$1:$SI$1,0),0)</f>
        <v>23</v>
      </c>
      <c r="O28" s="778">
        <f>VLOOKUP($D$3&amp;"_"&amp;O$3,データシート2!$A:$SI,MATCH($G$2&amp;"_"&amp;$C28,データシート2!$A$1:$SI$1,0),0)</f>
        <v>24</v>
      </c>
      <c r="P28" s="778">
        <f>VLOOKUP($D$3&amp;"_"&amp;P$3,データシート2!$A:$SI,MATCH($G$2&amp;"_"&amp;$C28,データシート2!$A$1:$SI$1,0),0)</f>
        <v>23</v>
      </c>
      <c r="Q28" s="779">
        <f>VLOOKUP($D$3&amp;"_"&amp;Q$3,データシート2!$A:$SI,MATCH($G$2&amp;"_"&amp;$C28,データシート2!$A$1:$SI$1,0),0)</f>
        <v>24</v>
      </c>
      <c r="R28" s="947">
        <f>VLOOKUP($D$3&amp;"_"&amp;R$3,データシート2!$A:$SI,MATCH($R$2&amp;"_"&amp;$C28,データシート2!$A$1:$SI$1,0),0)</f>
        <v>347.81200000000001</v>
      </c>
      <c r="S28" s="948">
        <f>VLOOKUP($D$3&amp;"_"&amp;S$3,データシート2!$A:$SI,MATCH($R$2&amp;"_"&amp;$C28,データシート2!$A$1:$SI$1,0),0)</f>
        <v>352.01499999999999</v>
      </c>
      <c r="T28" s="948">
        <f>VLOOKUP($D$3&amp;"_"&amp;T$3,データシート2!$A:$SI,MATCH($R$2&amp;"_"&amp;$C28,データシート2!$A$1:$SI$1,0),0)</f>
        <v>348.928</v>
      </c>
      <c r="U28" s="948">
        <f>VLOOKUP($D$3&amp;"_"&amp;U$3,データシート2!$A:$SI,MATCH($R$2&amp;"_"&amp;$C28,データシート2!$A$1:$SI$1,0),0)</f>
        <v>333.44499999999999</v>
      </c>
      <c r="V28" s="948">
        <f>VLOOKUP($D$3&amp;"_"&amp;V$3,データシート2!$A:$SI,MATCH($R$2&amp;"_"&amp;$C28,データシート2!$A$1:$SI$1,0),0)</f>
        <v>344.44499999999999</v>
      </c>
      <c r="W28" s="948">
        <f>VLOOKUP($D$3&amp;"_"&amp;W$3,データシート2!$A:$SI,MATCH($R$2&amp;"_"&amp;$C28,データシート2!$A$1:$SI$1,0),0)</f>
        <v>345.36099999999999</v>
      </c>
      <c r="X28" s="948">
        <f>VLOOKUP($D$3&amp;"_"&amp;X$3,データシート2!$A:$SI,MATCH($R$2&amp;"_"&amp;$C28,データシート2!$A$1:$SI$1,0),0)</f>
        <v>339.05399999999997</v>
      </c>
      <c r="Y28" s="948">
        <f>VLOOKUP($D$3&amp;"_"&amp;Y$3,データシート2!$A:$SI,MATCH($R$2&amp;"_"&amp;$C28,データシート2!$A$1:$SI$1,0),0)</f>
        <v>326.11</v>
      </c>
      <c r="Z28" s="948">
        <f>VLOOKUP($D$3&amp;"_"&amp;Z$3,データシート2!$A:$SI,MATCH($R$2&amp;"_"&amp;$C28,データシート2!$A$1:$SI$1,0),0)</f>
        <v>331.98399999999998</v>
      </c>
      <c r="AA28" s="948">
        <f>VLOOKUP($D$3&amp;"_"&amp;AA$3,データシート2!$A:$SI,MATCH($R$2&amp;"_"&amp;$C28,データシート2!$A$1:$SI$1,0),0)</f>
        <v>287.17700000000002</v>
      </c>
      <c r="AB28" s="949">
        <f>VLOOKUP($D$3&amp;"_"&amp;AB$3,データシート2!$A:$SI,MATCH($R$2&amp;"_"&amp;$C28,データシート2!$A$1:$SI$1,0),0)</f>
        <v>298.13200000000001</v>
      </c>
    </row>
    <row r="29" spans="2:29" s="756" customFormat="1" ht="16.5" customHeight="1">
      <c r="B29" s="748"/>
      <c r="C29" s="773">
        <v>11</v>
      </c>
      <c r="D29" s="774" t="s">
        <v>542</v>
      </c>
      <c r="E29" s="773"/>
      <c r="F29" s="775"/>
      <c r="G29" s="776">
        <f>VLOOKUP($D$3&amp;"_"&amp;G$3,データシート2!$A:$SI,MATCH($G$2&amp;"_"&amp;$C29,データシート2!$A$1:$SI$1,0),0)</f>
        <v>9</v>
      </c>
      <c r="H29" s="777">
        <f>VLOOKUP($D$3&amp;"_"&amp;H$3,データシート2!$A:$SI,MATCH($G$2&amp;"_"&amp;$C29,データシート2!$A$1:$SI$1,0),0)</f>
        <v>9</v>
      </c>
      <c r="I29" s="777">
        <f>VLOOKUP($D$3&amp;"_"&amp;I$3,データシート2!$A:$SI,MATCH($G$2&amp;"_"&amp;$C29,データシート2!$A$1:$SI$1,0),0)</f>
        <v>7</v>
      </c>
      <c r="J29" s="777">
        <f>VLOOKUP($D$3&amp;"_"&amp;J$3,データシート2!$A:$SI,MATCH($G$2&amp;"_"&amp;$C29,データシート2!$A$1:$SI$1,0),0)</f>
        <v>7</v>
      </c>
      <c r="K29" s="778">
        <f>VLOOKUP($D$3&amp;"_"&amp;K$3,データシート2!$A:$SI,MATCH($G$2&amp;"_"&amp;$C29,データシート2!$A$1:$SI$1,0),0)</f>
        <v>7</v>
      </c>
      <c r="L29" s="778">
        <f>VLOOKUP($D$3&amp;"_"&amp;L$3,データシート2!$A:$SI,MATCH($G$2&amp;"_"&amp;$C29,データシート2!$A$1:$SI$1,0),0)</f>
        <v>8</v>
      </c>
      <c r="M29" s="778">
        <f>VLOOKUP($D$3&amp;"_"&amp;M$3,データシート2!$A:$SI,MATCH($G$2&amp;"_"&amp;$C29,データシート2!$A$1:$SI$1,0),0)</f>
        <v>7</v>
      </c>
      <c r="N29" s="778">
        <f>VLOOKUP($D$3&amp;"_"&amp;N$3,データシート2!$A:$SI,MATCH($G$2&amp;"_"&amp;$C29,データシート2!$A$1:$SI$1,0),0)</f>
        <v>8</v>
      </c>
      <c r="O29" s="778">
        <f>VLOOKUP($D$3&amp;"_"&amp;O$3,データシート2!$A:$SI,MATCH($G$2&amp;"_"&amp;$C29,データシート2!$A$1:$SI$1,0),0)</f>
        <v>8</v>
      </c>
      <c r="P29" s="778">
        <f>VLOOKUP($D$3&amp;"_"&amp;P$3,データシート2!$A:$SI,MATCH($G$2&amp;"_"&amp;$C29,データシート2!$A$1:$SI$1,0),0)</f>
        <v>7</v>
      </c>
      <c r="Q29" s="779">
        <f>VLOOKUP($D$3&amp;"_"&amp;Q$3,データシート2!$A:$SI,MATCH($G$2&amp;"_"&amp;$C29,データシート2!$A$1:$SI$1,0),0)</f>
        <v>7</v>
      </c>
      <c r="R29" s="947">
        <f>VLOOKUP($D$3&amp;"_"&amp;R$3,データシート2!$A:$SI,MATCH($R$2&amp;"_"&amp;$C29,データシート2!$A$1:$SI$1,0),0)</f>
        <v>381.62299999999999</v>
      </c>
      <c r="S29" s="948">
        <f>VLOOKUP($D$3&amp;"_"&amp;S$3,データシート2!$A:$SI,MATCH($R$2&amp;"_"&amp;$C29,データシート2!$A$1:$SI$1,0),0)</f>
        <v>386.46899999999999</v>
      </c>
      <c r="T29" s="948">
        <f>VLOOKUP($D$3&amp;"_"&amp;T$3,データシート2!$A:$SI,MATCH($R$2&amp;"_"&amp;$C29,データシート2!$A$1:$SI$1,0),0)</f>
        <v>389.94</v>
      </c>
      <c r="U29" s="948">
        <f>VLOOKUP($D$3&amp;"_"&amp;U$3,データシート2!$A:$SI,MATCH($R$2&amp;"_"&amp;$C29,データシート2!$A$1:$SI$1,0),0)</f>
        <v>398.67</v>
      </c>
      <c r="V29" s="948">
        <f>VLOOKUP($D$3&amp;"_"&amp;V$3,データシート2!$A:$SI,MATCH($R$2&amp;"_"&amp;$C29,データシート2!$A$1:$SI$1,0),0)</f>
        <v>386.54599999999999</v>
      </c>
      <c r="W29" s="948">
        <f>VLOOKUP($D$3&amp;"_"&amp;W$3,データシート2!$A:$SI,MATCH($R$2&amp;"_"&amp;$C29,データシート2!$A$1:$SI$1,0),0)</f>
        <v>343.875</v>
      </c>
      <c r="X29" s="948">
        <f>VLOOKUP($D$3&amp;"_"&amp;X$3,データシート2!$A:$SI,MATCH($R$2&amp;"_"&amp;$C29,データシート2!$A$1:$SI$1,0),0)</f>
        <v>172.06899999999999</v>
      </c>
      <c r="Y29" s="948">
        <f>VLOOKUP($D$3&amp;"_"&amp;Y$3,データシート2!$A:$SI,MATCH($R$2&amp;"_"&amp;$C29,データシート2!$A$1:$SI$1,0),0)</f>
        <v>289.51900000000001</v>
      </c>
      <c r="Z29" s="948">
        <f>VLOOKUP($D$3&amp;"_"&amp;Z$3,データシート2!$A:$SI,MATCH($R$2&amp;"_"&amp;$C29,データシート2!$A$1:$SI$1,0),0)</f>
        <v>276.11</v>
      </c>
      <c r="AA29" s="948">
        <f>VLOOKUP($D$3&amp;"_"&amp;AA$3,データシート2!$A:$SI,MATCH($R$2&amp;"_"&amp;$C29,データシート2!$A$1:$SI$1,0),0)</f>
        <v>250.06</v>
      </c>
      <c r="AB29" s="949">
        <f>VLOOKUP($D$3&amp;"_"&amp;AB$3,データシート2!$A:$SI,MATCH($R$2&amp;"_"&amp;$C29,データシート2!$A$1:$SI$1,0),0)</f>
        <v>263.86</v>
      </c>
    </row>
    <row r="30" spans="2:29" s="756" customFormat="1" ht="16.5" customHeight="1">
      <c r="B30" s="748"/>
      <c r="C30" s="773">
        <v>12</v>
      </c>
      <c r="D30" s="774" t="s">
        <v>543</v>
      </c>
      <c r="E30" s="773"/>
      <c r="F30" s="775"/>
      <c r="G30" s="776">
        <f>VLOOKUP($D$3&amp;"_"&amp;G$3,データシート2!$A:$SI,MATCH($G$2&amp;"_"&amp;$C30,データシート2!$A$1:$SI$1,0),0)</f>
        <v>2</v>
      </c>
      <c r="H30" s="777">
        <f>VLOOKUP($D$3&amp;"_"&amp;H$3,データシート2!$A:$SI,MATCH($G$2&amp;"_"&amp;$C30,データシート2!$A$1:$SI$1,0),0)</f>
        <v>2</v>
      </c>
      <c r="I30" s="777">
        <f>VLOOKUP($D$3&amp;"_"&amp;I$3,データシート2!$A:$SI,MATCH($G$2&amp;"_"&amp;$C30,データシート2!$A$1:$SI$1,0),0)</f>
        <v>2</v>
      </c>
      <c r="J30" s="777">
        <f>VLOOKUP($D$3&amp;"_"&amp;J$3,データシート2!$A:$SI,MATCH($G$2&amp;"_"&amp;$C30,データシート2!$A$1:$SI$1,0),0)</f>
        <v>2</v>
      </c>
      <c r="K30" s="778">
        <f>VLOOKUP($D$3&amp;"_"&amp;K$3,データシート2!$A:$SI,MATCH($G$2&amp;"_"&amp;$C30,データシート2!$A$1:$SI$1,0),0)</f>
        <v>2</v>
      </c>
      <c r="L30" s="778">
        <f>VLOOKUP($D$3&amp;"_"&amp;L$3,データシート2!$A:$SI,MATCH($G$2&amp;"_"&amp;$C30,データシート2!$A$1:$SI$1,0),0)</f>
        <v>2</v>
      </c>
      <c r="M30" s="778">
        <f>VLOOKUP($D$3&amp;"_"&amp;M$3,データシート2!$A:$SI,MATCH($G$2&amp;"_"&amp;$C30,データシート2!$A$1:$SI$1,0),0)</f>
        <v>2</v>
      </c>
      <c r="N30" s="778">
        <f>VLOOKUP($D$3&amp;"_"&amp;N$3,データシート2!$A:$SI,MATCH($G$2&amp;"_"&amp;$C30,データシート2!$A$1:$SI$1,0),0)</f>
        <v>2</v>
      </c>
      <c r="O30" s="778">
        <f>VLOOKUP($D$3&amp;"_"&amp;O$3,データシート2!$A:$SI,MATCH($G$2&amp;"_"&amp;$C30,データシート2!$A$1:$SI$1,0),0)</f>
        <v>2</v>
      </c>
      <c r="P30" s="778">
        <f>VLOOKUP($D$3&amp;"_"&amp;P$3,データシート2!$A:$SI,MATCH($G$2&amp;"_"&amp;$C30,データシート2!$A$1:$SI$1,0),0)</f>
        <v>3</v>
      </c>
      <c r="Q30" s="779">
        <f>VLOOKUP($D$3&amp;"_"&amp;Q$3,データシート2!$A:$SI,MATCH($G$2&amp;"_"&amp;$C30,データシート2!$A$1:$SI$1,0),0)</f>
        <v>3</v>
      </c>
      <c r="R30" s="947">
        <f>VLOOKUP($D$3&amp;"_"&amp;R$3,データシート2!$A:$SI,MATCH($R$2&amp;"_"&amp;$C30,データシート2!$A$1:$SI$1,0),0)</f>
        <v>32.701000000000001</v>
      </c>
      <c r="S30" s="948">
        <f>VLOOKUP($D$3&amp;"_"&amp;S$3,データシート2!$A:$SI,MATCH($R$2&amp;"_"&amp;$C30,データシート2!$A$1:$SI$1,0),0)</f>
        <v>34.814</v>
      </c>
      <c r="T30" s="948">
        <f>VLOOKUP($D$3&amp;"_"&amp;T$3,データシート2!$A:$SI,MATCH($R$2&amp;"_"&amp;$C30,データシート2!$A$1:$SI$1,0),0)</f>
        <v>35.526000000000003</v>
      </c>
      <c r="U30" s="948">
        <f>VLOOKUP($D$3&amp;"_"&amp;U$3,データシート2!$A:$SI,MATCH($R$2&amp;"_"&amp;$C30,データシート2!$A$1:$SI$1,0),0)</f>
        <v>33.969000000000001</v>
      </c>
      <c r="V30" s="948">
        <f>VLOOKUP($D$3&amp;"_"&amp;V$3,データシート2!$A:$SI,MATCH($R$2&amp;"_"&amp;$C30,データシート2!$A$1:$SI$1,0),0)</f>
        <v>38.448</v>
      </c>
      <c r="W30" s="948">
        <f>VLOOKUP($D$3&amp;"_"&amp;W$3,データシート2!$A:$SI,MATCH($R$2&amp;"_"&amp;$C30,データシート2!$A$1:$SI$1,0),0)</f>
        <v>38.68</v>
      </c>
      <c r="X30" s="948">
        <f>VLOOKUP($D$3&amp;"_"&amp;X$3,データシート2!$A:$SI,MATCH($R$2&amp;"_"&amp;$C30,データシート2!$A$1:$SI$1,0),0)</f>
        <v>37.799999999999997</v>
      </c>
      <c r="Y30" s="948">
        <f>VLOOKUP($D$3&amp;"_"&amp;Y$3,データシート2!$A:$SI,MATCH($R$2&amp;"_"&amp;$C30,データシート2!$A$1:$SI$1,0),0)</f>
        <v>37.372999999999998</v>
      </c>
      <c r="Z30" s="948">
        <f>VLOOKUP($D$3&amp;"_"&amp;Z$3,データシート2!$A:$SI,MATCH($R$2&amp;"_"&amp;$C30,データシート2!$A$1:$SI$1,0),0)</f>
        <v>34.383000000000003</v>
      </c>
      <c r="AA30" s="948">
        <f>VLOOKUP($D$3&amp;"_"&amp;AA$3,データシート2!$A:$SI,MATCH($R$2&amp;"_"&amp;$C30,データシート2!$A$1:$SI$1,0),0)</f>
        <v>33.542999999999999</v>
      </c>
      <c r="AB30" s="949">
        <f>VLOOKUP($D$3&amp;"_"&amp;AB$3,データシート2!$A:$SI,MATCH($R$2&amp;"_"&amp;$C30,データシート2!$A$1:$SI$1,0),0)</f>
        <v>33.170999999999999</v>
      </c>
    </row>
    <row r="31" spans="2:29" s="756" customFormat="1" ht="16.5" customHeight="1">
      <c r="B31" s="748"/>
      <c r="C31" s="773">
        <v>13</v>
      </c>
      <c r="D31" s="774" t="s">
        <v>544</v>
      </c>
      <c r="E31" s="773"/>
      <c r="F31" s="775"/>
      <c r="G31" s="776">
        <f>VLOOKUP($D$3&amp;"_"&amp;G$3,データシート2!$A:$SI,MATCH($G$2&amp;"_"&amp;$C31,データシート2!$A$1:$SI$1,0),0)</f>
        <v>2</v>
      </c>
      <c r="H31" s="777">
        <f>VLOOKUP($D$3&amp;"_"&amp;H$3,データシート2!$A:$SI,MATCH($G$2&amp;"_"&amp;$C31,データシート2!$A$1:$SI$1,0),0)</f>
        <v>2</v>
      </c>
      <c r="I31" s="777">
        <f>VLOOKUP($D$3&amp;"_"&amp;I$3,データシート2!$A:$SI,MATCH($G$2&amp;"_"&amp;$C31,データシート2!$A$1:$SI$1,0),0)</f>
        <v>2</v>
      </c>
      <c r="J31" s="777">
        <f>VLOOKUP($D$3&amp;"_"&amp;J$3,データシート2!$A:$SI,MATCH($G$2&amp;"_"&amp;$C31,データシート2!$A$1:$SI$1,0),0)</f>
        <v>3</v>
      </c>
      <c r="K31" s="778">
        <f>VLOOKUP($D$3&amp;"_"&amp;K$3,データシート2!$A:$SI,MATCH($G$2&amp;"_"&amp;$C31,データシート2!$A$1:$SI$1,0),0)</f>
        <v>3</v>
      </c>
      <c r="L31" s="778">
        <f>VLOOKUP($D$3&amp;"_"&amp;L$3,データシート2!$A:$SI,MATCH($G$2&amp;"_"&amp;$C31,データシート2!$A$1:$SI$1,0),0)</f>
        <v>3</v>
      </c>
      <c r="M31" s="778">
        <f>VLOOKUP($D$3&amp;"_"&amp;M$3,データシート2!$A:$SI,MATCH($G$2&amp;"_"&amp;$C31,データシート2!$A$1:$SI$1,0),0)</f>
        <v>3</v>
      </c>
      <c r="N31" s="778">
        <f>VLOOKUP($D$3&amp;"_"&amp;N$3,データシート2!$A:$SI,MATCH($G$2&amp;"_"&amp;$C31,データシート2!$A$1:$SI$1,0),0)</f>
        <v>3</v>
      </c>
      <c r="O31" s="778">
        <f>VLOOKUP($D$3&amp;"_"&amp;O$3,データシート2!$A:$SI,MATCH($G$2&amp;"_"&amp;$C31,データシート2!$A$1:$SI$1,0),0)</f>
        <v>3</v>
      </c>
      <c r="P31" s="778">
        <f>VLOOKUP($D$3&amp;"_"&amp;P$3,データシート2!$A:$SI,MATCH($G$2&amp;"_"&amp;$C31,データシート2!$A$1:$SI$1,0),0)</f>
        <v>3</v>
      </c>
      <c r="Q31" s="779">
        <f>VLOOKUP($D$3&amp;"_"&amp;Q$3,データシート2!$A:$SI,MATCH($G$2&amp;"_"&amp;$C31,データシート2!$A$1:$SI$1,0),0)</f>
        <v>3</v>
      </c>
      <c r="R31" s="947">
        <f>VLOOKUP($D$3&amp;"_"&amp;R$3,データシート2!$A:$SI,MATCH($R$2&amp;"_"&amp;$C31,データシート2!$A$1:$SI$1,0),0)</f>
        <v>17.202000000000002</v>
      </c>
      <c r="S31" s="948">
        <f>VLOOKUP($D$3&amp;"_"&amp;S$3,データシート2!$A:$SI,MATCH($R$2&amp;"_"&amp;$C31,データシート2!$A$1:$SI$1,0),0)</f>
        <v>17.091999999999999</v>
      </c>
      <c r="T31" s="948">
        <f>VLOOKUP($D$3&amp;"_"&amp;T$3,データシート2!$A:$SI,MATCH($R$2&amp;"_"&amp;$C31,データシート2!$A$1:$SI$1,0),0)</f>
        <v>18.965</v>
      </c>
      <c r="U31" s="948">
        <f>VLOOKUP($D$3&amp;"_"&amp;U$3,データシート2!$A:$SI,MATCH($R$2&amp;"_"&amp;$C31,データシート2!$A$1:$SI$1,0),0)</f>
        <v>21.576000000000001</v>
      </c>
      <c r="V31" s="948">
        <f>VLOOKUP($D$3&amp;"_"&amp;V$3,データシート2!$A:$SI,MATCH($R$2&amp;"_"&amp;$C31,データシート2!$A$1:$SI$1,0),0)</f>
        <v>21.065999999999999</v>
      </c>
      <c r="W31" s="948">
        <f>VLOOKUP($D$3&amp;"_"&amp;W$3,データシート2!$A:$SI,MATCH($R$2&amp;"_"&amp;$C31,データシート2!$A$1:$SI$1,0),0)</f>
        <v>20.446000000000002</v>
      </c>
      <c r="X31" s="948">
        <f>VLOOKUP($D$3&amp;"_"&amp;X$3,データシート2!$A:$SI,MATCH($R$2&amp;"_"&amp;$C31,データシート2!$A$1:$SI$1,0),0)</f>
        <v>19.350999999999999</v>
      </c>
      <c r="Y31" s="948">
        <f>VLOOKUP($D$3&amp;"_"&amp;Y$3,データシート2!$A:$SI,MATCH($R$2&amp;"_"&amp;$C31,データシート2!$A$1:$SI$1,0),0)</f>
        <v>19.137</v>
      </c>
      <c r="Z31" s="948">
        <f>VLOOKUP($D$3&amp;"_"&amp;Z$3,データシート2!$A:$SI,MATCH($R$2&amp;"_"&amp;$C31,データシート2!$A$1:$SI$1,0),0)</f>
        <v>17.344000000000001</v>
      </c>
      <c r="AA31" s="948">
        <f>VLOOKUP($D$3&amp;"_"&amp;AA$3,データシート2!$A:$SI,MATCH($R$2&amp;"_"&amp;$C31,データシート2!$A$1:$SI$1,0),0)</f>
        <v>15.791</v>
      </c>
      <c r="AB31" s="949">
        <f>VLOOKUP($D$3&amp;"_"&amp;AB$3,データシート2!$A:$SI,MATCH($R$2&amp;"_"&amp;$C31,データシート2!$A$1:$SI$1,0),0)</f>
        <v>16.698</v>
      </c>
    </row>
    <row r="32" spans="2:29" s="756" customFormat="1" ht="16.5" customHeight="1">
      <c r="B32" s="748"/>
      <c r="C32" s="773">
        <v>14</v>
      </c>
      <c r="D32" s="774" t="s">
        <v>545</v>
      </c>
      <c r="E32" s="773"/>
      <c r="F32" s="775"/>
      <c r="G32" s="776">
        <f>VLOOKUP($D$3&amp;"_"&amp;G$3,データシート2!$A:$SI,MATCH($G$2&amp;"_"&amp;$C32,データシート2!$A$1:$SI$1,0),0)</f>
        <v>77</v>
      </c>
      <c r="H32" s="777">
        <f>VLOOKUP($D$3&amp;"_"&amp;H$3,データシート2!$A:$SI,MATCH($G$2&amp;"_"&amp;$C32,データシート2!$A$1:$SI$1,0),0)</f>
        <v>74</v>
      </c>
      <c r="I32" s="777">
        <f>VLOOKUP($D$3&amp;"_"&amp;I$3,データシート2!$A:$SI,MATCH($G$2&amp;"_"&amp;$C32,データシート2!$A$1:$SI$1,0),0)</f>
        <v>78</v>
      </c>
      <c r="J32" s="777">
        <f>VLOOKUP($D$3&amp;"_"&amp;J$3,データシート2!$A:$SI,MATCH($G$2&amp;"_"&amp;$C32,データシート2!$A$1:$SI$1,0),0)</f>
        <v>80</v>
      </c>
      <c r="K32" s="778">
        <f>VLOOKUP($D$3&amp;"_"&amp;K$3,データシート2!$A:$SI,MATCH($G$2&amp;"_"&amp;$C32,データシート2!$A$1:$SI$1,0),0)</f>
        <v>75</v>
      </c>
      <c r="L32" s="778">
        <f>VLOOKUP($D$3&amp;"_"&amp;L$3,データシート2!$A:$SI,MATCH($G$2&amp;"_"&amp;$C32,データシート2!$A$1:$SI$1,0),0)</f>
        <v>80</v>
      </c>
      <c r="M32" s="778">
        <f>VLOOKUP($D$3&amp;"_"&amp;M$3,データシート2!$A:$SI,MATCH($G$2&amp;"_"&amp;$C32,データシート2!$A$1:$SI$1,0),0)</f>
        <v>78</v>
      </c>
      <c r="N32" s="778">
        <f>VLOOKUP($D$3&amp;"_"&amp;N$3,データシート2!$A:$SI,MATCH($G$2&amp;"_"&amp;$C32,データシート2!$A$1:$SI$1,0),0)</f>
        <v>78</v>
      </c>
      <c r="O32" s="778">
        <f>VLOOKUP($D$3&amp;"_"&amp;O$3,データシート2!$A:$SI,MATCH($G$2&amp;"_"&amp;$C32,データシート2!$A$1:$SI$1,0),0)</f>
        <v>78</v>
      </c>
      <c r="P32" s="778">
        <f>VLOOKUP($D$3&amp;"_"&amp;P$3,データシート2!$A:$SI,MATCH($G$2&amp;"_"&amp;$C32,データシート2!$A$1:$SI$1,0),0)</f>
        <v>77</v>
      </c>
      <c r="Q32" s="779">
        <f>VLOOKUP($D$3&amp;"_"&amp;Q$3,データシート2!$A:$SI,MATCH($G$2&amp;"_"&amp;$C32,データシート2!$A$1:$SI$1,0),0)</f>
        <v>77</v>
      </c>
      <c r="R32" s="947">
        <f>VLOOKUP($D$3&amp;"_"&amp;R$3,データシート2!$A:$SI,MATCH($R$2&amp;"_"&amp;$C32,データシート2!$A$1:$SI$1,0),0)</f>
        <v>2963.6759999999999</v>
      </c>
      <c r="S32" s="948">
        <f>VLOOKUP($D$3&amp;"_"&amp;S$3,データシート2!$A:$SI,MATCH($R$2&amp;"_"&amp;$C32,データシート2!$A$1:$SI$1,0),0)</f>
        <v>2392.971</v>
      </c>
      <c r="T32" s="948">
        <f>VLOOKUP($D$3&amp;"_"&amp;T$3,データシート2!$A:$SI,MATCH($R$2&amp;"_"&amp;$C32,データシート2!$A$1:$SI$1,0),0)</f>
        <v>2804.48</v>
      </c>
      <c r="U32" s="948">
        <f>VLOOKUP($D$3&amp;"_"&amp;U$3,データシート2!$A:$SI,MATCH($R$2&amp;"_"&amp;$C32,データシート2!$A$1:$SI$1,0),0)</f>
        <v>2910.3960000000002</v>
      </c>
      <c r="V32" s="948">
        <f>VLOOKUP($D$3&amp;"_"&amp;V$3,データシート2!$A:$SI,MATCH($R$2&amp;"_"&amp;$C32,データシート2!$A$1:$SI$1,0),0)</f>
        <v>3056.777</v>
      </c>
      <c r="W32" s="948">
        <f>VLOOKUP($D$3&amp;"_"&amp;W$3,データシート2!$A:$SI,MATCH($R$2&amp;"_"&amp;$C32,データシート2!$A$1:$SI$1,0),0)</f>
        <v>2965.6309999999999</v>
      </c>
      <c r="X32" s="948">
        <f>VLOOKUP($D$3&amp;"_"&amp;X$3,データシート2!$A:$SI,MATCH($R$2&amp;"_"&amp;$C32,データシート2!$A$1:$SI$1,0),0)</f>
        <v>2945.203</v>
      </c>
      <c r="Y32" s="948">
        <f>VLOOKUP($D$3&amp;"_"&amp;Y$3,データシート2!$A:$SI,MATCH($R$2&amp;"_"&amp;$C32,データシート2!$A$1:$SI$1,0),0)</f>
        <v>2894.248</v>
      </c>
      <c r="Z32" s="948">
        <f>VLOOKUP($D$3&amp;"_"&amp;Z$3,データシート2!$A:$SI,MATCH($R$2&amp;"_"&amp;$C32,データシート2!$A$1:$SI$1,0),0)</f>
        <v>2732.9789999999998</v>
      </c>
      <c r="AA32" s="948">
        <f>VLOOKUP($D$3&amp;"_"&amp;AA$3,データシート2!$A:$SI,MATCH($R$2&amp;"_"&amp;$C32,データシート2!$A$1:$SI$1,0),0)</f>
        <v>2499.77</v>
      </c>
      <c r="AB32" s="949">
        <f>VLOOKUP($D$3&amp;"_"&amp;AB$3,データシート2!$A:$SI,MATCH($R$2&amp;"_"&amp;$C32,データシート2!$A$1:$SI$1,0),0)</f>
        <v>2562.951</v>
      </c>
    </row>
    <row r="33" spans="2:29" s="756" customFormat="1" ht="16.5" customHeight="1">
      <c r="B33" s="748"/>
      <c r="C33" s="773">
        <v>15</v>
      </c>
      <c r="D33" s="774" t="s">
        <v>546</v>
      </c>
      <c r="E33" s="773"/>
      <c r="F33" s="775"/>
      <c r="G33" s="776">
        <f>VLOOKUP($D$3&amp;"_"&amp;G$3,データシート2!$A:$SI,MATCH($G$2&amp;"_"&amp;$C33,データシート2!$A$1:$SI$1,0),0)</f>
        <v>8</v>
      </c>
      <c r="H33" s="777">
        <f>VLOOKUP($D$3&amp;"_"&amp;H$3,データシート2!$A:$SI,MATCH($G$2&amp;"_"&amp;$C33,データシート2!$A$1:$SI$1,0),0)</f>
        <v>8</v>
      </c>
      <c r="I33" s="777">
        <f>VLOOKUP($D$3&amp;"_"&amp;I$3,データシート2!$A:$SI,MATCH($G$2&amp;"_"&amp;$C33,データシート2!$A$1:$SI$1,0),0)</f>
        <v>7</v>
      </c>
      <c r="J33" s="777">
        <f>VLOOKUP($D$3&amp;"_"&amp;J$3,データシート2!$A:$SI,MATCH($G$2&amp;"_"&amp;$C33,データシート2!$A$1:$SI$1,0),0)</f>
        <v>7</v>
      </c>
      <c r="K33" s="778">
        <f>VLOOKUP($D$3&amp;"_"&amp;K$3,データシート2!$A:$SI,MATCH($G$2&amp;"_"&amp;$C33,データシート2!$A$1:$SI$1,0),0)</f>
        <v>7</v>
      </c>
      <c r="L33" s="778">
        <f>VLOOKUP($D$3&amp;"_"&amp;L$3,データシート2!$A:$SI,MATCH($G$2&amp;"_"&amp;$C33,データシート2!$A$1:$SI$1,0),0)</f>
        <v>7</v>
      </c>
      <c r="M33" s="778">
        <f>VLOOKUP($D$3&amp;"_"&amp;M$3,データシート2!$A:$SI,MATCH($G$2&amp;"_"&amp;$C33,データシート2!$A$1:$SI$1,0),0)</f>
        <v>7</v>
      </c>
      <c r="N33" s="778">
        <f>VLOOKUP($D$3&amp;"_"&amp;N$3,データシート2!$A:$SI,MATCH($G$2&amp;"_"&amp;$C33,データシート2!$A$1:$SI$1,0),0)</f>
        <v>7</v>
      </c>
      <c r="O33" s="778">
        <f>VLOOKUP($D$3&amp;"_"&amp;O$3,データシート2!$A:$SI,MATCH($G$2&amp;"_"&amp;$C33,データシート2!$A$1:$SI$1,0),0)</f>
        <v>4</v>
      </c>
      <c r="P33" s="778">
        <f>VLOOKUP($D$3&amp;"_"&amp;P$3,データシート2!$A:$SI,MATCH($G$2&amp;"_"&amp;$C33,データシート2!$A$1:$SI$1,0),0)</f>
        <v>5</v>
      </c>
      <c r="Q33" s="779">
        <f>VLOOKUP($D$3&amp;"_"&amp;Q$3,データシート2!$A:$SI,MATCH($G$2&amp;"_"&amp;$C33,データシート2!$A$1:$SI$1,0),0)</f>
        <v>5</v>
      </c>
      <c r="R33" s="947">
        <f>VLOOKUP($D$3&amp;"_"&amp;R$3,データシート2!$A:$SI,MATCH($R$2&amp;"_"&amp;$C33,データシート2!$A$1:$SI$1,0),0)</f>
        <v>38.134</v>
      </c>
      <c r="S33" s="948">
        <f>VLOOKUP($D$3&amp;"_"&amp;S$3,データシート2!$A:$SI,MATCH($R$2&amp;"_"&amp;$C33,データシート2!$A$1:$SI$1,0),0)</f>
        <v>44.84</v>
      </c>
      <c r="T33" s="948">
        <f>VLOOKUP($D$3&amp;"_"&amp;T$3,データシート2!$A:$SI,MATCH($R$2&amp;"_"&amp;$C33,データシート2!$A$1:$SI$1,0),0)</f>
        <v>38.634</v>
      </c>
      <c r="U33" s="948">
        <f>VLOOKUP($D$3&amp;"_"&amp;U$3,データシート2!$A:$SI,MATCH($R$2&amp;"_"&amp;$C33,データシート2!$A$1:$SI$1,0),0)</f>
        <v>36.767000000000003</v>
      </c>
      <c r="V33" s="948">
        <f>VLOOKUP($D$3&amp;"_"&amp;V$3,データシート2!$A:$SI,MATCH($R$2&amp;"_"&amp;$C33,データシート2!$A$1:$SI$1,0),0)</f>
        <v>32.959000000000003</v>
      </c>
      <c r="W33" s="948">
        <f>VLOOKUP($D$3&amp;"_"&amp;W$3,データシート2!$A:$SI,MATCH($R$2&amp;"_"&amp;$C33,データシート2!$A$1:$SI$1,0),0)</f>
        <v>34.087000000000003</v>
      </c>
      <c r="X33" s="948">
        <f>VLOOKUP($D$3&amp;"_"&amp;X$3,データシート2!$A:$SI,MATCH($R$2&amp;"_"&amp;$C33,データシート2!$A$1:$SI$1,0),0)</f>
        <v>33.473999999999997</v>
      </c>
      <c r="Y33" s="948">
        <f>VLOOKUP($D$3&amp;"_"&amp;Y$3,データシート2!$A:$SI,MATCH($R$2&amp;"_"&amp;$C33,データシート2!$A$1:$SI$1,0),0)</f>
        <v>32.683</v>
      </c>
      <c r="Z33" s="948">
        <f>VLOOKUP($D$3&amp;"_"&amp;Z$3,データシート2!$A:$SI,MATCH($R$2&amp;"_"&amp;$C33,データシート2!$A$1:$SI$1,0),0)</f>
        <v>21.196999999999999</v>
      </c>
      <c r="AA33" s="948">
        <f>VLOOKUP($D$3&amp;"_"&amp;AA$3,データシート2!$A:$SI,MATCH($R$2&amp;"_"&amp;$C33,データシート2!$A$1:$SI$1,0),0)</f>
        <v>31.22</v>
      </c>
      <c r="AB33" s="949">
        <f>VLOOKUP($D$3&amp;"_"&amp;AB$3,データシート2!$A:$SI,MATCH($R$2&amp;"_"&amp;$C33,データシート2!$A$1:$SI$1,0),0)</f>
        <v>30.931999999999999</v>
      </c>
    </row>
    <row r="34" spans="2:29" s="756" customFormat="1" ht="16.5" customHeight="1">
      <c r="B34" s="748"/>
      <c r="C34" s="780">
        <v>16</v>
      </c>
      <c r="D34" s="781" t="s">
        <v>547</v>
      </c>
      <c r="E34" s="773"/>
      <c r="F34" s="775"/>
      <c r="G34" s="776">
        <f>VLOOKUP($D$3&amp;"_"&amp;G$3,データシート2!$A:$SI,MATCH($G$2&amp;"_"&amp;$C34,データシート2!$A$1:$SI$1,0),0)</f>
        <v>60</v>
      </c>
      <c r="H34" s="777">
        <f>VLOOKUP($D$3&amp;"_"&amp;H$3,データシート2!$A:$SI,MATCH($G$2&amp;"_"&amp;$C34,データシート2!$A$1:$SI$1,0),0)</f>
        <v>61</v>
      </c>
      <c r="I34" s="777">
        <f>VLOOKUP($D$3&amp;"_"&amp;I$3,データシート2!$A:$SI,MATCH($G$2&amp;"_"&amp;$C34,データシート2!$A$1:$SI$1,0),0)</f>
        <v>63</v>
      </c>
      <c r="J34" s="777">
        <f>VLOOKUP($D$3&amp;"_"&amp;J$3,データシート2!$A:$SI,MATCH($G$2&amp;"_"&amp;$C34,データシート2!$A$1:$SI$1,0),0)</f>
        <v>60</v>
      </c>
      <c r="K34" s="778">
        <f>VLOOKUP($D$3&amp;"_"&amp;K$3,データシート2!$A:$SI,MATCH($G$2&amp;"_"&amp;$C34,データシート2!$A$1:$SI$1,0),0)</f>
        <v>59</v>
      </c>
      <c r="L34" s="778">
        <f>VLOOKUP($D$3&amp;"_"&amp;L$3,データシート2!$A:$SI,MATCH($G$2&amp;"_"&amp;$C34,データシート2!$A$1:$SI$1,0),0)</f>
        <v>62</v>
      </c>
      <c r="M34" s="778">
        <f>VLOOKUP($D$3&amp;"_"&amp;M$3,データシート2!$A:$SI,MATCH($G$2&amp;"_"&amp;$C34,データシート2!$A$1:$SI$1,0),0)</f>
        <v>63</v>
      </c>
      <c r="N34" s="778">
        <f>VLOOKUP($D$3&amp;"_"&amp;N$3,データシート2!$A:$SI,MATCH($G$2&amp;"_"&amp;$C34,データシート2!$A$1:$SI$1,0),0)</f>
        <v>64</v>
      </c>
      <c r="O34" s="778">
        <f>VLOOKUP($D$3&amp;"_"&amp;O$3,データシート2!$A:$SI,MATCH($G$2&amp;"_"&amp;$C34,データシート2!$A$1:$SI$1,0),0)</f>
        <v>66</v>
      </c>
      <c r="P34" s="778">
        <f>VLOOKUP($D$3&amp;"_"&amp;P$3,データシート2!$A:$SI,MATCH($G$2&amp;"_"&amp;$C34,データシート2!$A$1:$SI$1,0),0)</f>
        <v>61</v>
      </c>
      <c r="Q34" s="779">
        <f>VLOOKUP($D$3&amp;"_"&amp;Q$3,データシート2!$A:$SI,MATCH($G$2&amp;"_"&amp;$C34,データシート2!$A$1:$SI$1,0),0)</f>
        <v>65</v>
      </c>
      <c r="R34" s="947">
        <f>VLOOKUP($D$3&amp;"_"&amp;R$3,データシート2!$A:$SI,MATCH($R$2&amp;"_"&amp;$C34,データシート2!$A$1:$SI$1,0),0)</f>
        <v>1367.8989999999999</v>
      </c>
      <c r="S34" s="948">
        <f>VLOOKUP($D$3&amp;"_"&amp;S$3,データシート2!$A:$SI,MATCH($R$2&amp;"_"&amp;$C34,データシート2!$A$1:$SI$1,0),0)</f>
        <v>1360.0450000000001</v>
      </c>
      <c r="T34" s="948">
        <f>VLOOKUP($D$3&amp;"_"&amp;T$3,データシート2!$A:$SI,MATCH($R$2&amp;"_"&amp;$C34,データシート2!$A$1:$SI$1,0),0)</f>
        <v>1481.6479999999999</v>
      </c>
      <c r="U34" s="948">
        <f>VLOOKUP($D$3&amp;"_"&amp;U$3,データシート2!$A:$SI,MATCH($R$2&amp;"_"&amp;$C34,データシート2!$A$1:$SI$1,0),0)</f>
        <v>1414.691</v>
      </c>
      <c r="V34" s="948">
        <f>VLOOKUP($D$3&amp;"_"&amp;V$3,データシート2!$A:$SI,MATCH($R$2&amp;"_"&amp;$C34,データシート2!$A$1:$SI$1,0),0)</f>
        <v>1355.1849999999999</v>
      </c>
      <c r="W34" s="948">
        <f>VLOOKUP($D$3&amp;"_"&amp;W$3,データシート2!$A:$SI,MATCH($R$2&amp;"_"&amp;$C34,データシート2!$A$1:$SI$1,0),0)</f>
        <v>1352.8430000000001</v>
      </c>
      <c r="X34" s="948">
        <f>VLOOKUP($D$3&amp;"_"&amp;X$3,データシート2!$A:$SI,MATCH($R$2&amp;"_"&amp;$C34,データシート2!$A$1:$SI$1,0),0)</f>
        <v>1363.1079999999999</v>
      </c>
      <c r="Y34" s="948">
        <f>VLOOKUP($D$3&amp;"_"&amp;Y$3,データシート2!$A:$SI,MATCH($R$2&amp;"_"&amp;$C34,データシート2!$A$1:$SI$1,0),0)</f>
        <v>1289.2929999999999</v>
      </c>
      <c r="Z34" s="948">
        <f>VLOOKUP($D$3&amp;"_"&amp;Z$3,データシート2!$A:$SI,MATCH($R$2&amp;"_"&amp;$C34,データシート2!$A$1:$SI$1,0),0)</f>
        <v>1227.203</v>
      </c>
      <c r="AA34" s="948">
        <f>VLOOKUP($D$3&amp;"_"&amp;AA$3,データシート2!$A:$SI,MATCH($R$2&amp;"_"&amp;$C34,データシート2!$A$1:$SI$1,0),0)</f>
        <v>1111.9570000000001</v>
      </c>
      <c r="AB34" s="949">
        <f>VLOOKUP($D$3&amp;"_"&amp;AB$3,データシート2!$A:$SI,MATCH($R$2&amp;"_"&amp;$C34,データシート2!$A$1:$SI$1,0),0)</f>
        <v>1239.181</v>
      </c>
    </row>
    <row r="35" spans="2:29" s="756" customFormat="1" ht="16.5" customHeight="1">
      <c r="B35" s="782"/>
      <c r="C35" s="780">
        <v>17</v>
      </c>
      <c r="D35" s="783" t="s">
        <v>548</v>
      </c>
      <c r="E35" s="784"/>
      <c r="F35" s="775"/>
      <c r="G35" s="776">
        <f>VLOOKUP($D$3&amp;"_"&amp;G$3,データシート2!$A:$SI,MATCH($G$2&amp;"_"&amp;$C35,データシート2!$A$1:$SI$1,0),0)</f>
        <v>3</v>
      </c>
      <c r="H35" s="777">
        <f>VLOOKUP($D$3&amp;"_"&amp;H$3,データシート2!$A:$SI,MATCH($G$2&amp;"_"&amp;$C35,データシート2!$A$1:$SI$1,0),0)</f>
        <v>3</v>
      </c>
      <c r="I35" s="777">
        <f>VLOOKUP($D$3&amp;"_"&amp;I$3,データシート2!$A:$SI,MATCH($G$2&amp;"_"&amp;$C35,データシート2!$A$1:$SI$1,0),0)</f>
        <v>3</v>
      </c>
      <c r="J35" s="777">
        <f>VLOOKUP($D$3&amp;"_"&amp;J$3,データシート2!$A:$SI,MATCH($G$2&amp;"_"&amp;$C35,データシート2!$A$1:$SI$1,0),0)</f>
        <v>3</v>
      </c>
      <c r="K35" s="778">
        <f>VLOOKUP($D$3&amp;"_"&amp;K$3,データシート2!$A:$SI,MATCH($G$2&amp;"_"&amp;$C35,データシート2!$A$1:$SI$1,0),0)</f>
        <v>3</v>
      </c>
      <c r="L35" s="778">
        <f>VLOOKUP($D$3&amp;"_"&amp;L$3,データシート2!$A:$SI,MATCH($G$2&amp;"_"&amp;$C35,データシート2!$A$1:$SI$1,0),0)</f>
        <v>3</v>
      </c>
      <c r="M35" s="778">
        <f>VLOOKUP($D$3&amp;"_"&amp;M$3,データシート2!$A:$SI,MATCH($G$2&amp;"_"&amp;$C35,データシート2!$A$1:$SI$1,0),0)</f>
        <v>3</v>
      </c>
      <c r="N35" s="778">
        <f>VLOOKUP($D$3&amp;"_"&amp;N$3,データシート2!$A:$SI,MATCH($G$2&amp;"_"&amp;$C35,データシート2!$A$1:$SI$1,0),0)</f>
        <v>3</v>
      </c>
      <c r="O35" s="778">
        <f>VLOOKUP($D$3&amp;"_"&amp;O$3,データシート2!$A:$SI,MATCH($G$2&amp;"_"&amp;$C35,データシート2!$A$1:$SI$1,0),0)</f>
        <v>4</v>
      </c>
      <c r="P35" s="778">
        <f>VLOOKUP($D$3&amp;"_"&amp;P$3,データシート2!$A:$SI,MATCH($G$2&amp;"_"&amp;$C35,データシート2!$A$1:$SI$1,0),0)</f>
        <v>3</v>
      </c>
      <c r="Q35" s="779">
        <f>VLOOKUP($D$3&amp;"_"&amp;Q$3,データシート2!$A:$SI,MATCH($G$2&amp;"_"&amp;$C35,データシート2!$A$1:$SI$1,0),0)</f>
        <v>4</v>
      </c>
      <c r="R35" s="947">
        <f>VLOOKUP($D$3&amp;"_"&amp;R$3,データシート2!$A:$SI,MATCH($R$2&amp;"_"&amp;$C35,データシート2!$A$1:$SI$1,0),0)</f>
        <v>13.291</v>
      </c>
      <c r="S35" s="948">
        <f>VLOOKUP($D$3&amp;"_"&amp;S$3,データシート2!$A:$SI,MATCH($R$2&amp;"_"&amp;$C35,データシート2!$A$1:$SI$1,0),0)</f>
        <v>12.986000000000001</v>
      </c>
      <c r="T35" s="948">
        <f>VLOOKUP($D$3&amp;"_"&amp;T$3,データシート2!$A:$SI,MATCH($R$2&amp;"_"&amp;$C35,データシート2!$A$1:$SI$1,0),0)</f>
        <v>13.673999999999999</v>
      </c>
      <c r="U35" s="948">
        <f>VLOOKUP($D$3&amp;"_"&amp;U$3,データシート2!$A:$SI,MATCH($R$2&amp;"_"&amp;$C35,データシート2!$A$1:$SI$1,0),0)</f>
        <v>13.221</v>
      </c>
      <c r="V35" s="948">
        <f>VLOOKUP($D$3&amp;"_"&amp;V$3,データシート2!$A:$SI,MATCH($R$2&amp;"_"&amp;$C35,データシート2!$A$1:$SI$1,0),0)</f>
        <v>12.855</v>
      </c>
      <c r="W35" s="948">
        <f>VLOOKUP($D$3&amp;"_"&amp;W$3,データシート2!$A:$SI,MATCH($R$2&amp;"_"&amp;$C35,データシート2!$A$1:$SI$1,0),0)</f>
        <v>12.715999999999999</v>
      </c>
      <c r="X35" s="948">
        <f>VLOOKUP($D$3&amp;"_"&amp;X$3,データシート2!$A:$SI,MATCH($R$2&amp;"_"&amp;$C35,データシート2!$A$1:$SI$1,0),0)</f>
        <v>13.169</v>
      </c>
      <c r="Y35" s="948">
        <f>VLOOKUP($D$3&amp;"_"&amp;Y$3,データシート2!$A:$SI,MATCH($R$2&amp;"_"&amp;$C35,データシート2!$A$1:$SI$1,0),0)</f>
        <v>12.167</v>
      </c>
      <c r="Z35" s="948">
        <f>VLOOKUP($D$3&amp;"_"&amp;Z$3,データシート2!$A:$SI,MATCH($R$2&amp;"_"&amp;$C35,データシート2!$A$1:$SI$1,0),0)</f>
        <v>16.331</v>
      </c>
      <c r="AA35" s="948">
        <f>VLOOKUP($D$3&amp;"_"&amp;AA$3,データシート2!$A:$SI,MATCH($R$2&amp;"_"&amp;$C35,データシート2!$A$1:$SI$1,0),0)</f>
        <v>14.13</v>
      </c>
      <c r="AB35" s="949">
        <f>VLOOKUP($D$3&amp;"_"&amp;AB$3,データシート2!$A:$SI,MATCH($R$2&amp;"_"&amp;$C35,データシート2!$A$1:$SI$1,0),0)</f>
        <v>16.081</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43</v>
      </c>
      <c r="H38" s="777">
        <f>VLOOKUP($D$3&amp;"_"&amp;H$3,データシート2!$A:$SI,MATCH($G$2&amp;"_"&amp;$C38,データシート2!$A$1:$SI$1,0),0)</f>
        <v>44</v>
      </c>
      <c r="I38" s="777">
        <f>VLOOKUP($D$3&amp;"_"&amp;I$3,データシート2!$A:$SI,MATCH($G$2&amp;"_"&amp;$C38,データシート2!$A$1:$SI$1,0),0)</f>
        <v>44</v>
      </c>
      <c r="J38" s="777">
        <f>VLOOKUP($D$3&amp;"_"&amp;J$3,データシート2!$A:$SI,MATCH($G$2&amp;"_"&amp;$C38,データシート2!$A$1:$SI$1,0),0)</f>
        <v>47</v>
      </c>
      <c r="K38" s="778">
        <f>VLOOKUP($D$3&amp;"_"&amp;K$3,データシート2!$A:$SI,MATCH($G$2&amp;"_"&amp;$C38,データシート2!$A$1:$SI$1,0),0)</f>
        <v>45</v>
      </c>
      <c r="L38" s="778">
        <f>VLOOKUP($D$3&amp;"_"&amp;L$3,データシート2!$A:$SI,MATCH($G$2&amp;"_"&amp;$C38,データシート2!$A$1:$SI$1,0),0)</f>
        <v>47</v>
      </c>
      <c r="M38" s="778">
        <f>VLOOKUP($D$3&amp;"_"&amp;M$3,データシート2!$A:$SI,MATCH($G$2&amp;"_"&amp;$C38,データシート2!$A$1:$SI$1,0),0)</f>
        <v>45</v>
      </c>
      <c r="N38" s="778">
        <f>VLOOKUP($D$3&amp;"_"&amp;N$3,データシート2!$A:$SI,MATCH($G$2&amp;"_"&amp;$C38,データシート2!$A$1:$SI$1,0),0)</f>
        <v>45</v>
      </c>
      <c r="O38" s="778">
        <f>VLOOKUP($D$3&amp;"_"&amp;O$3,データシート2!$A:$SI,MATCH($G$2&amp;"_"&amp;$C38,データシート2!$A$1:$SI$1,0),0)</f>
        <v>44</v>
      </c>
      <c r="P38" s="778">
        <f>VLOOKUP($D$3&amp;"_"&amp;P$3,データシート2!$A:$SI,MATCH($G$2&amp;"_"&amp;$C38,データシート2!$A$1:$SI$1,0),0)</f>
        <v>41</v>
      </c>
      <c r="Q38" s="779">
        <f>VLOOKUP($D$3&amp;"_"&amp;Q$3,データシート2!$A:$SI,MATCH($G$2&amp;"_"&amp;$C38,データシート2!$A$1:$SI$1,0),0)</f>
        <v>41</v>
      </c>
      <c r="R38" s="947">
        <f>VLOOKUP($D$3&amp;"_"&amp;R$3,データシート2!$A:$SI,MATCH($R$2&amp;"_"&amp;$C38,データシート2!$A$1:$SI$1,0),0)</f>
        <v>517.23099999999999</v>
      </c>
      <c r="S38" s="948">
        <f>VLOOKUP($D$3&amp;"_"&amp;S$3,データシート2!$A:$SI,MATCH($R$2&amp;"_"&amp;$C38,データシート2!$A$1:$SI$1,0),0)</f>
        <v>564.36900000000003</v>
      </c>
      <c r="T38" s="948">
        <f>VLOOKUP($D$3&amp;"_"&amp;T$3,データシート2!$A:$SI,MATCH($R$2&amp;"_"&amp;$C38,データシート2!$A$1:$SI$1,0),0)</f>
        <v>534.67899999999997</v>
      </c>
      <c r="U38" s="948">
        <f>VLOOKUP($D$3&amp;"_"&amp;U$3,データシート2!$A:$SI,MATCH($R$2&amp;"_"&amp;$C38,データシート2!$A$1:$SI$1,0),0)</f>
        <v>522.09900000000005</v>
      </c>
      <c r="V38" s="948">
        <f>VLOOKUP($D$3&amp;"_"&amp;V$3,データシート2!$A:$SI,MATCH($R$2&amp;"_"&amp;$C38,データシート2!$A$1:$SI$1,0),0)</f>
        <v>486.96199999999999</v>
      </c>
      <c r="W38" s="948">
        <f>VLOOKUP($D$3&amp;"_"&amp;W$3,データシート2!$A:$SI,MATCH($R$2&amp;"_"&amp;$C38,データシート2!$A$1:$SI$1,0),0)</f>
        <v>457.04399999999998</v>
      </c>
      <c r="X38" s="948">
        <f>VLOOKUP($D$3&amp;"_"&amp;X$3,データシート2!$A:$SI,MATCH($R$2&amp;"_"&amp;$C38,データシート2!$A$1:$SI$1,0),0)</f>
        <v>510.09100000000001</v>
      </c>
      <c r="Y38" s="948">
        <f>VLOOKUP($D$3&amp;"_"&amp;Y$3,データシート2!$A:$SI,MATCH($R$2&amp;"_"&amp;$C38,データシート2!$A$1:$SI$1,0),0)</f>
        <v>487.279</v>
      </c>
      <c r="Z38" s="948">
        <f>VLOOKUP($D$3&amp;"_"&amp;Z$3,データシート2!$A:$SI,MATCH($R$2&amp;"_"&amp;$C38,データシート2!$A$1:$SI$1,0),0)</f>
        <v>456.87700000000001</v>
      </c>
      <c r="AA38" s="948">
        <f>VLOOKUP($D$3&amp;"_"&amp;AA$3,データシート2!$A:$SI,MATCH($R$2&amp;"_"&amp;$C38,データシート2!$A$1:$SI$1,0),0)</f>
        <v>406.18099999999998</v>
      </c>
      <c r="AB38" s="949">
        <f>VLOOKUP($D$3&amp;"_"&amp;AB$3,データシート2!$A:$SI,MATCH($R$2&amp;"_"&amp;$C38,データシート2!$A$1:$SI$1,0),0)</f>
        <v>417.49799999999999</v>
      </c>
    </row>
    <row r="39" spans="2:29" s="756" customFormat="1" ht="16.5" customHeight="1">
      <c r="B39" s="748"/>
      <c r="C39" s="773">
        <v>19</v>
      </c>
      <c r="D39" s="774" t="s">
        <v>551</v>
      </c>
      <c r="E39" s="880"/>
      <c r="F39" s="775"/>
      <c r="G39" s="776">
        <f>VLOOKUP($D$3&amp;"_"&amp;G$3,データシート2!$A:$SI,MATCH($G$2&amp;"_"&amp;$C39,データシート2!$A$1:$SI$1,0),0)</f>
        <v>8</v>
      </c>
      <c r="H39" s="777">
        <f>VLOOKUP($D$3&amp;"_"&amp;H$3,データシート2!$A:$SI,MATCH($G$2&amp;"_"&amp;$C39,データシート2!$A$1:$SI$1,0),0)</f>
        <v>8</v>
      </c>
      <c r="I39" s="777">
        <f>VLOOKUP($D$3&amp;"_"&amp;I$3,データシート2!$A:$SI,MATCH($G$2&amp;"_"&amp;$C39,データシート2!$A$1:$SI$1,0),0)</f>
        <v>8</v>
      </c>
      <c r="J39" s="777">
        <f>VLOOKUP($D$3&amp;"_"&amp;J$3,データシート2!$A:$SI,MATCH($G$2&amp;"_"&amp;$C39,データシート2!$A$1:$SI$1,0),0)</f>
        <v>9</v>
      </c>
      <c r="K39" s="778">
        <f>VLOOKUP($D$3&amp;"_"&amp;K$3,データシート2!$A:$SI,MATCH($G$2&amp;"_"&amp;$C39,データシート2!$A$1:$SI$1,0),0)</f>
        <v>8</v>
      </c>
      <c r="L39" s="778">
        <f>VLOOKUP($D$3&amp;"_"&amp;L$3,データシート2!$A:$SI,MATCH($G$2&amp;"_"&amp;$C39,データシート2!$A$1:$SI$1,0),0)</f>
        <v>9</v>
      </c>
      <c r="M39" s="778">
        <f>VLOOKUP($D$3&amp;"_"&amp;M$3,データシート2!$A:$SI,MATCH($G$2&amp;"_"&amp;$C39,データシート2!$A$1:$SI$1,0),0)</f>
        <v>9</v>
      </c>
      <c r="N39" s="778">
        <f>VLOOKUP($D$3&amp;"_"&amp;N$3,データシート2!$A:$SI,MATCH($G$2&amp;"_"&amp;$C39,データシート2!$A$1:$SI$1,0),0)</f>
        <v>9</v>
      </c>
      <c r="O39" s="778">
        <f>VLOOKUP($D$3&amp;"_"&amp;O$3,データシート2!$A:$SI,MATCH($G$2&amp;"_"&amp;$C39,データシート2!$A$1:$SI$1,0),0)</f>
        <v>9</v>
      </c>
      <c r="P39" s="778">
        <f>VLOOKUP($D$3&amp;"_"&amp;P$3,データシート2!$A:$SI,MATCH($G$2&amp;"_"&amp;$C39,データシート2!$A$1:$SI$1,0),0)</f>
        <v>9</v>
      </c>
      <c r="Q39" s="779">
        <f>VLOOKUP($D$3&amp;"_"&amp;Q$3,データシート2!$A:$SI,MATCH($G$2&amp;"_"&amp;$C39,データシート2!$A$1:$SI$1,0),0)</f>
        <v>9</v>
      </c>
      <c r="R39" s="947">
        <f>VLOOKUP($D$3&amp;"_"&amp;R$3,データシート2!$A:$SI,MATCH($R$2&amp;"_"&amp;$C39,データシート2!$A$1:$SI$1,0),0)</f>
        <v>146.10400000000001</v>
      </c>
      <c r="S39" s="948">
        <f>VLOOKUP($D$3&amp;"_"&amp;S$3,データシート2!$A:$SI,MATCH($R$2&amp;"_"&amp;$C39,データシート2!$A$1:$SI$1,0),0)</f>
        <v>144.85400000000001</v>
      </c>
      <c r="T39" s="948">
        <f>VLOOKUP($D$3&amp;"_"&amp;T$3,データシート2!$A:$SI,MATCH($R$2&amp;"_"&amp;$C39,データシート2!$A$1:$SI$1,0),0)</f>
        <v>145.60900000000001</v>
      </c>
      <c r="U39" s="948">
        <f>VLOOKUP($D$3&amp;"_"&amp;U$3,データシート2!$A:$SI,MATCH($R$2&amp;"_"&amp;$C39,データシート2!$A$1:$SI$1,0),0)</f>
        <v>140.95099999999999</v>
      </c>
      <c r="V39" s="948">
        <f>VLOOKUP($D$3&amp;"_"&amp;V$3,データシート2!$A:$SI,MATCH($R$2&amp;"_"&amp;$C39,データシート2!$A$1:$SI$1,0),0)</f>
        <v>124.911</v>
      </c>
      <c r="W39" s="948">
        <f>VLOOKUP($D$3&amp;"_"&amp;W$3,データシート2!$A:$SI,MATCH($R$2&amp;"_"&amp;$C39,データシート2!$A$1:$SI$1,0),0)</f>
        <v>126.63800000000001</v>
      </c>
      <c r="X39" s="948">
        <f>VLOOKUP($D$3&amp;"_"&amp;X$3,データシート2!$A:$SI,MATCH($R$2&amp;"_"&amp;$C39,データシート2!$A$1:$SI$1,0),0)</f>
        <v>125.78</v>
      </c>
      <c r="Y39" s="948">
        <f>VLOOKUP($D$3&amp;"_"&amp;Y$3,データシート2!$A:$SI,MATCH($R$2&amp;"_"&amp;$C39,データシート2!$A$1:$SI$1,0),0)</f>
        <v>119.26900000000001</v>
      </c>
      <c r="Z39" s="948">
        <f>VLOOKUP($D$3&amp;"_"&amp;Z$3,データシート2!$A:$SI,MATCH($R$2&amp;"_"&amp;$C39,データシート2!$A$1:$SI$1,0),0)</f>
        <v>112.11</v>
      </c>
      <c r="AA39" s="948">
        <f>VLOOKUP($D$3&amp;"_"&amp;AA$3,データシート2!$A:$SI,MATCH($R$2&amp;"_"&amp;$C39,データシート2!$A$1:$SI$1,0),0)</f>
        <v>97.165999999999997</v>
      </c>
      <c r="AB39" s="949">
        <f>VLOOKUP($D$3&amp;"_"&amp;AB$3,データシート2!$A:$SI,MATCH($R$2&amp;"_"&amp;$C39,データシート2!$A$1:$SI$1,0),0)</f>
        <v>96.085999999999999</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6</v>
      </c>
      <c r="H41" s="777">
        <f>VLOOKUP($D$3&amp;"_"&amp;H$3,データシート2!$A:$SI,MATCH($G$2&amp;"_"&amp;$C41,データシート2!$A$1:$SI$1,0),0)</f>
        <v>6</v>
      </c>
      <c r="I41" s="777">
        <f>VLOOKUP($D$3&amp;"_"&amp;I$3,データシート2!$A:$SI,MATCH($G$2&amp;"_"&amp;$C41,データシート2!$A$1:$SI$1,0),0)</f>
        <v>6</v>
      </c>
      <c r="J41" s="777">
        <f>VLOOKUP($D$3&amp;"_"&amp;J$3,データシート2!$A:$SI,MATCH($G$2&amp;"_"&amp;$C41,データシート2!$A$1:$SI$1,0),0)</f>
        <v>6</v>
      </c>
      <c r="K41" s="778">
        <f>VLOOKUP($D$3&amp;"_"&amp;K$3,データシート2!$A:$SI,MATCH($G$2&amp;"_"&amp;$C41,データシート2!$A$1:$SI$1,0),0)</f>
        <v>6</v>
      </c>
      <c r="L41" s="778">
        <f>VLOOKUP($D$3&amp;"_"&amp;L$3,データシート2!$A:$SI,MATCH($G$2&amp;"_"&amp;$C41,データシート2!$A$1:$SI$1,0),0)</f>
        <v>6</v>
      </c>
      <c r="M41" s="778">
        <f>VLOOKUP($D$3&amp;"_"&amp;M$3,データシート2!$A:$SI,MATCH($G$2&amp;"_"&amp;$C41,データシート2!$A$1:$SI$1,0),0)</f>
        <v>6</v>
      </c>
      <c r="N41" s="778">
        <f>VLOOKUP($D$3&amp;"_"&amp;N$3,データシート2!$A:$SI,MATCH($G$2&amp;"_"&amp;$C41,データシート2!$A$1:$SI$1,0),0)</f>
        <v>6</v>
      </c>
      <c r="O41" s="778">
        <f>VLOOKUP($D$3&amp;"_"&amp;O$3,データシート2!$A:$SI,MATCH($G$2&amp;"_"&amp;$C41,データシート2!$A$1:$SI$1,0),0)</f>
        <v>6</v>
      </c>
      <c r="P41" s="778">
        <f>VLOOKUP($D$3&amp;"_"&amp;P$3,データシート2!$A:$SI,MATCH($G$2&amp;"_"&amp;$C41,データシート2!$A$1:$SI$1,0),0)</f>
        <v>6</v>
      </c>
      <c r="Q41" s="779">
        <f>VLOOKUP($D$3&amp;"_"&amp;Q$3,データシート2!$A:$SI,MATCH($G$2&amp;"_"&amp;$C41,データシート2!$A$1:$SI$1,0),0)</f>
        <v>5</v>
      </c>
      <c r="R41" s="947">
        <f>VLOOKUP($D$3&amp;"_"&amp;R$3,データシート2!$A:$SI,MATCH($R$2&amp;"_"&amp;$C41,データシート2!$A$1:$SI$1,0),0)</f>
        <v>268.178</v>
      </c>
      <c r="S41" s="948">
        <f>VLOOKUP($D$3&amp;"_"&amp;S$3,データシート2!$A:$SI,MATCH($R$2&amp;"_"&amp;$C41,データシート2!$A$1:$SI$1,0),0)</f>
        <v>270.899</v>
      </c>
      <c r="T41" s="948">
        <f>VLOOKUP($D$3&amp;"_"&amp;T$3,データシート2!$A:$SI,MATCH($R$2&amp;"_"&amp;$C41,データシート2!$A$1:$SI$1,0),0)</f>
        <v>257.15300000000002</v>
      </c>
      <c r="U41" s="948">
        <f>VLOOKUP($D$3&amp;"_"&amp;U$3,データシート2!$A:$SI,MATCH($R$2&amp;"_"&amp;$C41,データシート2!$A$1:$SI$1,0),0)</f>
        <v>235.952</v>
      </c>
      <c r="V41" s="948">
        <f>VLOOKUP($D$3&amp;"_"&amp;V$3,データシート2!$A:$SI,MATCH($R$2&amp;"_"&amp;$C41,データシート2!$A$1:$SI$1,0),0)</f>
        <v>201.94800000000001</v>
      </c>
      <c r="W41" s="948">
        <f>VLOOKUP($D$3&amp;"_"&amp;W$3,データシート2!$A:$SI,MATCH($R$2&amp;"_"&amp;$C41,データシート2!$A$1:$SI$1,0),0)</f>
        <v>177.495</v>
      </c>
      <c r="X41" s="948">
        <f>VLOOKUP($D$3&amp;"_"&amp;X$3,データシート2!$A:$SI,MATCH($R$2&amp;"_"&amp;$C41,データシート2!$A$1:$SI$1,0),0)</f>
        <v>180.98</v>
      </c>
      <c r="Y41" s="948">
        <f>VLOOKUP($D$3&amp;"_"&amp;Y$3,データシート2!$A:$SI,MATCH($R$2&amp;"_"&amp;$C41,データシート2!$A$1:$SI$1,0),0)</f>
        <v>173.71199999999999</v>
      </c>
      <c r="Z41" s="948">
        <f>VLOOKUP($D$3&amp;"_"&amp;Z$3,データシート2!$A:$SI,MATCH($R$2&amp;"_"&amp;$C41,データシート2!$A$1:$SI$1,0),0)</f>
        <v>103.316</v>
      </c>
      <c r="AA41" s="948">
        <f>VLOOKUP($D$3&amp;"_"&amp;AA$3,データシート2!$A:$SI,MATCH($R$2&amp;"_"&amp;$C41,データシート2!$A$1:$SI$1,0),0)</f>
        <v>67.828999999999994</v>
      </c>
      <c r="AB41" s="949">
        <f>VLOOKUP($D$3&amp;"_"&amp;AB$3,データシート2!$A:$SI,MATCH($R$2&amp;"_"&amp;$C41,データシート2!$A$1:$SI$1,0),0)</f>
        <v>60.661999999999999</v>
      </c>
    </row>
    <row r="42" spans="2:29" s="756" customFormat="1" ht="16.5" customHeight="1">
      <c r="B42" s="748"/>
      <c r="C42" s="773">
        <v>22</v>
      </c>
      <c r="D42" s="774" t="s">
        <v>554</v>
      </c>
      <c r="E42" s="773"/>
      <c r="F42" s="775"/>
      <c r="G42" s="776">
        <f>VLOOKUP($D$3&amp;"_"&amp;G$3,データシート2!$A:$SI,MATCH($G$2&amp;"_"&amp;$C42,データシート2!$A$1:$SI$1,0),0)</f>
        <v>7</v>
      </c>
      <c r="H42" s="777">
        <f>VLOOKUP($D$3&amp;"_"&amp;H$3,データシート2!$A:$SI,MATCH($G$2&amp;"_"&amp;$C42,データシート2!$A$1:$SI$1,0),0)</f>
        <v>8</v>
      </c>
      <c r="I42" s="777">
        <f>VLOOKUP($D$3&amp;"_"&amp;I$3,データシート2!$A:$SI,MATCH($G$2&amp;"_"&amp;$C42,データシート2!$A$1:$SI$1,0),0)</f>
        <v>8</v>
      </c>
      <c r="J42" s="777">
        <f>VLOOKUP($D$3&amp;"_"&amp;J$3,データシート2!$A:$SI,MATCH($G$2&amp;"_"&amp;$C42,データシート2!$A$1:$SI$1,0),0)</f>
        <v>8</v>
      </c>
      <c r="K42" s="778">
        <f>VLOOKUP($D$3&amp;"_"&amp;K$3,データシート2!$A:$SI,MATCH($G$2&amp;"_"&amp;$C42,データシート2!$A$1:$SI$1,0),0)</f>
        <v>8</v>
      </c>
      <c r="L42" s="778">
        <f>VLOOKUP($D$3&amp;"_"&amp;L$3,データシート2!$A:$SI,MATCH($G$2&amp;"_"&amp;$C42,データシート2!$A$1:$SI$1,0),0)</f>
        <v>6</v>
      </c>
      <c r="M42" s="778">
        <f>VLOOKUP($D$3&amp;"_"&amp;M$3,データシート2!$A:$SI,MATCH($G$2&amp;"_"&amp;$C42,データシート2!$A$1:$SI$1,0),0)</f>
        <v>7</v>
      </c>
      <c r="N42" s="778">
        <f>VLOOKUP($D$3&amp;"_"&amp;N$3,データシート2!$A:$SI,MATCH($G$2&amp;"_"&amp;$C42,データシート2!$A$1:$SI$1,0),0)</f>
        <v>7</v>
      </c>
      <c r="O42" s="778">
        <f>VLOOKUP($D$3&amp;"_"&amp;O$3,データシート2!$A:$SI,MATCH($G$2&amp;"_"&amp;$C42,データシート2!$A$1:$SI$1,0),0)</f>
        <v>8</v>
      </c>
      <c r="P42" s="778">
        <f>VLOOKUP($D$3&amp;"_"&amp;P$3,データシート2!$A:$SI,MATCH($G$2&amp;"_"&amp;$C42,データシート2!$A$1:$SI$1,0),0)</f>
        <v>7</v>
      </c>
      <c r="Q42" s="779">
        <f>VLOOKUP($D$3&amp;"_"&amp;Q$3,データシート2!$A:$SI,MATCH($G$2&amp;"_"&amp;$C42,データシート2!$A$1:$SI$1,0),0)</f>
        <v>7</v>
      </c>
      <c r="R42" s="947">
        <f>VLOOKUP($D$3&amp;"_"&amp;R$3,データシート2!$A:$SI,MATCH($R$2&amp;"_"&amp;$C42,データシート2!$A$1:$SI$1,0),0)</f>
        <v>63.42</v>
      </c>
      <c r="S42" s="948">
        <f>VLOOKUP($D$3&amp;"_"&amp;S$3,データシート2!$A:$SI,MATCH($R$2&amp;"_"&amp;$C42,データシート2!$A$1:$SI$1,0),0)</f>
        <v>65.212000000000003</v>
      </c>
      <c r="T42" s="948">
        <f>VLOOKUP($D$3&amp;"_"&amp;T$3,データシート2!$A:$SI,MATCH($R$2&amp;"_"&amp;$C42,データシート2!$A$1:$SI$1,0),0)</f>
        <v>69.613</v>
      </c>
      <c r="U42" s="948">
        <f>VLOOKUP($D$3&amp;"_"&amp;U$3,データシート2!$A:$SI,MATCH($R$2&amp;"_"&amp;$C42,データシート2!$A$1:$SI$1,0),0)</f>
        <v>65.418000000000006</v>
      </c>
      <c r="V42" s="948">
        <f>VLOOKUP($D$3&amp;"_"&amp;V$3,データシート2!$A:$SI,MATCH($R$2&amp;"_"&amp;$C42,データシート2!$A$1:$SI$1,0),0)</f>
        <v>71.364999999999995</v>
      </c>
      <c r="W42" s="948">
        <f>VLOOKUP($D$3&amp;"_"&amp;W$3,データシート2!$A:$SI,MATCH($R$2&amp;"_"&amp;$C42,データシート2!$A$1:$SI$1,0),0)</f>
        <v>27.236000000000001</v>
      </c>
      <c r="X42" s="948">
        <f>VLOOKUP($D$3&amp;"_"&amp;X$3,データシート2!$A:$SI,MATCH($R$2&amp;"_"&amp;$C42,データシート2!$A$1:$SI$1,0),0)</f>
        <v>61.036999999999999</v>
      </c>
      <c r="Y42" s="948">
        <f>VLOOKUP($D$3&amp;"_"&amp;Y$3,データシート2!$A:$SI,MATCH($R$2&amp;"_"&amp;$C42,データシート2!$A$1:$SI$1,0),0)</f>
        <v>60.198999999999998</v>
      </c>
      <c r="Z42" s="948">
        <f>VLOOKUP($D$3&amp;"_"&amp;Z$3,データシート2!$A:$SI,MATCH($R$2&amp;"_"&amp;$C42,データシート2!$A$1:$SI$1,0),0)</f>
        <v>56.759</v>
      </c>
      <c r="AA42" s="948">
        <f>VLOOKUP($D$3&amp;"_"&amp;AA$3,データシート2!$A:$SI,MATCH($R$2&amp;"_"&amp;$C42,データシート2!$A$1:$SI$1,0),0)</f>
        <v>43.783000000000001</v>
      </c>
      <c r="AB42" s="949">
        <f>VLOOKUP($D$3&amp;"_"&amp;AB$3,データシート2!$A:$SI,MATCH($R$2&amp;"_"&amp;$C42,データシート2!$A$1:$SI$1,0),0)</f>
        <v>47.966000000000001</v>
      </c>
    </row>
    <row r="43" spans="2:29" s="756" customFormat="1" ht="16.5" customHeight="1">
      <c r="B43" s="748"/>
      <c r="C43" s="773">
        <v>23</v>
      </c>
      <c r="D43" s="774" t="s">
        <v>555</v>
      </c>
      <c r="E43" s="773"/>
      <c r="F43" s="775"/>
      <c r="G43" s="776">
        <f>VLOOKUP($D$3&amp;"_"&amp;G$3,データシート2!$A:$SI,MATCH($G$2&amp;"_"&amp;$C43,データシート2!$A$1:$SI$1,0),0)</f>
        <v>27</v>
      </c>
      <c r="H43" s="777">
        <f>VLOOKUP($D$3&amp;"_"&amp;H$3,データシート2!$A:$SI,MATCH($G$2&amp;"_"&amp;$C43,データシート2!$A$1:$SI$1,0),0)</f>
        <v>27</v>
      </c>
      <c r="I43" s="777">
        <f>VLOOKUP($D$3&amp;"_"&amp;I$3,データシート2!$A:$SI,MATCH($G$2&amp;"_"&amp;$C43,データシート2!$A$1:$SI$1,0),0)</f>
        <v>25</v>
      </c>
      <c r="J43" s="777">
        <f>VLOOKUP($D$3&amp;"_"&amp;J$3,データシート2!$A:$SI,MATCH($G$2&amp;"_"&amp;$C43,データシート2!$A$1:$SI$1,0),0)</f>
        <v>22</v>
      </c>
      <c r="K43" s="778">
        <f>VLOOKUP($D$3&amp;"_"&amp;K$3,データシート2!$A:$SI,MATCH($G$2&amp;"_"&amp;$C43,データシート2!$A$1:$SI$1,0),0)</f>
        <v>21</v>
      </c>
      <c r="L43" s="778">
        <f>VLOOKUP($D$3&amp;"_"&amp;L$3,データシート2!$A:$SI,MATCH($G$2&amp;"_"&amp;$C43,データシート2!$A$1:$SI$1,0),0)</f>
        <v>23</v>
      </c>
      <c r="M43" s="778">
        <f>VLOOKUP($D$3&amp;"_"&amp;M$3,データシート2!$A:$SI,MATCH($G$2&amp;"_"&amp;$C43,データシート2!$A$1:$SI$1,0),0)</f>
        <v>23</v>
      </c>
      <c r="N43" s="778">
        <f>VLOOKUP($D$3&amp;"_"&amp;N$3,データシート2!$A:$SI,MATCH($G$2&amp;"_"&amp;$C43,データシート2!$A$1:$SI$1,0),0)</f>
        <v>21</v>
      </c>
      <c r="O43" s="778">
        <f>VLOOKUP($D$3&amp;"_"&amp;O$3,データシート2!$A:$SI,MATCH($G$2&amp;"_"&amp;$C43,データシート2!$A$1:$SI$1,0),0)</f>
        <v>21</v>
      </c>
      <c r="P43" s="778">
        <f>VLOOKUP($D$3&amp;"_"&amp;P$3,データシート2!$A:$SI,MATCH($G$2&amp;"_"&amp;$C43,データシート2!$A$1:$SI$1,0),0)</f>
        <v>21</v>
      </c>
      <c r="Q43" s="779">
        <f>VLOOKUP($D$3&amp;"_"&amp;Q$3,データシート2!$A:$SI,MATCH($G$2&amp;"_"&amp;$C43,データシート2!$A$1:$SI$1,0),0)</f>
        <v>18</v>
      </c>
      <c r="R43" s="947">
        <f>VLOOKUP($D$3&amp;"_"&amp;R$3,データシート2!$A:$SI,MATCH($R$2&amp;"_"&amp;$C43,データシート2!$A$1:$SI$1,0),0)</f>
        <v>672.08600000000001</v>
      </c>
      <c r="S43" s="948">
        <f>VLOOKUP($D$3&amp;"_"&amp;S$3,データシート2!$A:$SI,MATCH($R$2&amp;"_"&amp;$C43,データシート2!$A$1:$SI$1,0),0)</f>
        <v>651.32399999999996</v>
      </c>
      <c r="T43" s="948">
        <f>VLOOKUP($D$3&amp;"_"&amp;T$3,データシート2!$A:$SI,MATCH($R$2&amp;"_"&amp;$C43,データシート2!$A$1:$SI$1,0),0)</f>
        <v>502.92500000000001</v>
      </c>
      <c r="U43" s="948">
        <f>VLOOKUP($D$3&amp;"_"&amp;U$3,データシート2!$A:$SI,MATCH($R$2&amp;"_"&amp;$C43,データシート2!$A$1:$SI$1,0),0)</f>
        <v>485.90100000000001</v>
      </c>
      <c r="V43" s="948">
        <f>VLOOKUP($D$3&amp;"_"&amp;V$3,データシート2!$A:$SI,MATCH($R$2&amp;"_"&amp;$C43,データシート2!$A$1:$SI$1,0),0)</f>
        <v>452.37400000000002</v>
      </c>
      <c r="W43" s="948">
        <f>VLOOKUP($D$3&amp;"_"&amp;W$3,データシート2!$A:$SI,MATCH($R$2&amp;"_"&amp;$C43,データシート2!$A$1:$SI$1,0),0)</f>
        <v>467.41</v>
      </c>
      <c r="X43" s="948">
        <f>VLOOKUP($D$3&amp;"_"&amp;X$3,データシート2!$A:$SI,MATCH($R$2&amp;"_"&amp;$C43,データシート2!$A$1:$SI$1,0),0)</f>
        <v>465.49599999999998</v>
      </c>
      <c r="Y43" s="948">
        <f>VLOOKUP($D$3&amp;"_"&amp;Y$3,データシート2!$A:$SI,MATCH($R$2&amp;"_"&amp;$C43,データシート2!$A$1:$SI$1,0),0)</f>
        <v>454.959</v>
      </c>
      <c r="Z43" s="948">
        <f>VLOOKUP($D$3&amp;"_"&amp;Z$3,データシート2!$A:$SI,MATCH($R$2&amp;"_"&amp;$C43,データシート2!$A$1:$SI$1,0),0)</f>
        <v>429.69499999999999</v>
      </c>
      <c r="AA43" s="948">
        <f>VLOOKUP($D$3&amp;"_"&amp;AA$3,データシート2!$A:$SI,MATCH($R$2&amp;"_"&amp;$C43,データシート2!$A$1:$SI$1,0),0)</f>
        <v>392.83100000000002</v>
      </c>
      <c r="AB43" s="949">
        <f>VLOOKUP($D$3&amp;"_"&amp;AB$3,データシート2!$A:$SI,MATCH($R$2&amp;"_"&amp;$C43,データシート2!$A$1:$SI$1,0),0)</f>
        <v>237.071</v>
      </c>
    </row>
    <row r="44" spans="2:29" s="756" customFormat="1" ht="16.5" customHeight="1">
      <c r="B44" s="748"/>
      <c r="C44" s="773">
        <v>24</v>
      </c>
      <c r="D44" s="774" t="s">
        <v>556</v>
      </c>
      <c r="E44" s="773"/>
      <c r="F44" s="775"/>
      <c r="G44" s="776">
        <f>VLOOKUP($D$3&amp;"_"&amp;G$3,データシート2!$A:$SI,MATCH($G$2&amp;"_"&amp;$C44,データシート2!$A$1:$SI$1,0),0)</f>
        <v>14</v>
      </c>
      <c r="H44" s="777">
        <f>VLOOKUP($D$3&amp;"_"&amp;H$3,データシート2!$A:$SI,MATCH($G$2&amp;"_"&amp;$C44,データシート2!$A$1:$SI$1,0),0)</f>
        <v>15</v>
      </c>
      <c r="I44" s="777">
        <f>VLOOKUP($D$3&amp;"_"&amp;I$3,データシート2!$A:$SI,MATCH($G$2&amp;"_"&amp;$C44,データシート2!$A$1:$SI$1,0),0)</f>
        <v>14</v>
      </c>
      <c r="J44" s="777">
        <f>VLOOKUP($D$3&amp;"_"&amp;J$3,データシート2!$A:$SI,MATCH($G$2&amp;"_"&amp;$C44,データシート2!$A$1:$SI$1,0),0)</f>
        <v>15</v>
      </c>
      <c r="K44" s="778">
        <f>VLOOKUP($D$3&amp;"_"&amp;K$3,データシート2!$A:$SI,MATCH($G$2&amp;"_"&amp;$C44,データシート2!$A$1:$SI$1,0),0)</f>
        <v>17</v>
      </c>
      <c r="L44" s="778">
        <f>VLOOKUP($D$3&amp;"_"&amp;L$3,データシート2!$A:$SI,MATCH($G$2&amp;"_"&amp;$C44,データシート2!$A$1:$SI$1,0),0)</f>
        <v>17</v>
      </c>
      <c r="M44" s="778">
        <f>VLOOKUP($D$3&amp;"_"&amp;M$3,データシート2!$A:$SI,MATCH($G$2&amp;"_"&amp;$C44,データシート2!$A$1:$SI$1,0),0)</f>
        <v>18</v>
      </c>
      <c r="N44" s="778">
        <f>VLOOKUP($D$3&amp;"_"&amp;N$3,データシート2!$A:$SI,MATCH($G$2&amp;"_"&amp;$C44,データシート2!$A$1:$SI$1,0),0)</f>
        <v>19</v>
      </c>
      <c r="O44" s="778">
        <f>VLOOKUP($D$3&amp;"_"&amp;O$3,データシート2!$A:$SI,MATCH($G$2&amp;"_"&amp;$C44,データシート2!$A$1:$SI$1,0),0)</f>
        <v>19</v>
      </c>
      <c r="P44" s="778">
        <f>VLOOKUP($D$3&amp;"_"&amp;P$3,データシート2!$A:$SI,MATCH($G$2&amp;"_"&amp;$C44,データシート2!$A$1:$SI$1,0),0)</f>
        <v>19</v>
      </c>
      <c r="Q44" s="779">
        <f>VLOOKUP($D$3&amp;"_"&amp;Q$3,データシート2!$A:$SI,MATCH($G$2&amp;"_"&amp;$C44,データシート2!$A$1:$SI$1,0),0)</f>
        <v>19</v>
      </c>
      <c r="R44" s="947">
        <f>VLOOKUP($D$3&amp;"_"&amp;R$3,データシート2!$A:$SI,MATCH($R$2&amp;"_"&amp;$C44,データシート2!$A$1:$SI$1,0),0)</f>
        <v>106.22199999999999</v>
      </c>
      <c r="S44" s="948">
        <f>VLOOKUP($D$3&amp;"_"&amp;S$3,データシート2!$A:$SI,MATCH($R$2&amp;"_"&amp;$C44,データシート2!$A$1:$SI$1,0),0)</f>
        <v>121.602</v>
      </c>
      <c r="T44" s="948">
        <f>VLOOKUP($D$3&amp;"_"&amp;T$3,データシート2!$A:$SI,MATCH($R$2&amp;"_"&amp;$C44,データシート2!$A$1:$SI$1,0),0)</f>
        <v>115.872</v>
      </c>
      <c r="U44" s="948">
        <f>VLOOKUP($D$3&amp;"_"&amp;U$3,データシート2!$A:$SI,MATCH($R$2&amp;"_"&amp;$C44,データシート2!$A$1:$SI$1,0),0)</f>
        <v>120.761</v>
      </c>
      <c r="V44" s="948">
        <f>VLOOKUP($D$3&amp;"_"&amp;V$3,データシート2!$A:$SI,MATCH($R$2&amp;"_"&amp;$C44,データシート2!$A$1:$SI$1,0),0)</f>
        <v>133.03700000000001</v>
      </c>
      <c r="W44" s="948">
        <f>VLOOKUP($D$3&amp;"_"&amp;W$3,データシート2!$A:$SI,MATCH($R$2&amp;"_"&amp;$C44,データシート2!$A$1:$SI$1,0),0)</f>
        <v>133.41999999999999</v>
      </c>
      <c r="X44" s="948">
        <f>VLOOKUP($D$3&amp;"_"&amp;X$3,データシート2!$A:$SI,MATCH($R$2&amp;"_"&amp;$C44,データシート2!$A$1:$SI$1,0),0)</f>
        <v>129.30500000000001</v>
      </c>
      <c r="Y44" s="948">
        <f>VLOOKUP($D$3&amp;"_"&amp;Y$3,データシート2!$A:$SI,MATCH($R$2&amp;"_"&amp;$C44,データシート2!$A$1:$SI$1,0),0)</f>
        <v>141.21799999999999</v>
      </c>
      <c r="Z44" s="948">
        <f>VLOOKUP($D$3&amp;"_"&amp;Z$3,データシート2!$A:$SI,MATCH($R$2&amp;"_"&amp;$C44,データシート2!$A$1:$SI$1,0),0)</f>
        <v>126.547</v>
      </c>
      <c r="AA44" s="948">
        <f>VLOOKUP($D$3&amp;"_"&amp;AA$3,データシート2!$A:$SI,MATCH($R$2&amp;"_"&amp;$C44,データシート2!$A$1:$SI$1,0),0)</f>
        <v>117.904</v>
      </c>
      <c r="AB44" s="949">
        <f>VLOOKUP($D$3&amp;"_"&amp;AB$3,データシート2!$A:$SI,MATCH($R$2&amp;"_"&amp;$C44,データシート2!$A$1:$SI$1,0),0)</f>
        <v>116.506</v>
      </c>
    </row>
    <row r="45" spans="2:29" s="756" customFormat="1" ht="16.5" customHeight="1">
      <c r="B45" s="748"/>
      <c r="C45" s="773">
        <v>25</v>
      </c>
      <c r="D45" s="774" t="s">
        <v>557</v>
      </c>
      <c r="E45" s="773"/>
      <c r="F45" s="775"/>
      <c r="G45" s="776">
        <f>VLOOKUP($D$3&amp;"_"&amp;G$3,データシート2!$A:$SI,MATCH($G$2&amp;"_"&amp;$C45,データシート2!$A$1:$SI$1,0),0)</f>
        <v>5</v>
      </c>
      <c r="H45" s="777">
        <f>VLOOKUP($D$3&amp;"_"&amp;H$3,データシート2!$A:$SI,MATCH($G$2&amp;"_"&amp;$C45,データシート2!$A$1:$SI$1,0),0)</f>
        <v>5</v>
      </c>
      <c r="I45" s="777">
        <f>VLOOKUP($D$3&amp;"_"&amp;I$3,データシート2!$A:$SI,MATCH($G$2&amp;"_"&amp;$C45,データシート2!$A$1:$SI$1,0),0)</f>
        <v>5</v>
      </c>
      <c r="J45" s="777">
        <f>VLOOKUP($D$3&amp;"_"&amp;J$3,データシート2!$A:$SI,MATCH($G$2&amp;"_"&amp;$C45,データシート2!$A$1:$SI$1,0),0)</f>
        <v>5</v>
      </c>
      <c r="K45" s="778">
        <f>VLOOKUP($D$3&amp;"_"&amp;K$3,データシート2!$A:$SI,MATCH($G$2&amp;"_"&amp;$C45,データシート2!$A$1:$SI$1,0),0)</f>
        <v>5</v>
      </c>
      <c r="L45" s="778">
        <f>VLOOKUP($D$3&amp;"_"&amp;L$3,データシート2!$A:$SI,MATCH($G$2&amp;"_"&amp;$C45,データシート2!$A$1:$SI$1,0),0)</f>
        <v>3</v>
      </c>
      <c r="M45" s="778">
        <f>VLOOKUP($D$3&amp;"_"&amp;M$3,データシート2!$A:$SI,MATCH($G$2&amp;"_"&amp;$C45,データシート2!$A$1:$SI$1,0),0)</f>
        <v>5</v>
      </c>
      <c r="N45" s="778">
        <f>VLOOKUP($D$3&amp;"_"&amp;N$3,データシート2!$A:$SI,MATCH($G$2&amp;"_"&amp;$C45,データシート2!$A$1:$SI$1,0),0)</f>
        <v>5</v>
      </c>
      <c r="O45" s="778">
        <f>VLOOKUP($D$3&amp;"_"&amp;O$3,データシート2!$A:$SI,MATCH($G$2&amp;"_"&amp;$C45,データシート2!$A$1:$SI$1,0),0)</f>
        <v>5</v>
      </c>
      <c r="P45" s="778">
        <f>VLOOKUP($D$3&amp;"_"&amp;P$3,データシート2!$A:$SI,MATCH($G$2&amp;"_"&amp;$C45,データシート2!$A$1:$SI$1,0),0)</f>
        <v>5</v>
      </c>
      <c r="Q45" s="779">
        <f>VLOOKUP($D$3&amp;"_"&amp;Q$3,データシート2!$A:$SI,MATCH($G$2&amp;"_"&amp;$C45,データシート2!$A$1:$SI$1,0),0)</f>
        <v>5</v>
      </c>
      <c r="R45" s="947">
        <f>VLOOKUP($D$3&amp;"_"&amp;R$3,データシート2!$A:$SI,MATCH($R$2&amp;"_"&amp;$C45,データシート2!$A$1:$SI$1,0),0)</f>
        <v>109.22499999999999</v>
      </c>
      <c r="S45" s="948">
        <f>VLOOKUP($D$3&amp;"_"&amp;S$3,データシート2!$A:$SI,MATCH($R$2&amp;"_"&amp;$C45,データシート2!$A$1:$SI$1,0),0)</f>
        <v>113.402</v>
      </c>
      <c r="T45" s="948">
        <f>VLOOKUP($D$3&amp;"_"&amp;T$3,データシート2!$A:$SI,MATCH($R$2&amp;"_"&amp;$C45,データシート2!$A$1:$SI$1,0),0)</f>
        <v>113.4</v>
      </c>
      <c r="U45" s="948">
        <f>VLOOKUP($D$3&amp;"_"&amp;U$3,データシート2!$A:$SI,MATCH($R$2&amp;"_"&amp;$C45,データシート2!$A$1:$SI$1,0),0)</f>
        <v>114.99</v>
      </c>
      <c r="V45" s="948">
        <f>VLOOKUP($D$3&amp;"_"&amp;V$3,データシート2!$A:$SI,MATCH($R$2&amp;"_"&amp;$C45,データシート2!$A$1:$SI$1,0),0)</f>
        <v>97.658000000000001</v>
      </c>
      <c r="W45" s="948">
        <f>VLOOKUP($D$3&amp;"_"&amp;W$3,データシート2!$A:$SI,MATCH($R$2&amp;"_"&amp;$C45,データシート2!$A$1:$SI$1,0),0)</f>
        <v>23.872</v>
      </c>
      <c r="X45" s="948">
        <f>VLOOKUP($D$3&amp;"_"&amp;X$3,データシート2!$A:$SI,MATCH($R$2&amp;"_"&amp;$C45,データシート2!$A$1:$SI$1,0),0)</f>
        <v>104.937</v>
      </c>
      <c r="Y45" s="948">
        <f>VLOOKUP($D$3&amp;"_"&amp;Y$3,データシート2!$A:$SI,MATCH($R$2&amp;"_"&amp;$C45,データシート2!$A$1:$SI$1,0),0)</f>
        <v>101.657</v>
      </c>
      <c r="Z45" s="948">
        <f>VLOOKUP($D$3&amp;"_"&amp;Z$3,データシート2!$A:$SI,MATCH($R$2&amp;"_"&amp;$C45,データシート2!$A$1:$SI$1,0),0)</f>
        <v>93.733999999999995</v>
      </c>
      <c r="AA45" s="948">
        <f>VLOOKUP($D$3&amp;"_"&amp;AA$3,データシート2!$A:$SI,MATCH($R$2&amp;"_"&amp;$C45,データシート2!$A$1:$SI$1,0),0)</f>
        <v>78.013000000000005</v>
      </c>
      <c r="AB45" s="949">
        <f>VLOOKUP($D$3&amp;"_"&amp;AB$3,データシート2!$A:$SI,MATCH($R$2&amp;"_"&amp;$C45,データシート2!$A$1:$SI$1,0),0)</f>
        <v>79.509</v>
      </c>
    </row>
    <row r="46" spans="2:29" s="756" customFormat="1" ht="16.5" customHeight="1">
      <c r="B46" s="748"/>
      <c r="C46" s="773">
        <v>26</v>
      </c>
      <c r="D46" s="774" t="s">
        <v>558</v>
      </c>
      <c r="E46" s="773"/>
      <c r="F46" s="775"/>
      <c r="G46" s="776">
        <f>VLOOKUP($D$3&amp;"_"&amp;G$3,データシート2!$A:$SI,MATCH($G$2&amp;"_"&amp;$C46,データシート2!$A$1:$SI$1,0),0)</f>
        <v>6</v>
      </c>
      <c r="H46" s="777">
        <f>VLOOKUP($D$3&amp;"_"&amp;H$3,データシート2!$A:$SI,MATCH($G$2&amp;"_"&amp;$C46,データシート2!$A$1:$SI$1,0),0)</f>
        <v>7</v>
      </c>
      <c r="I46" s="777">
        <f>VLOOKUP($D$3&amp;"_"&amp;I$3,データシート2!$A:$SI,MATCH($G$2&amp;"_"&amp;$C46,データシート2!$A$1:$SI$1,0),0)</f>
        <v>9</v>
      </c>
      <c r="J46" s="777">
        <f>VLOOKUP($D$3&amp;"_"&amp;J$3,データシート2!$A:$SI,MATCH($G$2&amp;"_"&amp;$C46,データシート2!$A$1:$SI$1,0),0)</f>
        <v>7</v>
      </c>
      <c r="K46" s="778">
        <f>VLOOKUP($D$3&amp;"_"&amp;K$3,データシート2!$A:$SI,MATCH($G$2&amp;"_"&amp;$C46,データシート2!$A$1:$SI$1,0),0)</f>
        <v>7</v>
      </c>
      <c r="L46" s="778">
        <f>VLOOKUP($D$3&amp;"_"&amp;L$3,データシート2!$A:$SI,MATCH($G$2&amp;"_"&amp;$C46,データシート2!$A$1:$SI$1,0),0)</f>
        <v>7</v>
      </c>
      <c r="M46" s="778">
        <f>VLOOKUP($D$3&amp;"_"&amp;M$3,データシート2!$A:$SI,MATCH($G$2&amp;"_"&amp;$C46,データシート2!$A$1:$SI$1,0),0)</f>
        <v>6</v>
      </c>
      <c r="N46" s="778">
        <f>VLOOKUP($D$3&amp;"_"&amp;N$3,データシート2!$A:$SI,MATCH($G$2&amp;"_"&amp;$C46,データシート2!$A$1:$SI$1,0),0)</f>
        <v>6</v>
      </c>
      <c r="O46" s="778">
        <f>VLOOKUP($D$3&amp;"_"&amp;O$3,データシート2!$A:$SI,MATCH($G$2&amp;"_"&amp;$C46,データシート2!$A$1:$SI$1,0),0)</f>
        <v>5</v>
      </c>
      <c r="P46" s="778">
        <f>VLOOKUP($D$3&amp;"_"&amp;P$3,データシート2!$A:$SI,MATCH($G$2&amp;"_"&amp;$C46,データシート2!$A$1:$SI$1,0),0)</f>
        <v>7</v>
      </c>
      <c r="Q46" s="779">
        <f>VLOOKUP($D$3&amp;"_"&amp;Q$3,データシート2!$A:$SI,MATCH($G$2&amp;"_"&amp;$C46,データシート2!$A$1:$SI$1,0),0)</f>
        <v>8</v>
      </c>
      <c r="R46" s="947">
        <f>VLOOKUP($D$3&amp;"_"&amp;R$3,データシート2!$A:$SI,MATCH($R$2&amp;"_"&amp;$C46,データシート2!$A$1:$SI$1,0),0)</f>
        <v>45.015000000000001</v>
      </c>
      <c r="S46" s="948">
        <f>VLOOKUP($D$3&amp;"_"&amp;S$3,データシート2!$A:$SI,MATCH($R$2&amp;"_"&amp;$C46,データシート2!$A$1:$SI$1,0),0)</f>
        <v>45.640999999999998</v>
      </c>
      <c r="T46" s="948">
        <f>VLOOKUP($D$3&amp;"_"&amp;T$3,データシート2!$A:$SI,MATCH($R$2&amp;"_"&amp;$C46,データシート2!$A$1:$SI$1,0),0)</f>
        <v>67.864000000000004</v>
      </c>
      <c r="U46" s="948">
        <f>VLOOKUP($D$3&amp;"_"&amp;U$3,データシート2!$A:$SI,MATCH($R$2&amp;"_"&amp;$C46,データシート2!$A$1:$SI$1,0),0)</f>
        <v>61.878999999999998</v>
      </c>
      <c r="V46" s="948">
        <f>VLOOKUP($D$3&amp;"_"&amp;V$3,データシート2!$A:$SI,MATCH($R$2&amp;"_"&amp;$C46,データシート2!$A$1:$SI$1,0),0)</f>
        <v>59.24</v>
      </c>
      <c r="W46" s="948">
        <f>VLOOKUP($D$3&amp;"_"&amp;W$3,データシート2!$A:$SI,MATCH($R$2&amp;"_"&amp;$C46,データシート2!$A$1:$SI$1,0),0)</f>
        <v>57.677999999999997</v>
      </c>
      <c r="X46" s="948">
        <f>VLOOKUP($D$3&amp;"_"&amp;X$3,データシート2!$A:$SI,MATCH($R$2&amp;"_"&amp;$C46,データシート2!$A$1:$SI$1,0),0)</f>
        <v>47.881999999999998</v>
      </c>
      <c r="Y46" s="948">
        <f>VLOOKUP($D$3&amp;"_"&amp;Y$3,データシート2!$A:$SI,MATCH($R$2&amp;"_"&amp;$C46,データシート2!$A$1:$SI$1,0),0)</f>
        <v>46.923999999999999</v>
      </c>
      <c r="Z46" s="948">
        <f>VLOOKUP($D$3&amp;"_"&amp;Z$3,データシート2!$A:$SI,MATCH($R$2&amp;"_"&amp;$C46,データシート2!$A$1:$SI$1,0),0)</f>
        <v>36.186999999999998</v>
      </c>
      <c r="AA46" s="948">
        <f>VLOOKUP($D$3&amp;"_"&amp;AA$3,データシート2!$A:$SI,MATCH($R$2&amp;"_"&amp;$C46,データシート2!$A$1:$SI$1,0),0)</f>
        <v>47.59</v>
      </c>
      <c r="AB46" s="949">
        <f>VLOOKUP($D$3&amp;"_"&amp;AB$3,データシート2!$A:$SI,MATCH($R$2&amp;"_"&amp;$C46,データシート2!$A$1:$SI$1,0),0)</f>
        <v>52.628</v>
      </c>
    </row>
    <row r="47" spans="2:29" s="756" customFormat="1" ht="16.5" customHeight="1">
      <c r="B47" s="748"/>
      <c r="C47" s="773">
        <v>27</v>
      </c>
      <c r="D47" s="774" t="s">
        <v>559</v>
      </c>
      <c r="E47" s="773"/>
      <c r="F47" s="775"/>
      <c r="G47" s="776">
        <f>VLOOKUP($D$3&amp;"_"&amp;G$3,データシート2!$A:$SI,MATCH($G$2&amp;"_"&amp;$C47,データシート2!$A$1:$SI$1,0),0)</f>
        <v>7</v>
      </c>
      <c r="H47" s="777">
        <f>VLOOKUP($D$3&amp;"_"&amp;H$3,データシート2!$A:$SI,MATCH($G$2&amp;"_"&amp;$C47,データシート2!$A$1:$SI$1,0),0)</f>
        <v>7</v>
      </c>
      <c r="I47" s="777">
        <f>VLOOKUP($D$3&amp;"_"&amp;I$3,データシート2!$A:$SI,MATCH($G$2&amp;"_"&amp;$C47,データシート2!$A$1:$SI$1,0),0)</f>
        <v>7</v>
      </c>
      <c r="J47" s="777">
        <f>VLOOKUP($D$3&amp;"_"&amp;J$3,データシート2!$A:$SI,MATCH($G$2&amp;"_"&amp;$C47,データシート2!$A$1:$SI$1,0),0)</f>
        <v>7</v>
      </c>
      <c r="K47" s="778">
        <f>VLOOKUP($D$3&amp;"_"&amp;K$3,データシート2!$A:$SI,MATCH($G$2&amp;"_"&amp;$C47,データシート2!$A$1:$SI$1,0),0)</f>
        <v>7</v>
      </c>
      <c r="L47" s="778">
        <f>VLOOKUP($D$3&amp;"_"&amp;L$3,データシート2!$A:$SI,MATCH($G$2&amp;"_"&amp;$C47,データシート2!$A$1:$SI$1,0),0)</f>
        <v>7</v>
      </c>
      <c r="M47" s="778">
        <f>VLOOKUP($D$3&amp;"_"&amp;M$3,データシート2!$A:$SI,MATCH($G$2&amp;"_"&amp;$C47,データシート2!$A$1:$SI$1,0),0)</f>
        <v>7</v>
      </c>
      <c r="N47" s="778">
        <f>VLOOKUP($D$3&amp;"_"&amp;N$3,データシート2!$A:$SI,MATCH($G$2&amp;"_"&amp;$C47,データシート2!$A$1:$SI$1,0),0)</f>
        <v>7</v>
      </c>
      <c r="O47" s="778">
        <f>VLOOKUP($D$3&amp;"_"&amp;O$3,データシート2!$A:$SI,MATCH($G$2&amp;"_"&amp;$C47,データシート2!$A$1:$SI$1,0),0)</f>
        <v>6</v>
      </c>
      <c r="P47" s="778">
        <f>VLOOKUP($D$3&amp;"_"&amp;P$3,データシート2!$A:$SI,MATCH($G$2&amp;"_"&amp;$C47,データシート2!$A$1:$SI$1,0),0)</f>
        <v>6</v>
      </c>
      <c r="Q47" s="779">
        <f>VLOOKUP($D$3&amp;"_"&amp;Q$3,データシート2!$A:$SI,MATCH($G$2&amp;"_"&amp;$C47,データシート2!$A$1:$SI$1,0),0)</f>
        <v>6</v>
      </c>
      <c r="R47" s="947">
        <f>VLOOKUP($D$3&amp;"_"&amp;R$3,データシート2!$A:$SI,MATCH($R$2&amp;"_"&amp;$C47,データシート2!$A$1:$SI$1,0),0)</f>
        <v>98.616</v>
      </c>
      <c r="S47" s="948">
        <f>VLOOKUP($D$3&amp;"_"&amp;S$3,データシート2!$A:$SI,MATCH($R$2&amp;"_"&amp;$C47,データシート2!$A$1:$SI$1,0),0)</f>
        <v>112.773</v>
      </c>
      <c r="T47" s="948">
        <f>VLOOKUP($D$3&amp;"_"&amp;T$3,データシート2!$A:$SI,MATCH($R$2&amp;"_"&amp;$C47,データシート2!$A$1:$SI$1,0),0)</f>
        <v>127.539</v>
      </c>
      <c r="U47" s="948">
        <f>VLOOKUP($D$3&amp;"_"&amp;U$3,データシート2!$A:$SI,MATCH($R$2&amp;"_"&amp;$C47,データシート2!$A$1:$SI$1,0),0)</f>
        <v>127.953</v>
      </c>
      <c r="V47" s="948">
        <f>VLOOKUP($D$3&amp;"_"&amp;V$3,データシート2!$A:$SI,MATCH($R$2&amp;"_"&amp;$C47,データシート2!$A$1:$SI$1,0),0)</f>
        <v>122.18899999999999</v>
      </c>
      <c r="W47" s="948">
        <f>VLOOKUP($D$3&amp;"_"&amp;W$3,データシート2!$A:$SI,MATCH($R$2&amp;"_"&amp;$C47,データシート2!$A$1:$SI$1,0),0)</f>
        <v>121.322</v>
      </c>
      <c r="X47" s="948">
        <f>VLOOKUP($D$3&amp;"_"&amp;X$3,データシート2!$A:$SI,MATCH($R$2&amp;"_"&amp;$C47,データシート2!$A$1:$SI$1,0),0)</f>
        <v>117.822</v>
      </c>
      <c r="Y47" s="948">
        <f>VLOOKUP($D$3&amp;"_"&amp;Y$3,データシート2!$A:$SI,MATCH($R$2&amp;"_"&amp;$C47,データシート2!$A$1:$SI$1,0),0)</f>
        <v>108.682</v>
      </c>
      <c r="Z47" s="948">
        <f>VLOOKUP($D$3&amp;"_"&amp;Z$3,データシート2!$A:$SI,MATCH($R$2&amp;"_"&amp;$C47,データシート2!$A$1:$SI$1,0),0)</f>
        <v>108.40600000000001</v>
      </c>
      <c r="AA47" s="948">
        <f>VLOOKUP($D$3&amp;"_"&amp;AA$3,データシート2!$A:$SI,MATCH($R$2&amp;"_"&amp;$C47,データシート2!$A$1:$SI$1,0),0)</f>
        <v>103.242</v>
      </c>
      <c r="AB47" s="949">
        <f>VLOOKUP($D$3&amp;"_"&amp;AB$3,データシート2!$A:$SI,MATCH($R$2&amp;"_"&amp;$C47,データシート2!$A$1:$SI$1,0),0)</f>
        <v>97.834999999999994</v>
      </c>
    </row>
    <row r="48" spans="2:29" s="756" customFormat="1" ht="16.5" customHeight="1">
      <c r="B48" s="748"/>
      <c r="C48" s="773">
        <v>28</v>
      </c>
      <c r="D48" s="774" t="s">
        <v>560</v>
      </c>
      <c r="E48" s="773"/>
      <c r="F48" s="775"/>
      <c r="G48" s="776">
        <f>VLOOKUP($D$3&amp;"_"&amp;G$3,データシート2!$A:$SI,MATCH($G$2&amp;"_"&amp;$C48,データシート2!$A$1:$SI$1,0),0)</f>
        <v>12</v>
      </c>
      <c r="H48" s="777">
        <f>VLOOKUP($D$3&amp;"_"&amp;H$3,データシート2!$A:$SI,MATCH($G$2&amp;"_"&amp;$C48,データシート2!$A$1:$SI$1,0),0)</f>
        <v>12</v>
      </c>
      <c r="I48" s="777">
        <f>VLOOKUP($D$3&amp;"_"&amp;I$3,データシート2!$A:$SI,MATCH($G$2&amp;"_"&amp;$C48,データシート2!$A$1:$SI$1,0),0)</f>
        <v>12</v>
      </c>
      <c r="J48" s="777">
        <f>VLOOKUP($D$3&amp;"_"&amp;J$3,データシート2!$A:$SI,MATCH($G$2&amp;"_"&amp;$C48,データシート2!$A$1:$SI$1,0),0)</f>
        <v>12</v>
      </c>
      <c r="K48" s="778">
        <f>VLOOKUP($D$3&amp;"_"&amp;K$3,データシート2!$A:$SI,MATCH($G$2&amp;"_"&amp;$C48,データシート2!$A$1:$SI$1,0),0)</f>
        <v>12</v>
      </c>
      <c r="L48" s="778">
        <f>VLOOKUP($D$3&amp;"_"&amp;L$3,データシート2!$A:$SI,MATCH($G$2&amp;"_"&amp;$C48,データシート2!$A$1:$SI$1,0),0)</f>
        <v>12</v>
      </c>
      <c r="M48" s="778">
        <f>VLOOKUP($D$3&amp;"_"&amp;M$3,データシート2!$A:$SI,MATCH($G$2&amp;"_"&amp;$C48,データシート2!$A$1:$SI$1,0),0)</f>
        <v>13</v>
      </c>
      <c r="N48" s="778">
        <f>VLOOKUP($D$3&amp;"_"&amp;N$3,データシート2!$A:$SI,MATCH($G$2&amp;"_"&amp;$C48,データシート2!$A$1:$SI$1,0),0)</f>
        <v>13</v>
      </c>
      <c r="O48" s="778">
        <f>VLOOKUP($D$3&amp;"_"&amp;O$3,データシート2!$A:$SI,MATCH($G$2&amp;"_"&amp;$C48,データシート2!$A$1:$SI$1,0),0)</f>
        <v>13</v>
      </c>
      <c r="P48" s="778">
        <f>VLOOKUP($D$3&amp;"_"&amp;P$3,データシート2!$A:$SI,MATCH($G$2&amp;"_"&amp;$C48,データシート2!$A$1:$SI$1,0),0)</f>
        <v>13</v>
      </c>
      <c r="Q48" s="779">
        <f>VLOOKUP($D$3&amp;"_"&amp;Q$3,データシート2!$A:$SI,MATCH($G$2&amp;"_"&amp;$C48,データシート2!$A$1:$SI$1,0),0)</f>
        <v>13</v>
      </c>
      <c r="R48" s="947">
        <f>VLOOKUP($D$3&amp;"_"&amp;R$3,データシート2!$A:$SI,MATCH($R$2&amp;"_"&amp;$C48,データシート2!$A$1:$SI$1,0),0)</f>
        <v>160.893</v>
      </c>
      <c r="S48" s="948">
        <f>VLOOKUP($D$3&amp;"_"&amp;S$3,データシート2!$A:$SI,MATCH($R$2&amp;"_"&amp;$C48,データシート2!$A$1:$SI$1,0),0)</f>
        <v>177.12200000000001</v>
      </c>
      <c r="T48" s="948">
        <f>VLOOKUP($D$3&amp;"_"&amp;T$3,データシート2!$A:$SI,MATCH($R$2&amp;"_"&amp;$C48,データシート2!$A$1:$SI$1,0),0)</f>
        <v>169.54400000000001</v>
      </c>
      <c r="U48" s="948">
        <f>VLOOKUP($D$3&amp;"_"&amp;U$3,データシート2!$A:$SI,MATCH($R$2&amp;"_"&amp;$C48,データシート2!$A$1:$SI$1,0),0)</f>
        <v>181.97800000000001</v>
      </c>
      <c r="V48" s="948">
        <f>VLOOKUP($D$3&amp;"_"&amp;V$3,データシート2!$A:$SI,MATCH($R$2&amp;"_"&amp;$C48,データシート2!$A$1:$SI$1,0),0)</f>
        <v>178.69399999999999</v>
      </c>
      <c r="W48" s="948">
        <f>VLOOKUP($D$3&amp;"_"&amp;W$3,データシート2!$A:$SI,MATCH($R$2&amp;"_"&amp;$C48,データシート2!$A$1:$SI$1,0),0)</f>
        <v>180.03100000000001</v>
      </c>
      <c r="X48" s="948">
        <f>VLOOKUP($D$3&amp;"_"&amp;X$3,データシート2!$A:$SI,MATCH($R$2&amp;"_"&amp;$C48,データシート2!$A$1:$SI$1,0),0)</f>
        <v>185.34800000000001</v>
      </c>
      <c r="Y48" s="948">
        <f>VLOOKUP($D$3&amp;"_"&amp;Y$3,データシート2!$A:$SI,MATCH($R$2&amp;"_"&amp;$C48,データシート2!$A$1:$SI$1,0),0)</f>
        <v>189.78100000000001</v>
      </c>
      <c r="Z48" s="948">
        <f>VLOOKUP($D$3&amp;"_"&amp;Z$3,データシート2!$A:$SI,MATCH($R$2&amp;"_"&amp;$C48,データシート2!$A$1:$SI$1,0),0)</f>
        <v>172.60900000000001</v>
      </c>
      <c r="AA48" s="948">
        <f>VLOOKUP($D$3&amp;"_"&amp;AA$3,データシート2!$A:$SI,MATCH($R$2&amp;"_"&amp;$C48,データシート2!$A$1:$SI$1,0),0)</f>
        <v>170.96700000000001</v>
      </c>
      <c r="AB48" s="949">
        <f>VLOOKUP($D$3&amp;"_"&amp;AB$3,データシート2!$A:$SI,MATCH($R$2&amp;"_"&amp;$C48,データシート2!$A$1:$SI$1,0),0)</f>
        <v>169.167</v>
      </c>
    </row>
    <row r="49" spans="2:29" s="756" customFormat="1" ht="16.5" customHeight="1">
      <c r="B49" s="748"/>
      <c r="C49" s="773">
        <v>29</v>
      </c>
      <c r="D49" s="774" t="s">
        <v>561</v>
      </c>
      <c r="E49" s="773"/>
      <c r="F49" s="775"/>
      <c r="G49" s="776">
        <f>VLOOKUP($D$3&amp;"_"&amp;G$3,データシート2!$A:$SI,MATCH($G$2&amp;"_"&amp;$C49,データシート2!$A$1:$SI$1,0),0)</f>
        <v>18</v>
      </c>
      <c r="H49" s="777">
        <f>VLOOKUP($D$3&amp;"_"&amp;H$3,データシート2!$A:$SI,MATCH($G$2&amp;"_"&amp;$C49,データシート2!$A$1:$SI$1,0),0)</f>
        <v>16</v>
      </c>
      <c r="I49" s="777">
        <f>VLOOKUP($D$3&amp;"_"&amp;I$3,データシート2!$A:$SI,MATCH($G$2&amp;"_"&amp;$C49,データシート2!$A$1:$SI$1,0),0)</f>
        <v>18</v>
      </c>
      <c r="J49" s="777">
        <f>VLOOKUP($D$3&amp;"_"&amp;J$3,データシート2!$A:$SI,MATCH($G$2&amp;"_"&amp;$C49,データシート2!$A$1:$SI$1,0),0)</f>
        <v>20</v>
      </c>
      <c r="K49" s="778">
        <f>VLOOKUP($D$3&amp;"_"&amp;K$3,データシート2!$A:$SI,MATCH($G$2&amp;"_"&amp;$C49,データシート2!$A$1:$SI$1,0),0)</f>
        <v>19</v>
      </c>
      <c r="L49" s="778">
        <f>VLOOKUP($D$3&amp;"_"&amp;L$3,データシート2!$A:$SI,MATCH($G$2&amp;"_"&amp;$C49,データシート2!$A$1:$SI$1,0),0)</f>
        <v>20</v>
      </c>
      <c r="M49" s="778">
        <f>VLOOKUP($D$3&amp;"_"&amp;M$3,データシート2!$A:$SI,MATCH($G$2&amp;"_"&amp;$C49,データシート2!$A$1:$SI$1,0),0)</f>
        <v>19</v>
      </c>
      <c r="N49" s="778">
        <f>VLOOKUP($D$3&amp;"_"&amp;N$3,データシート2!$A:$SI,MATCH($G$2&amp;"_"&amp;$C49,データシート2!$A$1:$SI$1,0),0)</f>
        <v>21</v>
      </c>
      <c r="O49" s="778">
        <f>VLOOKUP($D$3&amp;"_"&amp;O$3,データシート2!$A:$SI,MATCH($G$2&amp;"_"&amp;$C49,データシート2!$A$1:$SI$1,0),0)</f>
        <v>20</v>
      </c>
      <c r="P49" s="778">
        <f>VLOOKUP($D$3&amp;"_"&amp;P$3,データシート2!$A:$SI,MATCH($G$2&amp;"_"&amp;$C49,データシート2!$A$1:$SI$1,0),0)</f>
        <v>18</v>
      </c>
      <c r="Q49" s="779">
        <f>VLOOKUP($D$3&amp;"_"&amp;Q$3,データシート2!$A:$SI,MATCH($G$2&amp;"_"&amp;$C49,データシート2!$A$1:$SI$1,0),0)</f>
        <v>18</v>
      </c>
      <c r="R49" s="947">
        <f>VLOOKUP($D$3&amp;"_"&amp;R$3,データシート2!$A:$SI,MATCH($R$2&amp;"_"&amp;$C49,データシート2!$A$1:$SI$1,0),0)</f>
        <v>299.59699999999998</v>
      </c>
      <c r="S49" s="948">
        <f>VLOOKUP($D$3&amp;"_"&amp;S$3,データシート2!$A:$SI,MATCH($R$2&amp;"_"&amp;$C49,データシート2!$A$1:$SI$1,0),0)</f>
        <v>309.66399999999999</v>
      </c>
      <c r="T49" s="948">
        <f>VLOOKUP($D$3&amp;"_"&amp;T$3,データシート2!$A:$SI,MATCH($R$2&amp;"_"&amp;$C49,データシート2!$A$1:$SI$1,0),0)</f>
        <v>340.22899999999998</v>
      </c>
      <c r="U49" s="948">
        <f>VLOOKUP($D$3&amp;"_"&amp;U$3,データシート2!$A:$SI,MATCH($R$2&amp;"_"&amp;$C49,データシート2!$A$1:$SI$1,0),0)</f>
        <v>359.13400000000001</v>
      </c>
      <c r="V49" s="948">
        <f>VLOOKUP($D$3&amp;"_"&amp;V$3,データシート2!$A:$SI,MATCH($R$2&amp;"_"&amp;$C49,データシート2!$A$1:$SI$1,0),0)</f>
        <v>404.214</v>
      </c>
      <c r="W49" s="948">
        <f>VLOOKUP($D$3&amp;"_"&amp;W$3,データシート2!$A:$SI,MATCH($R$2&amp;"_"&amp;$C49,データシート2!$A$1:$SI$1,0),0)</f>
        <v>383.81599999999997</v>
      </c>
      <c r="X49" s="948">
        <f>VLOOKUP($D$3&amp;"_"&amp;X$3,データシート2!$A:$SI,MATCH($R$2&amp;"_"&amp;$C49,データシート2!$A$1:$SI$1,0),0)</f>
        <v>303.95800000000003</v>
      </c>
      <c r="Y49" s="948">
        <f>VLOOKUP($D$3&amp;"_"&amp;Y$3,データシート2!$A:$SI,MATCH($R$2&amp;"_"&amp;$C49,データシート2!$A$1:$SI$1,0),0)</f>
        <v>311.79000000000002</v>
      </c>
      <c r="Z49" s="948">
        <f>VLOOKUP($D$3&amp;"_"&amp;Z$3,データシート2!$A:$SI,MATCH($R$2&amp;"_"&amp;$C49,データシート2!$A$1:$SI$1,0),0)</f>
        <v>334.55099999999999</v>
      </c>
      <c r="AA49" s="948">
        <f>VLOOKUP($D$3&amp;"_"&amp;AA$3,データシート2!$A:$SI,MATCH($R$2&amp;"_"&amp;$C49,データシート2!$A$1:$SI$1,0),0)</f>
        <v>292.28399999999999</v>
      </c>
      <c r="AB49" s="949">
        <f>VLOOKUP($D$3&amp;"_"&amp;AB$3,データシート2!$A:$SI,MATCH($R$2&amp;"_"&amp;$C49,データシート2!$A$1:$SI$1,0),0)</f>
        <v>288.35599999999999</v>
      </c>
    </row>
    <row r="50" spans="2:29" s="756" customFormat="1" ht="16.5" customHeight="1">
      <c r="B50" s="748"/>
      <c r="C50" s="773">
        <v>30</v>
      </c>
      <c r="D50" s="774" t="s">
        <v>562</v>
      </c>
      <c r="E50" s="773"/>
      <c r="F50" s="775"/>
      <c r="G50" s="776">
        <f>VLOOKUP($D$3&amp;"_"&amp;G$3,データシート2!$A:$SI,MATCH($G$2&amp;"_"&amp;$C50,データシート2!$A$1:$SI$1,0),0)</f>
        <v>4</v>
      </c>
      <c r="H50" s="777">
        <f>VLOOKUP($D$3&amp;"_"&amp;H$3,データシート2!$A:$SI,MATCH($G$2&amp;"_"&amp;$C50,データシート2!$A$1:$SI$1,0),0)</f>
        <v>4</v>
      </c>
      <c r="I50" s="777">
        <f>VLOOKUP($D$3&amp;"_"&amp;I$3,データシート2!$A:$SI,MATCH($G$2&amp;"_"&amp;$C50,データシート2!$A$1:$SI$1,0),0)</f>
        <v>2</v>
      </c>
      <c r="J50" s="777">
        <f>VLOOKUP($D$3&amp;"_"&amp;J$3,データシート2!$A:$SI,MATCH($G$2&amp;"_"&amp;$C50,データシート2!$A$1:$SI$1,0),0)</f>
        <v>1</v>
      </c>
      <c r="K50" s="778">
        <f>VLOOKUP($D$3&amp;"_"&amp;K$3,データシート2!$A:$SI,MATCH($G$2&amp;"_"&amp;$C50,データシート2!$A$1:$SI$1,0),0)</f>
        <v>2</v>
      </c>
      <c r="L50" s="778">
        <f>VLOOKUP($D$3&amp;"_"&amp;L$3,データシート2!$A:$SI,MATCH($G$2&amp;"_"&amp;$C50,データシート2!$A$1:$SI$1,0),0)</f>
        <v>2</v>
      </c>
      <c r="M50" s="778">
        <f>VLOOKUP($D$3&amp;"_"&amp;M$3,データシート2!$A:$SI,MATCH($G$2&amp;"_"&amp;$C50,データシート2!$A$1:$SI$1,0),0)</f>
        <v>2</v>
      </c>
      <c r="N50" s="778">
        <f>VLOOKUP($D$3&amp;"_"&amp;N$3,データシート2!$A:$SI,MATCH($G$2&amp;"_"&amp;$C50,データシート2!$A$1:$SI$1,0),0)</f>
        <v>2</v>
      </c>
      <c r="O50" s="778">
        <f>VLOOKUP($D$3&amp;"_"&amp;O$3,データシート2!$A:$SI,MATCH($G$2&amp;"_"&amp;$C50,データシート2!$A$1:$SI$1,0),0)</f>
        <v>2</v>
      </c>
      <c r="P50" s="778">
        <f>VLOOKUP($D$3&amp;"_"&amp;P$3,データシート2!$A:$SI,MATCH($G$2&amp;"_"&amp;$C50,データシート2!$A$1:$SI$1,0),0)</f>
        <v>2</v>
      </c>
      <c r="Q50" s="779">
        <f>VLOOKUP($D$3&amp;"_"&amp;Q$3,データシート2!$A:$SI,MATCH($G$2&amp;"_"&amp;$C50,データシート2!$A$1:$SI$1,0),0)</f>
        <v>2</v>
      </c>
      <c r="R50" s="947">
        <f>VLOOKUP($D$3&amp;"_"&amp;R$3,データシート2!$A:$SI,MATCH($R$2&amp;"_"&amp;$C50,データシート2!$A$1:$SI$1,0),0)</f>
        <v>19.632999999999999</v>
      </c>
      <c r="S50" s="948">
        <f>VLOOKUP($D$3&amp;"_"&amp;S$3,データシート2!$A:$SI,MATCH($R$2&amp;"_"&amp;$C50,データシート2!$A$1:$SI$1,0),0)</f>
        <v>21.803999999999998</v>
      </c>
      <c r="T50" s="948">
        <f>VLOOKUP($D$3&amp;"_"&amp;T$3,データシート2!$A:$SI,MATCH($R$2&amp;"_"&amp;$C50,データシート2!$A$1:$SI$1,0),0)</f>
        <v>12.603999999999999</v>
      </c>
      <c r="U50" s="948">
        <f>VLOOKUP($D$3&amp;"_"&amp;U$3,データシート2!$A:$SI,MATCH($R$2&amp;"_"&amp;$C50,データシート2!$A$1:$SI$1,0),0)</f>
        <v>3.8580000000000001</v>
      </c>
      <c r="V50" s="948">
        <f>VLOOKUP($D$3&amp;"_"&amp;V$3,データシート2!$A:$SI,MATCH($R$2&amp;"_"&amp;$C50,データシート2!$A$1:$SI$1,0),0)</f>
        <v>8.0630000000000006</v>
      </c>
      <c r="W50" s="948">
        <f>VLOOKUP($D$3&amp;"_"&amp;W$3,データシート2!$A:$SI,MATCH($R$2&amp;"_"&amp;$C50,データシート2!$A$1:$SI$1,0),0)</f>
        <v>8.76</v>
      </c>
      <c r="X50" s="948">
        <f>VLOOKUP($D$3&amp;"_"&amp;X$3,データシート2!$A:$SI,MATCH($R$2&amp;"_"&amp;$C50,データシート2!$A$1:$SI$1,0),0)</f>
        <v>9.1829999999999998</v>
      </c>
      <c r="Y50" s="948">
        <f>VLOOKUP($D$3&amp;"_"&amp;Y$3,データシート2!$A:$SI,MATCH($R$2&amp;"_"&amp;$C50,データシート2!$A$1:$SI$1,0),0)</f>
        <v>8.8870000000000005</v>
      </c>
      <c r="Z50" s="948">
        <f>VLOOKUP($D$3&amp;"_"&amp;Z$3,データシート2!$A:$SI,MATCH($R$2&amp;"_"&amp;$C50,データシート2!$A$1:$SI$1,0),0)</f>
        <v>8.5519999999999996</v>
      </c>
      <c r="AA50" s="948">
        <f>VLOOKUP($D$3&amp;"_"&amp;AA$3,データシート2!$A:$SI,MATCH($R$2&amp;"_"&amp;$C50,データシート2!$A$1:$SI$1,0),0)</f>
        <v>8.4459999999999997</v>
      </c>
      <c r="AB50" s="949">
        <f>VLOOKUP($D$3&amp;"_"&amp;AB$3,データシート2!$A:$SI,MATCH($R$2&amp;"_"&amp;$C50,データシート2!$A$1:$SI$1,0),0)</f>
        <v>6.9589999999999996</v>
      </c>
    </row>
    <row r="51" spans="2:29" s="756" customFormat="1" ht="16.5" customHeight="1">
      <c r="B51" s="748"/>
      <c r="C51" s="773">
        <v>31</v>
      </c>
      <c r="D51" s="774" t="s">
        <v>563</v>
      </c>
      <c r="E51" s="773"/>
      <c r="F51" s="775"/>
      <c r="G51" s="776">
        <f>VLOOKUP($D$3&amp;"_"&amp;G$3,データシート2!$A:$SI,MATCH($G$2&amp;"_"&amp;$C51,データシート2!$A$1:$SI$1,0),0)</f>
        <v>100</v>
      </c>
      <c r="H51" s="777">
        <f>VLOOKUP($D$3&amp;"_"&amp;H$3,データシート2!$A:$SI,MATCH($G$2&amp;"_"&amp;$C51,データシート2!$A$1:$SI$1,0),0)</f>
        <v>104</v>
      </c>
      <c r="I51" s="777">
        <f>VLOOKUP($D$3&amp;"_"&amp;I$3,データシート2!$A:$SI,MATCH($G$2&amp;"_"&amp;$C51,データシート2!$A$1:$SI$1,0),0)</f>
        <v>109</v>
      </c>
      <c r="J51" s="777">
        <f>VLOOKUP($D$3&amp;"_"&amp;J$3,データシート2!$A:$SI,MATCH($G$2&amp;"_"&amp;$C51,データシート2!$A$1:$SI$1,0),0)</f>
        <v>108</v>
      </c>
      <c r="K51" s="778">
        <f>VLOOKUP($D$3&amp;"_"&amp;K$3,データシート2!$A:$SI,MATCH($G$2&amp;"_"&amp;$C51,データシート2!$A$1:$SI$1,0),0)</f>
        <v>108</v>
      </c>
      <c r="L51" s="778">
        <f>VLOOKUP($D$3&amp;"_"&amp;L$3,データシート2!$A:$SI,MATCH($G$2&amp;"_"&amp;$C51,データシート2!$A$1:$SI$1,0),0)</f>
        <v>112</v>
      </c>
      <c r="M51" s="778">
        <f>VLOOKUP($D$3&amp;"_"&amp;M$3,データシート2!$A:$SI,MATCH($G$2&amp;"_"&amp;$C51,データシート2!$A$1:$SI$1,0),0)</f>
        <v>112</v>
      </c>
      <c r="N51" s="778">
        <f>VLOOKUP($D$3&amp;"_"&amp;N$3,データシート2!$A:$SI,MATCH($G$2&amp;"_"&amp;$C51,データシート2!$A$1:$SI$1,0),0)</f>
        <v>115</v>
      </c>
      <c r="O51" s="778">
        <f>VLOOKUP($D$3&amp;"_"&amp;O$3,データシート2!$A:$SI,MATCH($G$2&amp;"_"&amp;$C51,データシート2!$A$1:$SI$1,0),0)</f>
        <v>118</v>
      </c>
      <c r="P51" s="778">
        <f>VLOOKUP($D$3&amp;"_"&amp;P$3,データシート2!$A:$SI,MATCH($G$2&amp;"_"&amp;$C51,データシート2!$A$1:$SI$1,0),0)</f>
        <v>114</v>
      </c>
      <c r="Q51" s="779">
        <f>VLOOKUP($D$3&amp;"_"&amp;Q$3,データシート2!$A:$SI,MATCH($G$2&amp;"_"&amp;$C51,データシート2!$A$1:$SI$1,0),0)</f>
        <v>114</v>
      </c>
      <c r="R51" s="947">
        <f>VLOOKUP($D$3&amp;"_"&amp;R$3,データシート2!$A:$SI,MATCH($R$2&amp;"_"&amp;$C51,データシート2!$A$1:$SI$1,0),0)</f>
        <v>1467.9970000000001</v>
      </c>
      <c r="S51" s="948">
        <f>VLOOKUP($D$3&amp;"_"&amp;S$3,データシート2!$A:$SI,MATCH($R$2&amp;"_"&amp;$C51,データシート2!$A$1:$SI$1,0),0)</f>
        <v>1636.153</v>
      </c>
      <c r="T51" s="948">
        <f>VLOOKUP($D$3&amp;"_"&amp;T$3,データシート2!$A:$SI,MATCH($R$2&amp;"_"&amp;$C51,データシート2!$A$1:$SI$1,0),0)</f>
        <v>1685.752</v>
      </c>
      <c r="U51" s="948">
        <f>VLOOKUP($D$3&amp;"_"&amp;U$3,データシート2!$A:$SI,MATCH($R$2&amp;"_"&amp;$C51,データシート2!$A$1:$SI$1,0),0)</f>
        <v>1645.4359999999999</v>
      </c>
      <c r="V51" s="948">
        <f>VLOOKUP($D$3&amp;"_"&amp;V$3,データシート2!$A:$SI,MATCH($R$2&amp;"_"&amp;$C51,データシート2!$A$1:$SI$1,0),0)</f>
        <v>1535.8219999999999</v>
      </c>
      <c r="W51" s="948">
        <f>VLOOKUP($D$3&amp;"_"&amp;W$3,データシート2!$A:$SI,MATCH($R$2&amp;"_"&amp;$C51,データシート2!$A$1:$SI$1,0),0)</f>
        <v>1565.3969999999999</v>
      </c>
      <c r="X51" s="948">
        <f>VLOOKUP($D$3&amp;"_"&amp;X$3,データシート2!$A:$SI,MATCH($R$2&amp;"_"&amp;$C51,データシート2!$A$1:$SI$1,0),0)</f>
        <v>1524.309</v>
      </c>
      <c r="Y51" s="948">
        <f>VLOOKUP($D$3&amp;"_"&amp;Y$3,データシート2!$A:$SI,MATCH($R$2&amp;"_"&amp;$C51,データシート2!$A$1:$SI$1,0),0)</f>
        <v>1559.998</v>
      </c>
      <c r="Z51" s="948">
        <f>VLOOKUP($D$3&amp;"_"&amp;Z$3,データシート2!$A:$SI,MATCH($R$2&amp;"_"&amp;$C51,データシート2!$A$1:$SI$1,0),0)</f>
        <v>1506.2819999999999</v>
      </c>
      <c r="AA51" s="948">
        <f>VLOOKUP($D$3&amp;"_"&amp;AA$3,データシート2!$A:$SI,MATCH($R$2&amp;"_"&amp;$C51,データシート2!$A$1:$SI$1,0),0)</f>
        <v>1288.53</v>
      </c>
      <c r="AB51" s="949">
        <f>VLOOKUP($D$3&amp;"_"&amp;AB$3,データシート2!$A:$SI,MATCH($R$2&amp;"_"&amp;$C51,データシート2!$A$1:$SI$1,0),0)</f>
        <v>1267.6849999999999</v>
      </c>
    </row>
    <row r="52" spans="2:29" s="756" customFormat="1" ht="16.5" customHeight="1">
      <c r="B52" s="757"/>
      <c r="C52" s="758">
        <v>32</v>
      </c>
      <c r="D52" s="759" t="s">
        <v>564</v>
      </c>
      <c r="E52" s="758"/>
      <c r="F52" s="760"/>
      <c r="G52" s="761">
        <f>VLOOKUP($D$3&amp;"_"&amp;G$3,データシート2!$A:$SI,MATCH($G$2&amp;"_"&amp;$C52,データシート2!$A$1:$SI$1,0),0)</f>
        <v>7</v>
      </c>
      <c r="H52" s="762">
        <f>VLOOKUP($D$3&amp;"_"&amp;H$3,データシート2!$A:$SI,MATCH($G$2&amp;"_"&amp;$C52,データシート2!$A$1:$SI$1,0),0)</f>
        <v>7</v>
      </c>
      <c r="I52" s="762">
        <f>VLOOKUP($D$3&amp;"_"&amp;I$3,データシート2!$A:$SI,MATCH($G$2&amp;"_"&amp;$C52,データシート2!$A$1:$SI$1,0),0)</f>
        <v>7</v>
      </c>
      <c r="J52" s="762">
        <f>VLOOKUP($D$3&amp;"_"&amp;J$3,データシート2!$A:$SI,MATCH($G$2&amp;"_"&amp;$C52,データシート2!$A$1:$SI$1,0),0)</f>
        <v>8</v>
      </c>
      <c r="K52" s="763">
        <f>VLOOKUP($D$3&amp;"_"&amp;K$3,データシート2!$A:$SI,MATCH($G$2&amp;"_"&amp;$C52,データシート2!$A$1:$SI$1,0),0)</f>
        <v>8</v>
      </c>
      <c r="L52" s="763">
        <f>VLOOKUP($D$3&amp;"_"&amp;L$3,データシート2!$A:$SI,MATCH($G$2&amp;"_"&amp;$C52,データシート2!$A$1:$SI$1,0),0)</f>
        <v>10</v>
      </c>
      <c r="M52" s="763">
        <f>VLOOKUP($D$3&amp;"_"&amp;M$3,データシート2!$A:$SI,MATCH($G$2&amp;"_"&amp;$C52,データシート2!$A$1:$SI$1,0),0)</f>
        <v>11</v>
      </c>
      <c r="N52" s="763">
        <f>VLOOKUP($D$3&amp;"_"&amp;N$3,データシート2!$A:$SI,MATCH($G$2&amp;"_"&amp;$C52,データシート2!$A$1:$SI$1,0),0)</f>
        <v>9</v>
      </c>
      <c r="O52" s="763">
        <f>VLOOKUP($D$3&amp;"_"&amp;O$3,データシート2!$A:$SI,MATCH($G$2&amp;"_"&amp;$C52,データシート2!$A$1:$SI$1,0),0)</f>
        <v>10</v>
      </c>
      <c r="P52" s="763">
        <f>VLOOKUP($D$3&amp;"_"&amp;P$3,データシート2!$A:$SI,MATCH($G$2&amp;"_"&amp;$C52,データシート2!$A$1:$SI$1,0),0)</f>
        <v>10</v>
      </c>
      <c r="Q52" s="764">
        <f>VLOOKUP($D$3&amp;"_"&amp;Q$3,データシート2!$A:$SI,MATCH($G$2&amp;"_"&amp;$C52,データシート2!$A$1:$SI$1,0),0)</f>
        <v>10</v>
      </c>
      <c r="R52" s="940">
        <f>VLOOKUP($D$3&amp;"_"&amp;R$3,データシート2!$A:$SI,MATCH($R$2&amp;"_"&amp;$C52,データシート2!$A$1:$SI$1,0),0)</f>
        <v>56.895000000000003</v>
      </c>
      <c r="S52" s="941">
        <f>VLOOKUP($D$3&amp;"_"&amp;S$3,データシート2!$A:$SI,MATCH($R$2&amp;"_"&amp;$C52,データシート2!$A$1:$SI$1,0),0)</f>
        <v>62.204000000000001</v>
      </c>
      <c r="T52" s="941">
        <f>VLOOKUP($D$3&amp;"_"&amp;T$3,データシート2!$A:$SI,MATCH($R$2&amp;"_"&amp;$C52,データシート2!$A$1:$SI$1,0),0)</f>
        <v>61.317999999999998</v>
      </c>
      <c r="U52" s="941">
        <f>VLOOKUP($D$3&amp;"_"&amp;U$3,データシート2!$A:$SI,MATCH($R$2&amp;"_"&amp;$C52,データシート2!$A$1:$SI$1,0),0)</f>
        <v>95.95</v>
      </c>
      <c r="V52" s="941">
        <f>VLOOKUP($D$3&amp;"_"&amp;V$3,データシート2!$A:$SI,MATCH($R$2&amp;"_"&amp;$C52,データシート2!$A$1:$SI$1,0),0)</f>
        <v>94.632000000000005</v>
      </c>
      <c r="W52" s="941">
        <f>VLOOKUP($D$3&amp;"_"&amp;W$3,データシート2!$A:$SI,MATCH($R$2&amp;"_"&amp;$C52,データシート2!$A$1:$SI$1,0),0)</f>
        <v>99.213999999999999</v>
      </c>
      <c r="X52" s="941">
        <f>VLOOKUP($D$3&amp;"_"&amp;X$3,データシート2!$A:$SI,MATCH($R$2&amp;"_"&amp;$C52,データシート2!$A$1:$SI$1,0),0)</f>
        <v>107.133</v>
      </c>
      <c r="Y52" s="941">
        <f>VLOOKUP($D$3&amp;"_"&amp;Y$3,データシート2!$A:$SI,MATCH($R$2&amp;"_"&amp;$C52,データシート2!$A$1:$SI$1,0),0)</f>
        <v>91.343999999999994</v>
      </c>
      <c r="Z52" s="941">
        <f>VLOOKUP($D$3&amp;"_"&amp;Z$3,データシート2!$A:$SI,MATCH($R$2&amp;"_"&amp;$C52,データシート2!$A$1:$SI$1,0),0)</f>
        <v>98.182000000000002</v>
      </c>
      <c r="AA52" s="941">
        <f>VLOOKUP($D$3&amp;"_"&amp;AA$3,データシート2!$A:$SI,MATCH($R$2&amp;"_"&amp;$C52,データシート2!$A$1:$SI$1,0),0)</f>
        <v>83.891999999999996</v>
      </c>
      <c r="AB52" s="942">
        <f>VLOOKUP($D$3&amp;"_"&amp;AB$3,データシート2!$A:$SI,MATCH($R$2&amp;"_"&amp;$C52,データシート2!$A$1:$SI$1,0),0)</f>
        <v>82.16</v>
      </c>
    </row>
    <row r="53" spans="2:29" s="22" customFormat="1" ht="20.45" customHeight="1">
      <c r="B53" s="740" t="s">
        <v>310</v>
      </c>
      <c r="C53" s="741" t="s">
        <v>565</v>
      </c>
      <c r="D53" s="742"/>
      <c r="E53" s="743"/>
      <c r="F53" s="742"/>
      <c r="G53" s="744">
        <f>VLOOKUP($D$3&amp;"_"&amp;G$3,データシート2!$A:$SI,MATCH($G$2&amp;"_"&amp;$B53,データシート2!$A$1:$SI$1,0),0)</f>
        <v>19</v>
      </c>
      <c r="H53" s="745">
        <f>VLOOKUP($D$3&amp;"_"&amp;H$3,データシート2!$A:$SI,MATCH($G$2&amp;"_"&amp;$B53,データシート2!$A$1:$SI$1,0),0)</f>
        <v>19</v>
      </c>
      <c r="I53" s="745">
        <f>VLOOKUP($D$3&amp;"_"&amp;I$3,データシート2!$A:$SI,MATCH($G$2&amp;"_"&amp;$B53,データシート2!$A$1:$SI$1,0),0)</f>
        <v>19</v>
      </c>
      <c r="J53" s="745">
        <f>VLOOKUP($D$3&amp;"_"&amp;J$3,データシート2!$A:$SI,MATCH($G$2&amp;"_"&amp;$B53,データシート2!$A$1:$SI$1,0),0)</f>
        <v>20</v>
      </c>
      <c r="K53" s="746">
        <f>VLOOKUP($D$3&amp;"_"&amp;K$3,データシート2!$A:$SI,MATCH($G$2&amp;"_"&amp;$B53,データシート2!$A$1:$SI$1,0),0)</f>
        <v>19</v>
      </c>
      <c r="L53" s="746">
        <f>VLOOKUP($D$3&amp;"_"&amp;L$3,データシート2!$A:$SI,MATCH($G$2&amp;"_"&amp;$B53,データシート2!$A$1:$SI$1,0),0)</f>
        <v>21</v>
      </c>
      <c r="M53" s="746">
        <f>VLOOKUP($D$3&amp;"_"&amp;M$3,データシート2!$A:$SI,MATCH($G$2&amp;"_"&amp;$B53,データシート2!$A$1:$SI$1,0),0)</f>
        <v>21</v>
      </c>
      <c r="N53" s="746">
        <f>VLOOKUP($D$3&amp;"_"&amp;N$3,データシート2!$A:$SI,MATCH($G$2&amp;"_"&amp;$B53,データシート2!$A$1:$SI$1,0),0)</f>
        <v>21</v>
      </c>
      <c r="O53" s="746">
        <f>VLOOKUP($D$3&amp;"_"&amp;O$3,データシート2!$A:$SI,MATCH($G$2&amp;"_"&amp;$B53,データシート2!$A$1:$SI$1,0),0)</f>
        <v>19</v>
      </c>
      <c r="P53" s="746">
        <f>VLOOKUP($D$3&amp;"_"&amp;P$3,データシート2!$A:$SI,MATCH($G$2&amp;"_"&amp;$B53,データシート2!$A$1:$SI$1,0),0)</f>
        <v>22</v>
      </c>
      <c r="Q53" s="747">
        <f>VLOOKUP($D$3&amp;"_"&amp;Q$3,データシート2!$A:$SI,MATCH($G$2&amp;"_"&amp;$B53,データシート2!$A$1:$SI$1,0),0)</f>
        <v>21</v>
      </c>
      <c r="R53" s="934">
        <f>VLOOKUP($D$3&amp;"_"&amp;R$3,データシート2!$A:$SI,MATCH($R$2&amp;"_"&amp;$B53,データシート2!$A$1:$SI$1,0),0)</f>
        <v>278.23200000000003</v>
      </c>
      <c r="S53" s="935">
        <f>VLOOKUP($D$3&amp;"_"&amp;S$3,データシート2!$A:$SI,MATCH($R$2&amp;"_"&amp;$B53,データシート2!$A$1:$SI$1,0),0)</f>
        <v>288.863</v>
      </c>
      <c r="T53" s="935">
        <f>VLOOKUP($D$3&amp;"_"&amp;T$3,データシート2!$A:$SI,MATCH($R$2&amp;"_"&amp;$B53,データシート2!$A$1:$SI$1,0),0)</f>
        <v>279.47000000000003</v>
      </c>
      <c r="U53" s="935">
        <f>VLOOKUP($D$3&amp;"_"&amp;U$3,データシート2!$A:$SI,MATCH($R$2&amp;"_"&amp;$B53,データシート2!$A$1:$SI$1,0),0)</f>
        <v>276.25639999999999</v>
      </c>
      <c r="V53" s="935">
        <f>VLOOKUP($D$3&amp;"_"&amp;V$3,データシート2!$A:$SI,MATCH($R$2&amp;"_"&amp;$B53,データシート2!$A$1:$SI$1,0),0)</f>
        <v>243.47</v>
      </c>
      <c r="W53" s="935">
        <f>VLOOKUP($D$3&amp;"_"&amp;W$3,データシート2!$A:$SI,MATCH($R$2&amp;"_"&amp;$B53,データシート2!$A$1:$SI$1,0),0)</f>
        <v>296.23599999999999</v>
      </c>
      <c r="X53" s="935">
        <f>VLOOKUP($D$3&amp;"_"&amp;X$3,データシート2!$A:$SI,MATCH($R$2&amp;"_"&amp;$B53,データシート2!$A$1:$SI$1,0),0)</f>
        <v>283.76600000000002</v>
      </c>
      <c r="Y53" s="935">
        <f>VLOOKUP($D$3&amp;"_"&amp;Y$3,データシート2!$A:$SI,MATCH($R$2&amp;"_"&amp;$B53,データシート2!$A$1:$SI$1,0),0)</f>
        <v>281.38600000000002</v>
      </c>
      <c r="Z53" s="935">
        <f>VLOOKUP($D$3&amp;"_"&amp;Z$3,データシート2!$A:$SI,MATCH($R$2&amp;"_"&amp;$B53,データシート2!$A$1:$SI$1,0),0)</f>
        <v>259.84460000000001</v>
      </c>
      <c r="AA53" s="935">
        <f>VLOOKUP($D$3&amp;"_"&amp;AA$3,データシート2!$A:$SI,MATCH($R$2&amp;"_"&amp;$B53,データシート2!$A$1:$SI$1,0),0)</f>
        <v>390.99160000000001</v>
      </c>
      <c r="AB53" s="936">
        <f>VLOOKUP($D$3&amp;"_"&amp;AB$3,データシート2!$A:$SI,MATCH($R$2&amp;"_"&amp;$B53,データシート2!$A$1:$SI$1,0),0)</f>
        <v>374.36799999999999</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v>
      </c>
      <c r="H54" s="753">
        <f>VLOOKUP($D$3&amp;"_"&amp;H$3,データシート2!$A:$SI,MATCH($G$2&amp;"_"&amp;$C54,データシート2!$A$1:$SI$1,0),0)</f>
        <v>1</v>
      </c>
      <c r="I54" s="753">
        <f>VLOOKUP($D$3&amp;"_"&amp;I$3,データシート2!$A:$SI,MATCH($G$2&amp;"_"&amp;$C54,データシート2!$A$1:$SI$1,0),0)</f>
        <v>1</v>
      </c>
      <c r="J54" s="753">
        <f>VLOOKUP($D$3&amp;"_"&amp;J$3,データシート2!$A:$SI,MATCH($G$2&amp;"_"&amp;$C54,データシート2!$A$1:$SI$1,0),0)</f>
        <v>1</v>
      </c>
      <c r="K54" s="754">
        <f>VLOOKUP($D$3&amp;"_"&amp;K$3,データシート2!$A:$SI,MATCH($G$2&amp;"_"&amp;$C54,データシート2!$A$1:$SI$1,0),0)</f>
        <v>1</v>
      </c>
      <c r="L54" s="754">
        <f>VLOOKUP($D$3&amp;"_"&amp;L$3,データシート2!$A:$SI,MATCH($G$2&amp;"_"&amp;$C54,データシート2!$A$1:$SI$1,0),0)</f>
        <v>3</v>
      </c>
      <c r="M54" s="754">
        <f>VLOOKUP($D$3&amp;"_"&amp;M$3,データシート2!$A:$SI,MATCH($G$2&amp;"_"&amp;$C54,データシート2!$A$1:$SI$1,0),0)</f>
        <v>3</v>
      </c>
      <c r="N54" s="754">
        <f>VLOOKUP($D$3&amp;"_"&amp;N$3,データシート2!$A:$SI,MATCH($G$2&amp;"_"&amp;$C54,データシート2!$A$1:$SI$1,0),0)</f>
        <v>3</v>
      </c>
      <c r="O54" s="754">
        <f>VLOOKUP($D$3&amp;"_"&amp;O$3,データシート2!$A:$SI,MATCH($G$2&amp;"_"&amp;$C54,データシート2!$A$1:$SI$1,0),0)</f>
        <v>3</v>
      </c>
      <c r="P54" s="754">
        <f>VLOOKUP($D$3&amp;"_"&amp;P$3,データシート2!$A:$SI,MATCH($G$2&amp;"_"&amp;$C54,データシート2!$A$1:$SI$1,0),0)</f>
        <v>4</v>
      </c>
      <c r="Q54" s="755">
        <f>VLOOKUP($D$3&amp;"_"&amp;Q$3,データシート2!$A:$SI,MATCH($G$2&amp;"_"&amp;$C54,データシート2!$A$1:$SI$1,0),0)</f>
        <v>4</v>
      </c>
      <c r="R54" s="943">
        <f>VLOOKUP($D$3&amp;"_"&amp;R$3,データシート2!$A:$SI,MATCH($R$2&amp;"_"&amp;$C54,データシート2!$A$1:$SI$1,0),0)</f>
        <v>190.125</v>
      </c>
      <c r="S54" s="938">
        <f>VLOOKUP($D$3&amp;"_"&amp;S$3,データシート2!$A:$SI,MATCH($R$2&amp;"_"&amp;$C54,データシート2!$A$1:$SI$1,0),0)</f>
        <v>197.649</v>
      </c>
      <c r="T54" s="938">
        <f>VLOOKUP($D$3&amp;"_"&amp;T$3,データシート2!$A:$SI,MATCH($R$2&amp;"_"&amp;$C54,データシート2!$A$1:$SI$1,0),0)</f>
        <v>185.77699999999999</v>
      </c>
      <c r="U54" s="938">
        <f>VLOOKUP($D$3&amp;"_"&amp;U$3,データシート2!$A:$SI,MATCH($R$2&amp;"_"&amp;$C54,データシート2!$A$1:$SI$1,0),0)</f>
        <v>175.423</v>
      </c>
      <c r="V54" s="938">
        <f>VLOOKUP($D$3&amp;"_"&amp;V$3,データシート2!$A:$SI,MATCH($R$2&amp;"_"&amp;$C54,データシート2!$A$1:$SI$1,0),0)</f>
        <v>154.85900000000001</v>
      </c>
      <c r="W54" s="938">
        <f>VLOOKUP($D$3&amp;"_"&amp;W$3,データシート2!$A:$SI,MATCH($R$2&amp;"_"&amp;$C54,データシート2!$A$1:$SI$1,0),0)</f>
        <v>192.01499999999999</v>
      </c>
      <c r="X54" s="938">
        <f>VLOOKUP($D$3&amp;"_"&amp;X$3,データシート2!$A:$SI,MATCH($R$2&amp;"_"&amp;$C54,データシート2!$A$1:$SI$1,0),0)</f>
        <v>202.67599999999999</v>
      </c>
      <c r="Y54" s="938">
        <f>VLOOKUP($D$3&amp;"_"&amp;Y$3,データシート2!$A:$SI,MATCH($R$2&amp;"_"&amp;$C54,データシート2!$A$1:$SI$1,0),0)</f>
        <v>198.58199999999999</v>
      </c>
      <c r="Z54" s="938">
        <f>VLOOKUP($D$3&amp;"_"&amp;Z$3,データシート2!$A:$SI,MATCH($R$2&amp;"_"&amp;$C54,データシート2!$A$1:$SI$1,0),0)</f>
        <v>188.90899999999999</v>
      </c>
      <c r="AA54" s="938">
        <f>VLOOKUP($D$3&amp;"_"&amp;AA$3,データシート2!$A:$SI,MATCH($R$2&amp;"_"&amp;$C54,データシート2!$A$1:$SI$1,0),0)</f>
        <v>308.52499999999998</v>
      </c>
      <c r="AB54" s="939">
        <f>VLOOKUP($D$3&amp;"_"&amp;AB$3,データシート2!$A:$SI,MATCH($R$2&amp;"_"&amp;$C54,データシート2!$A$1:$SI$1,0),0)</f>
        <v>295.83699999999999</v>
      </c>
    </row>
    <row r="55" spans="2:29" s="756" customFormat="1" ht="16.5" customHeight="1">
      <c r="B55" s="748"/>
      <c r="C55" s="795"/>
      <c r="D55" s="786"/>
      <c r="E55" s="796">
        <v>3311</v>
      </c>
      <c r="F55" s="788" t="s">
        <v>356</v>
      </c>
      <c r="G55" s="984">
        <f>VLOOKUP($D$3&amp;"_"&amp;G$3,データシート2!$A:$SI,MATCH($G$2&amp;"_"&amp;$E55,データシート2!$A$1:$SI$1,0),0)</f>
        <v>1</v>
      </c>
      <c r="H55" s="985">
        <f>VLOOKUP($D$3&amp;"_"&amp;H$3,データシート2!$A:$SI,MATCH($G$2&amp;"_"&amp;$E55,データシート2!$A$1:$SI$1,0),0)</f>
        <v>1</v>
      </c>
      <c r="I55" s="985">
        <f>VLOOKUP($D$3&amp;"_"&amp;I$3,データシート2!$A:$SI,MATCH($G$2&amp;"_"&amp;$E55,データシート2!$A$1:$SI$1,0),0)</f>
        <v>1</v>
      </c>
      <c r="J55" s="985">
        <f>VLOOKUP($D$3&amp;"_"&amp;J$3,データシート2!$A:$SI,MATCH($G$2&amp;"_"&amp;$E55,データシート2!$A$1:$SI$1,0),0)</f>
        <v>1</v>
      </c>
      <c r="K55" s="986">
        <f>VLOOKUP($D$3&amp;"_"&amp;K$3,データシート2!$A:$SI,MATCH($G$2&amp;"_"&amp;$E55,データシート2!$A$1:$SI$1,0),0)</f>
        <v>1</v>
      </c>
      <c r="L55" s="986">
        <f>VLOOKUP($D$3&amp;"_"&amp;L$3,データシート2!$A:$SI,MATCH($G$2&amp;"_"&amp;$E55,データシート2!$A$1:$SI$1,0),0)</f>
        <v>3</v>
      </c>
      <c r="M55" s="986">
        <f>VLOOKUP($D$3&amp;"_"&amp;M$3,データシート2!$A:$SI,MATCH($G$2&amp;"_"&amp;$E55,データシート2!$A$1:$SI$1,0),0)</f>
        <v>3</v>
      </c>
      <c r="N55" s="986">
        <f>VLOOKUP($D$3&amp;"_"&amp;N$3,データシート2!$A:$SI,MATCH($G$2&amp;"_"&amp;$E55,データシート2!$A$1:$SI$1,0),0)</f>
        <v>3</v>
      </c>
      <c r="O55" s="986">
        <f>VLOOKUP($D$3&amp;"_"&amp;O$3,データシート2!$A:$SI,MATCH($G$2&amp;"_"&amp;$E55,データシート2!$A$1:$SI$1,0),0)</f>
        <v>3</v>
      </c>
      <c r="P55" s="986">
        <f>VLOOKUP($D$3&amp;"_"&amp;P$3,データシート2!$A:$SI,MATCH($G$2&amp;"_"&amp;$E55,データシート2!$A$1:$SI$1,0),0)</f>
        <v>4</v>
      </c>
      <c r="Q55" s="987">
        <f>VLOOKUP($D$3&amp;"_"&amp;Q$3,データシート2!$A:$SI,MATCH($G$2&amp;"_"&amp;$E55,データシート2!$A$1:$SI$1,0),0)</f>
        <v>4</v>
      </c>
      <c r="R55" s="988">
        <f>VLOOKUP($D$3&amp;"_"&amp;R$3,データシート2!$A:$SI,MATCH($R$2&amp;"_"&amp;$E55,データシート2!$A$1:$SI$1,0),0)</f>
        <v>190.125</v>
      </c>
      <c r="S55" s="989">
        <f>VLOOKUP($D$3&amp;"_"&amp;S$3,データシート2!$A:$SI,MATCH($R$2&amp;"_"&amp;$E55,データシート2!$A$1:$SI$1,0),0)</f>
        <v>197.649</v>
      </c>
      <c r="T55" s="989">
        <f>VLOOKUP($D$3&amp;"_"&amp;T$3,データシート2!$A:$SI,MATCH($R$2&amp;"_"&amp;$E55,データシート2!$A$1:$SI$1,0),0)</f>
        <v>185.77699999999999</v>
      </c>
      <c r="U55" s="989">
        <f>VLOOKUP($D$3&amp;"_"&amp;U$3,データシート2!$A:$SI,MATCH($R$2&amp;"_"&amp;$E55,データシート2!$A$1:$SI$1,0),0)</f>
        <v>175.423</v>
      </c>
      <c r="V55" s="989">
        <f>VLOOKUP($D$3&amp;"_"&amp;V$3,データシート2!$A:$SI,MATCH($R$2&amp;"_"&amp;$E55,データシート2!$A$1:$SI$1,0),0)</f>
        <v>154.85900000000001</v>
      </c>
      <c r="W55" s="989">
        <f>VLOOKUP($D$3&amp;"_"&amp;W$3,データシート2!$A:$SI,MATCH($R$2&amp;"_"&amp;$E55,データシート2!$A$1:$SI$1,0),0)</f>
        <v>192.01499999999999</v>
      </c>
      <c r="X55" s="989">
        <f>VLOOKUP($D$3&amp;"_"&amp;X$3,データシート2!$A:$SI,MATCH($R$2&amp;"_"&amp;$E55,データシート2!$A$1:$SI$1,0),0)</f>
        <v>202.67599999999999</v>
      </c>
      <c r="Y55" s="989">
        <f>VLOOKUP($D$3&amp;"_"&amp;Y$3,データシート2!$A:$SI,MATCH($R$2&amp;"_"&amp;$E55,データシート2!$A$1:$SI$1,0),0)</f>
        <v>198.58199999999999</v>
      </c>
      <c r="Z55" s="989">
        <f>VLOOKUP($D$3&amp;"_"&amp;Z$3,データシート2!$A:$SI,MATCH($R$2&amp;"_"&amp;$E55,データシート2!$A$1:$SI$1,0),0)</f>
        <v>188.90899999999999</v>
      </c>
      <c r="AA55" s="989">
        <f>VLOOKUP($D$3&amp;"_"&amp;AA$3,データシート2!$A:$SI,MATCH($R$2&amp;"_"&amp;$E55,データシート2!$A$1:$SI$1,0),0)</f>
        <v>308.52499999999998</v>
      </c>
      <c r="AB55" s="990">
        <f>VLOOKUP($D$3&amp;"_"&amp;AB$3,データシート2!$A:$SI,MATCH($R$2&amp;"_"&amp;$E55,データシート2!$A$1:$SI$1,0),0)</f>
        <v>295.83699999999999</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3</v>
      </c>
      <c r="H59" s="777">
        <f>VLOOKUP($D$3&amp;"_"&amp;H$3,データシート2!$A:$SI,MATCH($G$2&amp;"_"&amp;$C59,データシート2!$A$1:$SI$1,0),0)</f>
        <v>3</v>
      </c>
      <c r="I59" s="777">
        <f>VLOOKUP($D$3&amp;"_"&amp;I$3,データシート2!$A:$SI,MATCH($G$2&amp;"_"&amp;$C59,データシート2!$A$1:$SI$1,0),0)</f>
        <v>3</v>
      </c>
      <c r="J59" s="777">
        <f>VLOOKUP($D$3&amp;"_"&amp;J$3,データシート2!$A:$SI,MATCH($G$2&amp;"_"&amp;$C59,データシート2!$A$1:$SI$1,0),0)</f>
        <v>3</v>
      </c>
      <c r="K59" s="778">
        <f>VLOOKUP($D$3&amp;"_"&amp;K$3,データシート2!$A:$SI,MATCH($G$2&amp;"_"&amp;$C59,データシート2!$A$1:$SI$1,0),0)</f>
        <v>3</v>
      </c>
      <c r="L59" s="778">
        <f>VLOOKUP($D$3&amp;"_"&amp;L$3,データシート2!$A:$SI,MATCH($G$2&amp;"_"&amp;$C59,データシート2!$A$1:$SI$1,0),0)</f>
        <v>3</v>
      </c>
      <c r="M59" s="778">
        <f>VLOOKUP($D$3&amp;"_"&amp;M$3,データシート2!$A:$SI,MATCH($G$2&amp;"_"&amp;$C59,データシート2!$A$1:$SI$1,0),0)</f>
        <v>3</v>
      </c>
      <c r="N59" s="778">
        <f>VLOOKUP($D$3&amp;"_"&amp;N$3,データシート2!$A:$SI,MATCH($G$2&amp;"_"&amp;$C59,データシート2!$A$1:$SI$1,0),0)</f>
        <v>3</v>
      </c>
      <c r="O59" s="778">
        <f>VLOOKUP($D$3&amp;"_"&amp;O$3,データシート2!$A:$SI,MATCH($G$2&amp;"_"&amp;$C59,データシート2!$A$1:$SI$1,0),0)</f>
        <v>3</v>
      </c>
      <c r="P59" s="778">
        <f>VLOOKUP($D$3&amp;"_"&amp;P$3,データシート2!$A:$SI,MATCH($G$2&amp;"_"&amp;$C59,データシート2!$A$1:$SI$1,0),0)</f>
        <v>3</v>
      </c>
      <c r="Q59" s="779">
        <f>VLOOKUP($D$3&amp;"_"&amp;Q$3,データシート2!$A:$SI,MATCH($G$2&amp;"_"&amp;$C59,データシート2!$A$1:$SI$1,0),0)</f>
        <v>3</v>
      </c>
      <c r="R59" s="947">
        <f>VLOOKUP($D$3&amp;"_"&amp;R$3,データシート2!$A:$SI,MATCH($R$2&amp;"_"&amp;$C59,データシート2!$A$1:$SI$1,0),0)</f>
        <v>1.3380000000000001</v>
      </c>
      <c r="S59" s="948">
        <f>VLOOKUP($D$3&amp;"_"&amp;S$3,データシート2!$A:$SI,MATCH($R$2&amp;"_"&amp;$C59,データシート2!$A$1:$SI$1,0),0)</f>
        <v>0.98299999999999998</v>
      </c>
      <c r="T59" s="948">
        <f>VLOOKUP($D$3&amp;"_"&amp;T$3,データシート2!$A:$SI,MATCH($R$2&amp;"_"&amp;$C59,データシート2!$A$1:$SI$1,0),0)</f>
        <v>3.7509999999999999</v>
      </c>
      <c r="U59" s="948">
        <f>VLOOKUP($D$3&amp;"_"&amp;U$3,データシート2!$A:$SI,MATCH($R$2&amp;"_"&amp;$C59,データシート2!$A$1:$SI$1,0),0)</f>
        <v>4.2549999999999999</v>
      </c>
      <c r="V59" s="948">
        <f>VLOOKUP($D$3&amp;"_"&amp;V$3,データシート2!$A:$SI,MATCH($R$2&amp;"_"&amp;$C59,データシート2!$A$1:$SI$1,0),0)</f>
        <v>3.9929999999999999</v>
      </c>
      <c r="W59" s="948">
        <f>VLOOKUP($D$3&amp;"_"&amp;W$3,データシート2!$A:$SI,MATCH($R$2&amp;"_"&amp;$C59,データシート2!$A$1:$SI$1,0),0)</f>
        <v>13.282</v>
      </c>
      <c r="X59" s="948">
        <f>VLOOKUP($D$3&amp;"_"&amp;X$3,データシート2!$A:$SI,MATCH($R$2&amp;"_"&amp;$C59,データシート2!$A$1:$SI$1,0),0)</f>
        <v>4.1340000000000003</v>
      </c>
      <c r="Y59" s="948">
        <f>VLOOKUP($D$3&amp;"_"&amp;Y$3,データシート2!$A:$SI,MATCH($R$2&amp;"_"&amp;$C59,データシート2!$A$1:$SI$1,0),0)</f>
        <v>3.137</v>
      </c>
      <c r="Z59" s="948">
        <f>VLOOKUP($D$3&amp;"_"&amp;Z$3,データシート2!$A:$SI,MATCH($R$2&amp;"_"&amp;$C59,データシート2!$A$1:$SI$1,0),0)</f>
        <v>12.711</v>
      </c>
      <c r="AA59" s="948">
        <f>VLOOKUP($D$3&amp;"_"&amp;AA$3,データシート2!$A:$SI,MATCH($R$2&amp;"_"&amp;$C59,データシート2!$A$1:$SI$1,0),0)</f>
        <v>11.069000000000001</v>
      </c>
      <c r="AB59" s="949">
        <f>VLOOKUP($D$3&amp;"_"&amp;AB$3,データシート2!$A:$SI,MATCH($R$2&amp;"_"&amp;$C59,データシート2!$A$1:$SI$1,0),0)</f>
        <v>10.571</v>
      </c>
    </row>
    <row r="60" spans="2:29" s="756" customFormat="1" ht="16.5" customHeight="1">
      <c r="B60" s="748"/>
      <c r="C60" s="801"/>
      <c r="D60" s="791"/>
      <c r="E60" s="804">
        <v>3511</v>
      </c>
      <c r="F60" s="788" t="s">
        <v>346</v>
      </c>
      <c r="G60" s="977">
        <f>VLOOKUP($D$3&amp;"_"&amp;G$3,データシート2!$A:$SI,MATCH($G$2&amp;"_"&amp;$E60,データシート2!$A$1:$SI$1,0),0)</f>
        <v>3</v>
      </c>
      <c r="H60" s="978">
        <f>VLOOKUP($D$3&amp;"_"&amp;H$3,データシート2!$A:$SI,MATCH($G$2&amp;"_"&amp;$E60,データシート2!$A$1:$SI$1,0),0)</f>
        <v>3</v>
      </c>
      <c r="I60" s="978">
        <f>VLOOKUP($D$3&amp;"_"&amp;I$3,データシート2!$A:$SI,MATCH($G$2&amp;"_"&amp;$E60,データシート2!$A$1:$SI$1,0),0)</f>
        <v>3</v>
      </c>
      <c r="J60" s="978">
        <f>VLOOKUP($D$3&amp;"_"&amp;J$3,データシート2!$A:$SI,MATCH($G$2&amp;"_"&amp;$E60,データシート2!$A$1:$SI$1,0),0)</f>
        <v>3</v>
      </c>
      <c r="K60" s="979">
        <f>VLOOKUP($D$3&amp;"_"&amp;K$3,データシート2!$A:$SI,MATCH($G$2&amp;"_"&amp;$E60,データシート2!$A$1:$SI$1,0),0)</f>
        <v>3</v>
      </c>
      <c r="L60" s="979">
        <f>VLOOKUP($D$3&amp;"_"&amp;L$3,データシート2!$A:$SI,MATCH($G$2&amp;"_"&amp;$E60,データシート2!$A$1:$SI$1,0),0)</f>
        <v>3</v>
      </c>
      <c r="M60" s="979">
        <f>VLOOKUP($D$3&amp;"_"&amp;M$3,データシート2!$A:$SI,MATCH($G$2&amp;"_"&amp;$E60,データシート2!$A$1:$SI$1,0),0)</f>
        <v>3</v>
      </c>
      <c r="N60" s="979">
        <f>VLOOKUP($D$3&amp;"_"&amp;N$3,データシート2!$A:$SI,MATCH($G$2&amp;"_"&amp;$E60,データシート2!$A$1:$SI$1,0),0)</f>
        <v>3</v>
      </c>
      <c r="O60" s="979">
        <f>VLOOKUP($D$3&amp;"_"&amp;O$3,データシート2!$A:$SI,MATCH($G$2&amp;"_"&amp;$E60,データシート2!$A$1:$SI$1,0),0)</f>
        <v>3</v>
      </c>
      <c r="P60" s="979">
        <f>VLOOKUP($D$3&amp;"_"&amp;P$3,データシート2!$A:$SI,MATCH($G$2&amp;"_"&amp;$E60,データシート2!$A$1:$SI$1,0),0)</f>
        <v>3</v>
      </c>
      <c r="Q60" s="980">
        <f>VLOOKUP($D$3&amp;"_"&amp;Q$3,データシート2!$A:$SI,MATCH($G$2&amp;"_"&amp;$E60,データシート2!$A$1:$SI$1,0),0)</f>
        <v>3</v>
      </c>
      <c r="R60" s="981">
        <f>VLOOKUP($D$3&amp;"_"&amp;R$3,データシート2!$A:$SI,MATCH($R$2&amp;"_"&amp;$E60,データシート2!$A$1:$SI$1,0),0)</f>
        <v>1.3380000000000001</v>
      </c>
      <c r="S60" s="982">
        <f>VLOOKUP($D$3&amp;"_"&amp;S$3,データシート2!$A:$SI,MATCH($R$2&amp;"_"&amp;$E60,データシート2!$A$1:$SI$1,0),0)</f>
        <v>0.98299999999999998</v>
      </c>
      <c r="T60" s="982">
        <f>VLOOKUP($D$3&amp;"_"&amp;T$3,データシート2!$A:$SI,MATCH($R$2&amp;"_"&amp;$E60,データシート2!$A$1:$SI$1,0),0)</f>
        <v>3.7509999999999999</v>
      </c>
      <c r="U60" s="982">
        <f>VLOOKUP($D$3&amp;"_"&amp;U$3,データシート2!$A:$SI,MATCH($R$2&amp;"_"&amp;$E60,データシート2!$A$1:$SI$1,0),0)</f>
        <v>4.2549999999999999</v>
      </c>
      <c r="V60" s="982">
        <f>VLOOKUP($D$3&amp;"_"&amp;V$3,データシート2!$A:$SI,MATCH($R$2&amp;"_"&amp;$E60,データシート2!$A$1:$SI$1,0),0)</f>
        <v>3.9929999999999999</v>
      </c>
      <c r="W60" s="982">
        <f>VLOOKUP($D$3&amp;"_"&amp;W$3,データシート2!$A:$SI,MATCH($R$2&amp;"_"&amp;$E60,データシート2!$A$1:$SI$1,0),0)</f>
        <v>13.282</v>
      </c>
      <c r="X60" s="982">
        <f>VLOOKUP($D$3&amp;"_"&amp;X$3,データシート2!$A:$SI,MATCH($R$2&amp;"_"&amp;$E60,データシート2!$A$1:$SI$1,0),0)</f>
        <v>4.1340000000000003</v>
      </c>
      <c r="Y60" s="982">
        <f>VLOOKUP($D$3&amp;"_"&amp;Y$3,データシート2!$A:$SI,MATCH($R$2&amp;"_"&amp;$E60,データシート2!$A$1:$SI$1,0),0)</f>
        <v>3.137</v>
      </c>
      <c r="Z60" s="982">
        <f>VLOOKUP($D$3&amp;"_"&amp;Z$3,データシート2!$A:$SI,MATCH($R$2&amp;"_"&amp;$E60,データシート2!$A$1:$SI$1,0),0)</f>
        <v>12.711</v>
      </c>
      <c r="AA60" s="982">
        <f>VLOOKUP($D$3&amp;"_"&amp;AA$3,データシート2!$A:$SI,MATCH($R$2&amp;"_"&amp;$E60,データシート2!$A$1:$SI$1,0),0)</f>
        <v>11.069000000000001</v>
      </c>
      <c r="AB60" s="983">
        <f>VLOOKUP($D$3&amp;"_"&amp;AB$3,データシート2!$A:$SI,MATCH($R$2&amp;"_"&amp;$E60,データシート2!$A$1:$SI$1,0),0)</f>
        <v>10.571</v>
      </c>
      <c r="AC60" s="789"/>
    </row>
    <row r="61" spans="2:29" s="756" customFormat="1" ht="16.5" customHeight="1">
      <c r="B61" s="757"/>
      <c r="C61" s="805">
        <v>36</v>
      </c>
      <c r="D61" s="806" t="s">
        <v>569</v>
      </c>
      <c r="E61" s="758"/>
      <c r="F61" s="760"/>
      <c r="G61" s="807">
        <f>VLOOKUP($D$3&amp;"_"&amp;G$3,データシート2!$A:$SI,MATCH($G$2&amp;"_"&amp;$C61,データシート2!$A$1:$SI$1,0),0)</f>
        <v>15</v>
      </c>
      <c r="H61" s="808">
        <f>VLOOKUP($D$3&amp;"_"&amp;H$3,データシート2!$A:$SI,MATCH($G$2&amp;"_"&amp;$C61,データシート2!$A$1:$SI$1,0),0)</f>
        <v>15</v>
      </c>
      <c r="I61" s="808">
        <f>VLOOKUP($D$3&amp;"_"&amp;I$3,データシート2!$A:$SI,MATCH($G$2&amp;"_"&amp;$C61,データシート2!$A$1:$SI$1,0),0)</f>
        <v>15</v>
      </c>
      <c r="J61" s="808">
        <f>VLOOKUP($D$3&amp;"_"&amp;J$3,データシート2!$A:$SI,MATCH($G$2&amp;"_"&amp;$C61,データシート2!$A$1:$SI$1,0),0)</f>
        <v>16</v>
      </c>
      <c r="K61" s="809">
        <f>VLOOKUP($D$3&amp;"_"&amp;K$3,データシート2!$A:$SI,MATCH($G$2&amp;"_"&amp;$C61,データシート2!$A$1:$SI$1,0),0)</f>
        <v>15</v>
      </c>
      <c r="L61" s="809">
        <f>VLOOKUP($D$3&amp;"_"&amp;L$3,データシート2!$A:$SI,MATCH($G$2&amp;"_"&amp;$C61,データシート2!$A$1:$SI$1,0),0)</f>
        <v>15</v>
      </c>
      <c r="M61" s="809">
        <f>VLOOKUP($D$3&amp;"_"&amp;M$3,データシート2!$A:$SI,MATCH($G$2&amp;"_"&amp;$C61,データシート2!$A$1:$SI$1,0),0)</f>
        <v>15</v>
      </c>
      <c r="N61" s="809">
        <f>VLOOKUP($D$3&amp;"_"&amp;N$3,データシート2!$A:$SI,MATCH($G$2&amp;"_"&amp;$C61,データシート2!$A$1:$SI$1,0),0)</f>
        <v>15</v>
      </c>
      <c r="O61" s="809">
        <f>VLOOKUP($D$3&amp;"_"&amp;O$3,データシート2!$A:$SI,MATCH($G$2&amp;"_"&amp;$C61,データシート2!$A$1:$SI$1,0),0)</f>
        <v>13</v>
      </c>
      <c r="P61" s="809">
        <f>VLOOKUP($D$3&amp;"_"&amp;P$3,データシート2!$A:$SI,MATCH($G$2&amp;"_"&amp;$C61,データシート2!$A$1:$SI$1,0),0)</f>
        <v>15</v>
      </c>
      <c r="Q61" s="810">
        <f>VLOOKUP($D$3&amp;"_"&amp;Q$3,データシート2!$A:$SI,MATCH($G$2&amp;"_"&amp;$C61,データシート2!$A$1:$SI$1,0),0)</f>
        <v>14</v>
      </c>
      <c r="R61" s="953">
        <f>VLOOKUP($D$3&amp;"_"&amp;R$3,データシート2!$A:$SI,MATCH($R$2&amp;"_"&amp;$C61,データシート2!$A$1:$SI$1,0),0)</f>
        <v>86.769000000000005</v>
      </c>
      <c r="S61" s="954">
        <f>VLOOKUP($D$3&amp;"_"&amp;S$3,データシート2!$A:$SI,MATCH($R$2&amp;"_"&amp;$C61,データシート2!$A$1:$SI$1,0),0)</f>
        <v>90.230999999999995</v>
      </c>
      <c r="T61" s="954">
        <f>VLOOKUP($D$3&amp;"_"&amp;T$3,データシート2!$A:$SI,MATCH($R$2&amp;"_"&amp;$C61,データシート2!$A$1:$SI$1,0),0)</f>
        <v>89.941999999999993</v>
      </c>
      <c r="U61" s="954">
        <f>VLOOKUP($D$3&amp;"_"&amp;U$3,データシート2!$A:$SI,MATCH($R$2&amp;"_"&amp;$C61,データシート2!$A$1:$SI$1,0),0)</f>
        <v>96.578400000000002</v>
      </c>
      <c r="V61" s="954">
        <f>VLOOKUP($D$3&amp;"_"&amp;V$3,データシート2!$A:$SI,MATCH($R$2&amp;"_"&amp;$C61,データシート2!$A$1:$SI$1,0),0)</f>
        <v>84.617999999999995</v>
      </c>
      <c r="W61" s="954">
        <f>VLOOKUP($D$3&amp;"_"&amp;W$3,データシート2!$A:$SI,MATCH($R$2&amp;"_"&amp;$C61,データシート2!$A$1:$SI$1,0),0)</f>
        <v>90.938999999999993</v>
      </c>
      <c r="X61" s="954">
        <f>VLOOKUP($D$3&amp;"_"&amp;X$3,データシート2!$A:$SI,MATCH($R$2&amp;"_"&amp;$C61,データシート2!$A$1:$SI$1,0),0)</f>
        <v>76.956000000000003</v>
      </c>
      <c r="Y61" s="954">
        <f>VLOOKUP($D$3&amp;"_"&amp;Y$3,データシート2!$A:$SI,MATCH($R$2&amp;"_"&amp;$C61,データシート2!$A$1:$SI$1,0),0)</f>
        <v>79.667000000000002</v>
      </c>
      <c r="Z61" s="954">
        <f>VLOOKUP($D$3&amp;"_"&amp;Z$3,データシート2!$A:$SI,MATCH($R$2&amp;"_"&amp;$C61,データシート2!$A$1:$SI$1,0),0)</f>
        <v>58.224600000000002</v>
      </c>
      <c r="AA61" s="954">
        <f>VLOOKUP($D$3&amp;"_"&amp;AA$3,データシート2!$A:$SI,MATCH($R$2&amp;"_"&amp;$C61,データシート2!$A$1:$SI$1,0),0)</f>
        <v>71.397599999999997</v>
      </c>
      <c r="AB61" s="955">
        <f>VLOOKUP($D$3&amp;"_"&amp;AB$3,データシート2!$A:$SI,MATCH($R$2&amp;"_"&amp;$C61,データシート2!$A$1:$SI$1,0),0)</f>
        <v>67.959999999999994</v>
      </c>
    </row>
    <row r="62" spans="2:29" s="22" customFormat="1" ht="20.45" customHeight="1">
      <c r="B62" s="740" t="s">
        <v>570</v>
      </c>
      <c r="C62" s="741" t="s">
        <v>571</v>
      </c>
      <c r="D62" s="742"/>
      <c r="E62" s="743"/>
      <c r="F62" s="742"/>
      <c r="G62" s="744">
        <f>VLOOKUP($D$3&amp;"_"&amp;G$3,データシート2!$A:$SI,MATCH($G$2&amp;"_"&amp;$B62,データシート2!$A$1:$SI$1,0),0)</f>
        <v>7</v>
      </c>
      <c r="H62" s="745">
        <f>VLOOKUP($D$3&amp;"_"&amp;H$3,データシート2!$A:$SI,MATCH($G$2&amp;"_"&amp;$B62,データシート2!$A$1:$SI$1,0),0)</f>
        <v>7</v>
      </c>
      <c r="I62" s="745">
        <f>VLOOKUP($D$3&amp;"_"&amp;I$3,データシート2!$A:$SI,MATCH($G$2&amp;"_"&amp;$B62,データシート2!$A$1:$SI$1,0),0)</f>
        <v>6</v>
      </c>
      <c r="J62" s="745">
        <f>VLOOKUP($D$3&amp;"_"&amp;J$3,データシート2!$A:$SI,MATCH($G$2&amp;"_"&amp;$B62,データシート2!$A$1:$SI$1,0),0)</f>
        <v>6</v>
      </c>
      <c r="K62" s="746">
        <f>VLOOKUP($D$3&amp;"_"&amp;K$3,データシート2!$A:$SI,MATCH($G$2&amp;"_"&amp;$B62,データシート2!$A$1:$SI$1,0),0)</f>
        <v>6</v>
      </c>
      <c r="L62" s="746">
        <f>VLOOKUP($D$3&amp;"_"&amp;L$3,データシート2!$A:$SI,MATCH($G$2&amp;"_"&amp;$B62,データシート2!$A$1:$SI$1,0),0)</f>
        <v>6</v>
      </c>
      <c r="M62" s="746">
        <f>VLOOKUP($D$3&amp;"_"&amp;M$3,データシート2!$A:$SI,MATCH($G$2&amp;"_"&amp;$B62,データシート2!$A$1:$SI$1,0),0)</f>
        <v>6</v>
      </c>
      <c r="N62" s="746">
        <f>VLOOKUP($D$3&amp;"_"&amp;N$3,データシート2!$A:$SI,MATCH($G$2&amp;"_"&amp;$B62,データシート2!$A$1:$SI$1,0),0)</f>
        <v>7</v>
      </c>
      <c r="O62" s="746">
        <f>VLOOKUP($D$3&amp;"_"&amp;O$3,データシート2!$A:$SI,MATCH($G$2&amp;"_"&amp;$B62,データシート2!$A$1:$SI$1,0),0)</f>
        <v>6</v>
      </c>
      <c r="P62" s="746">
        <f>VLOOKUP($D$3&amp;"_"&amp;P$3,データシート2!$A:$SI,MATCH($G$2&amp;"_"&amp;$B62,データシート2!$A$1:$SI$1,0),0)</f>
        <v>5</v>
      </c>
      <c r="Q62" s="747">
        <f>VLOOKUP($D$3&amp;"_"&amp;Q$3,データシート2!$A:$SI,MATCH($G$2&amp;"_"&amp;$B62,データシート2!$A$1:$SI$1,0),0)</f>
        <v>5</v>
      </c>
      <c r="R62" s="934">
        <f>VLOOKUP($D$3&amp;"_"&amp;R$3,データシート2!$A:$SI,MATCH($R$2&amp;"_"&amp;$B62,データシート2!$A$1:$SI$1,0),0)</f>
        <v>56.779000000000003</v>
      </c>
      <c r="S62" s="935">
        <f>VLOOKUP($D$3&amp;"_"&amp;S$3,データシート2!$A:$SI,MATCH($R$2&amp;"_"&amp;$B62,データシート2!$A$1:$SI$1,0),0)</f>
        <v>62.789000000000001</v>
      </c>
      <c r="T62" s="935">
        <f>VLOOKUP($D$3&amp;"_"&amp;T$3,データシート2!$A:$SI,MATCH($R$2&amp;"_"&amp;$B62,データシート2!$A$1:$SI$1,0),0)</f>
        <v>56.874000000000002</v>
      </c>
      <c r="U62" s="935">
        <f>VLOOKUP($D$3&amp;"_"&amp;U$3,データシート2!$A:$SI,MATCH($R$2&amp;"_"&amp;$B62,データシート2!$A$1:$SI$1,0),0)</f>
        <v>57.811</v>
      </c>
      <c r="V62" s="935">
        <f>VLOOKUP($D$3&amp;"_"&amp;V$3,データシート2!$A:$SI,MATCH($R$2&amp;"_"&amp;$B62,データシート2!$A$1:$SI$1,0),0)</f>
        <v>54.692</v>
      </c>
      <c r="W62" s="935">
        <f>VLOOKUP($D$3&amp;"_"&amp;W$3,データシート2!$A:$SI,MATCH($R$2&amp;"_"&amp;$B62,データシート2!$A$1:$SI$1,0),0)</f>
        <v>49.359000000000002</v>
      </c>
      <c r="X62" s="935">
        <f>VLOOKUP($D$3&amp;"_"&amp;X$3,データシート2!$A:$SI,MATCH($R$2&amp;"_"&amp;$B62,データシート2!$A$1:$SI$1,0),0)</f>
        <v>46.064999999999998</v>
      </c>
      <c r="Y62" s="935">
        <f>VLOOKUP($D$3&amp;"_"&amp;Y$3,データシート2!$A:$SI,MATCH($R$2&amp;"_"&amp;$B62,データシート2!$A$1:$SI$1,0),0)</f>
        <v>48.454000000000001</v>
      </c>
      <c r="Z62" s="935">
        <f>VLOOKUP($D$3&amp;"_"&amp;Z$3,データシート2!$A:$SI,MATCH($R$2&amp;"_"&amp;$B62,データシート2!$A$1:$SI$1,0),0)</f>
        <v>41.789000000000001</v>
      </c>
      <c r="AA62" s="935">
        <f>VLOOKUP($D$3&amp;"_"&amp;AA$3,データシート2!$A:$SI,MATCH($R$2&amp;"_"&amp;$B62,データシート2!$A$1:$SI$1,0),0)</f>
        <v>36.994999999999997</v>
      </c>
      <c r="AB62" s="936">
        <f>VLOOKUP($D$3&amp;"_"&amp;AB$3,データシート2!$A:$SI,MATCH($R$2&amp;"_"&amp;$B62,データシート2!$A$1:$SI$1,0),0)</f>
        <v>33.81</v>
      </c>
    </row>
    <row r="63" spans="2:29" s="756" customFormat="1" ht="16.5" customHeight="1">
      <c r="B63" s="748"/>
      <c r="C63" s="749">
        <v>37</v>
      </c>
      <c r="D63" s="750" t="s">
        <v>572</v>
      </c>
      <c r="E63" s="749"/>
      <c r="F63" s="751"/>
      <c r="G63" s="765">
        <f>VLOOKUP($D$3&amp;"_"&amp;G$3,データシート2!$A:$SI,MATCH($G$2&amp;"_"&amp;$C63,データシート2!$A$1:$SI$1,0),0)</f>
        <v>4</v>
      </c>
      <c r="H63" s="753">
        <f>VLOOKUP($D$3&amp;"_"&amp;H$3,データシート2!$A:$SI,MATCH($G$2&amp;"_"&amp;$C63,データシート2!$A$1:$SI$1,0),0)</f>
        <v>4</v>
      </c>
      <c r="I63" s="753">
        <f>VLOOKUP($D$3&amp;"_"&amp;I$3,データシート2!$A:$SI,MATCH($G$2&amp;"_"&amp;$C63,データシート2!$A$1:$SI$1,0),0)</f>
        <v>4</v>
      </c>
      <c r="J63" s="753">
        <f>VLOOKUP($D$3&amp;"_"&amp;J$3,データシート2!$A:$SI,MATCH($G$2&amp;"_"&amp;$C63,データシート2!$A$1:$SI$1,0),0)</f>
        <v>4</v>
      </c>
      <c r="K63" s="754">
        <f>VLOOKUP($D$3&amp;"_"&amp;K$3,データシート2!$A:$SI,MATCH($G$2&amp;"_"&amp;$C63,データシート2!$A$1:$SI$1,0),0)</f>
        <v>3</v>
      </c>
      <c r="L63" s="754">
        <f>VLOOKUP($D$3&amp;"_"&amp;L$3,データシート2!$A:$SI,MATCH($G$2&amp;"_"&amp;$C63,データシート2!$A$1:$SI$1,0),0)</f>
        <v>4</v>
      </c>
      <c r="M63" s="754">
        <f>VLOOKUP($D$3&amp;"_"&amp;M$3,データシート2!$A:$SI,MATCH($G$2&amp;"_"&amp;$C63,データシート2!$A$1:$SI$1,0),0)</f>
        <v>4</v>
      </c>
      <c r="N63" s="754">
        <f>VLOOKUP($D$3&amp;"_"&amp;N$3,データシート2!$A:$SI,MATCH($G$2&amp;"_"&amp;$C63,データシート2!$A$1:$SI$1,0),0)</f>
        <v>4</v>
      </c>
      <c r="O63" s="754">
        <f>VLOOKUP($D$3&amp;"_"&amp;O$3,データシート2!$A:$SI,MATCH($G$2&amp;"_"&amp;$C63,データシート2!$A$1:$SI$1,0),0)</f>
        <v>4</v>
      </c>
      <c r="P63" s="754">
        <f>VLOOKUP($D$3&amp;"_"&amp;P$3,データシート2!$A:$SI,MATCH($G$2&amp;"_"&amp;$C63,データシート2!$A$1:$SI$1,0),0)</f>
        <v>3</v>
      </c>
      <c r="Q63" s="755">
        <f>VLOOKUP($D$3&amp;"_"&amp;Q$3,データシート2!$A:$SI,MATCH($G$2&amp;"_"&amp;$C63,データシート2!$A$1:$SI$1,0),0)</f>
        <v>3</v>
      </c>
      <c r="R63" s="943">
        <f>VLOOKUP($D$3&amp;"_"&amp;R$3,データシート2!$A:$SI,MATCH($R$2&amp;"_"&amp;$C63,データシート2!$A$1:$SI$1,0),0)</f>
        <v>19.187999999999999</v>
      </c>
      <c r="S63" s="938">
        <f>VLOOKUP($D$3&amp;"_"&amp;S$3,データシート2!$A:$SI,MATCH($R$2&amp;"_"&amp;$C63,データシート2!$A$1:$SI$1,0),0)</f>
        <v>18.106000000000002</v>
      </c>
      <c r="T63" s="938">
        <f>VLOOKUP($D$3&amp;"_"&amp;T$3,データシート2!$A:$SI,MATCH($R$2&amp;"_"&amp;$C63,データシート2!$A$1:$SI$1,0),0)</f>
        <v>18.283999999999999</v>
      </c>
      <c r="U63" s="938">
        <f>VLOOKUP($D$3&amp;"_"&amp;U$3,データシート2!$A:$SI,MATCH($R$2&amp;"_"&amp;$C63,データシート2!$A$1:$SI$1,0),0)</f>
        <v>20.899000000000001</v>
      </c>
      <c r="V63" s="938">
        <f>VLOOKUP($D$3&amp;"_"&amp;V$3,データシート2!$A:$SI,MATCH($R$2&amp;"_"&amp;$C63,データシート2!$A$1:$SI$1,0),0)</f>
        <v>15.234999999999999</v>
      </c>
      <c r="W63" s="938">
        <f>VLOOKUP($D$3&amp;"_"&amp;W$3,データシート2!$A:$SI,MATCH($R$2&amp;"_"&amp;$C63,データシート2!$A$1:$SI$1,0),0)</f>
        <v>18.004000000000001</v>
      </c>
      <c r="X63" s="938">
        <f>VLOOKUP($D$3&amp;"_"&amp;X$3,データシート2!$A:$SI,MATCH($R$2&amp;"_"&amp;$C63,データシート2!$A$1:$SI$1,0),0)</f>
        <v>16.966999999999999</v>
      </c>
      <c r="Y63" s="938">
        <f>VLOOKUP($D$3&amp;"_"&amp;Y$3,データシート2!$A:$SI,MATCH($R$2&amp;"_"&amp;$C63,データシート2!$A$1:$SI$1,0),0)</f>
        <v>15.643000000000001</v>
      </c>
      <c r="Z63" s="938">
        <f>VLOOKUP($D$3&amp;"_"&amp;Z$3,データシート2!$A:$SI,MATCH($R$2&amp;"_"&amp;$C63,データシート2!$A$1:$SI$1,0),0)</f>
        <v>14.741</v>
      </c>
      <c r="AA63" s="938">
        <f>VLOOKUP($D$3&amp;"_"&amp;AA$3,データシート2!$A:$SI,MATCH($R$2&amp;"_"&amp;$C63,データシート2!$A$1:$SI$1,0),0)</f>
        <v>12.263999999999999</v>
      </c>
      <c r="AB63" s="939">
        <f>VLOOKUP($D$3&amp;"_"&amp;AB$3,データシート2!$A:$SI,MATCH($R$2&amp;"_"&amp;$C63,データシート2!$A$1:$SI$1,0),0)</f>
        <v>10.875</v>
      </c>
    </row>
    <row r="64" spans="2:29" s="756" customFormat="1" ht="16.5" customHeight="1">
      <c r="B64" s="748"/>
      <c r="C64" s="773">
        <v>38</v>
      </c>
      <c r="D64" s="774" t="s">
        <v>573</v>
      </c>
      <c r="E64" s="773"/>
      <c r="F64" s="775"/>
      <c r="G64" s="776">
        <f>VLOOKUP($D$3&amp;"_"&amp;G$3,データシート2!$A:$SI,MATCH($G$2&amp;"_"&amp;$C64,データシート2!$A$1:$SI$1,0),0)</f>
        <v>1</v>
      </c>
      <c r="H64" s="777">
        <f>VLOOKUP($D$3&amp;"_"&amp;H$3,データシート2!$A:$SI,MATCH($G$2&amp;"_"&amp;$C64,データシート2!$A$1:$SI$1,0),0)</f>
        <v>1</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5.29</v>
      </c>
      <c r="S64" s="948">
        <f>VLOOKUP($D$3&amp;"_"&amp;S$3,データシート2!$A:$SI,MATCH($R$2&amp;"_"&amp;$C64,データシート2!$A$1:$SI$1,0),0)</f>
        <v>5.8289999999999997</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1</v>
      </c>
      <c r="H65" s="777">
        <f>VLOOKUP($D$3&amp;"_"&amp;H$3,データシート2!$A:$SI,MATCH($G$2&amp;"_"&amp;$C65,データシート2!$A$1:$SI$1,0),0)</f>
        <v>1</v>
      </c>
      <c r="I65" s="777">
        <f>VLOOKUP($D$3&amp;"_"&amp;I$3,データシート2!$A:$SI,MATCH($G$2&amp;"_"&amp;$C65,データシート2!$A$1:$SI$1,0),0)</f>
        <v>1</v>
      </c>
      <c r="J65" s="777">
        <f>VLOOKUP($D$3&amp;"_"&amp;J$3,データシート2!$A:$SI,MATCH($G$2&amp;"_"&amp;$C65,データシート2!$A$1:$SI$1,0),0)</f>
        <v>1</v>
      </c>
      <c r="K65" s="778">
        <f>VLOOKUP($D$3&amp;"_"&amp;K$3,データシート2!$A:$SI,MATCH($G$2&amp;"_"&amp;$C65,データシート2!$A$1:$SI$1,0),0)</f>
        <v>2</v>
      </c>
      <c r="L65" s="778">
        <f>VLOOKUP($D$3&amp;"_"&amp;L$3,データシート2!$A:$SI,MATCH($G$2&amp;"_"&amp;$C65,データシート2!$A$1:$SI$1,0),0)</f>
        <v>1</v>
      </c>
      <c r="M65" s="778">
        <f>VLOOKUP($D$3&amp;"_"&amp;M$3,データシート2!$A:$SI,MATCH($G$2&amp;"_"&amp;$C65,データシート2!$A$1:$SI$1,0),0)</f>
        <v>1</v>
      </c>
      <c r="N65" s="778">
        <f>VLOOKUP($D$3&amp;"_"&amp;N$3,データシート2!$A:$SI,MATCH($G$2&amp;"_"&amp;$C65,データシート2!$A$1:$SI$1,0),0)</f>
        <v>1</v>
      </c>
      <c r="O65" s="778">
        <f>VLOOKUP($D$3&amp;"_"&amp;O$3,データシート2!$A:$SI,MATCH($G$2&amp;"_"&amp;$C65,データシート2!$A$1:$SI$1,0),0)</f>
        <v>1</v>
      </c>
      <c r="P65" s="778">
        <f>VLOOKUP($D$3&amp;"_"&amp;P$3,データシート2!$A:$SI,MATCH($G$2&amp;"_"&amp;$C65,データシート2!$A$1:$SI$1,0),0)</f>
        <v>1</v>
      </c>
      <c r="Q65" s="779">
        <f>VLOOKUP($D$3&amp;"_"&amp;Q$3,データシート2!$A:$SI,MATCH($G$2&amp;"_"&amp;$C65,データシート2!$A$1:$SI$1,0),0)</f>
        <v>1</v>
      </c>
      <c r="R65" s="947">
        <f>VLOOKUP($D$3&amp;"_"&amp;R$3,データシート2!$A:$SI,MATCH($R$2&amp;"_"&amp;$C65,データシート2!$A$1:$SI$1,0),0)</f>
        <v>24.131</v>
      </c>
      <c r="S65" s="948">
        <f>VLOOKUP($D$3&amp;"_"&amp;S$3,データシート2!$A:$SI,MATCH($R$2&amp;"_"&amp;$C65,データシート2!$A$1:$SI$1,0),0)</f>
        <v>30.085000000000001</v>
      </c>
      <c r="T65" s="948">
        <f>VLOOKUP($D$3&amp;"_"&amp;T$3,データシート2!$A:$SI,MATCH($R$2&amp;"_"&amp;$C65,データシート2!$A$1:$SI$1,0),0)</f>
        <v>29.837</v>
      </c>
      <c r="U65" s="948">
        <f>VLOOKUP($D$3&amp;"_"&amp;U$3,データシート2!$A:$SI,MATCH($R$2&amp;"_"&amp;$C65,データシート2!$A$1:$SI$1,0),0)</f>
        <v>28.587</v>
      </c>
      <c r="V65" s="948">
        <f>VLOOKUP($D$3&amp;"_"&amp;V$3,データシート2!$A:$SI,MATCH($R$2&amp;"_"&amp;$C65,データシート2!$A$1:$SI$1,0),0)</f>
        <v>31.564</v>
      </c>
      <c r="W65" s="948">
        <f>VLOOKUP($D$3&amp;"_"&amp;W$3,データシート2!$A:$SI,MATCH($R$2&amp;"_"&amp;$C65,データシート2!$A$1:$SI$1,0),0)</f>
        <v>23.716999999999999</v>
      </c>
      <c r="X65" s="948">
        <f>VLOOKUP($D$3&amp;"_"&amp;X$3,データシート2!$A:$SI,MATCH($R$2&amp;"_"&amp;$C65,データシート2!$A$1:$SI$1,0),0)</f>
        <v>21.721</v>
      </c>
      <c r="Y65" s="948">
        <f>VLOOKUP($D$3&amp;"_"&amp;Y$3,データシート2!$A:$SI,MATCH($R$2&amp;"_"&amp;$C65,データシート2!$A$1:$SI$1,0),0)</f>
        <v>21.954000000000001</v>
      </c>
      <c r="Z65" s="948">
        <f>VLOOKUP($D$3&amp;"_"&amp;Z$3,データシート2!$A:$SI,MATCH($R$2&amp;"_"&amp;$C65,データシート2!$A$1:$SI$1,0),0)</f>
        <v>20.222999999999999</v>
      </c>
      <c r="AA65" s="948">
        <f>VLOOKUP($D$3&amp;"_"&amp;AA$3,データシート2!$A:$SI,MATCH($R$2&amp;"_"&amp;$C65,データシート2!$A$1:$SI$1,0),0)</f>
        <v>18.13</v>
      </c>
      <c r="AB65" s="949">
        <f>VLOOKUP($D$3&amp;"_"&amp;AB$3,データシート2!$A:$SI,MATCH($R$2&amp;"_"&amp;$C65,データシート2!$A$1:$SI$1,0),0)</f>
        <v>17.190999999999999</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1</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3.528</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1</v>
      </c>
      <c r="H67" s="762">
        <f>VLOOKUP($D$3&amp;"_"&amp;H$3,データシート2!$A:$SI,MATCH($G$2&amp;"_"&amp;$C67,データシート2!$A$1:$SI$1,0),0)</f>
        <v>1</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1</v>
      </c>
      <c r="L67" s="763">
        <f>VLOOKUP($D$3&amp;"_"&amp;L$3,データシート2!$A:$SI,MATCH($G$2&amp;"_"&amp;$C67,データシート2!$A$1:$SI$1,0),0)</f>
        <v>1</v>
      </c>
      <c r="M67" s="763">
        <f>VLOOKUP($D$3&amp;"_"&amp;M$3,データシート2!$A:$SI,MATCH($G$2&amp;"_"&amp;$C67,データシート2!$A$1:$SI$1,0),0)</f>
        <v>1</v>
      </c>
      <c r="N67" s="763">
        <f>VLOOKUP($D$3&amp;"_"&amp;N$3,データシート2!$A:$SI,MATCH($G$2&amp;"_"&amp;$C67,データシート2!$A$1:$SI$1,0),0)</f>
        <v>1</v>
      </c>
      <c r="O67" s="763">
        <f>VLOOKUP($D$3&amp;"_"&amp;O$3,データシート2!$A:$SI,MATCH($G$2&amp;"_"&amp;$C67,データシート2!$A$1:$SI$1,0),0)</f>
        <v>1</v>
      </c>
      <c r="P67" s="763">
        <f>VLOOKUP($D$3&amp;"_"&amp;P$3,データシート2!$A:$SI,MATCH($G$2&amp;"_"&amp;$C67,データシート2!$A$1:$SI$1,0),0)</f>
        <v>1</v>
      </c>
      <c r="Q67" s="764">
        <f>VLOOKUP($D$3&amp;"_"&amp;Q$3,データシート2!$A:$SI,MATCH($G$2&amp;"_"&amp;$C67,データシート2!$A$1:$SI$1,0),0)</f>
        <v>1</v>
      </c>
      <c r="R67" s="940">
        <f>VLOOKUP($D$3&amp;"_"&amp;R$3,データシート2!$A:$SI,MATCH($R$2&amp;"_"&amp;$C67,データシート2!$A$1:$SI$1,0),0)</f>
        <v>8.17</v>
      </c>
      <c r="S67" s="941">
        <f>VLOOKUP($D$3&amp;"_"&amp;S$3,データシート2!$A:$SI,MATCH($R$2&amp;"_"&amp;$C67,データシート2!$A$1:$SI$1,0),0)</f>
        <v>8.7690000000000001</v>
      </c>
      <c r="T67" s="941">
        <f>VLOOKUP($D$3&amp;"_"&amp;T$3,データシート2!$A:$SI,MATCH($R$2&amp;"_"&amp;$C67,データシート2!$A$1:$SI$1,0),0)</f>
        <v>8.7530000000000001</v>
      </c>
      <c r="U67" s="941">
        <f>VLOOKUP($D$3&amp;"_"&amp;U$3,データシート2!$A:$SI,MATCH($R$2&amp;"_"&amp;$C67,データシート2!$A$1:$SI$1,0),0)</f>
        <v>8.3249999999999993</v>
      </c>
      <c r="V67" s="941">
        <f>VLOOKUP($D$3&amp;"_"&amp;V$3,データシート2!$A:$SI,MATCH($R$2&amp;"_"&amp;$C67,データシート2!$A$1:$SI$1,0),0)</f>
        <v>7.8929999999999998</v>
      </c>
      <c r="W67" s="941">
        <f>VLOOKUP($D$3&amp;"_"&amp;W$3,データシート2!$A:$SI,MATCH($R$2&amp;"_"&amp;$C67,データシート2!$A$1:$SI$1,0),0)</f>
        <v>7.6379999999999999</v>
      </c>
      <c r="X67" s="941">
        <f>VLOOKUP($D$3&amp;"_"&amp;X$3,データシート2!$A:$SI,MATCH($R$2&amp;"_"&amp;$C67,データシート2!$A$1:$SI$1,0),0)</f>
        <v>7.3769999999999998</v>
      </c>
      <c r="Y67" s="941">
        <f>VLOOKUP($D$3&amp;"_"&amp;Y$3,データシート2!$A:$SI,MATCH($R$2&amp;"_"&amp;$C67,データシート2!$A$1:$SI$1,0),0)</f>
        <v>7.3289999999999997</v>
      </c>
      <c r="Z67" s="941">
        <f>VLOOKUP($D$3&amp;"_"&amp;Z$3,データシート2!$A:$SI,MATCH($R$2&amp;"_"&amp;$C67,データシート2!$A$1:$SI$1,0),0)</f>
        <v>6.8250000000000002</v>
      </c>
      <c r="AA67" s="941">
        <f>VLOOKUP($D$3&amp;"_"&amp;AA$3,データシート2!$A:$SI,MATCH($R$2&amp;"_"&amp;$C67,データシート2!$A$1:$SI$1,0),0)</f>
        <v>6.601</v>
      </c>
      <c r="AB67" s="942">
        <f>VLOOKUP($D$3&amp;"_"&amp;AB$3,データシート2!$A:$SI,MATCH($R$2&amp;"_"&amp;$C67,データシート2!$A$1:$SI$1,0),0)</f>
        <v>5.7439999999999998</v>
      </c>
    </row>
    <row r="68" spans="2:28" s="22" customFormat="1" ht="20.45" customHeight="1">
      <c r="B68" s="740" t="s">
        <v>577</v>
      </c>
      <c r="C68" s="741" t="s">
        <v>578</v>
      </c>
      <c r="D68" s="742"/>
      <c r="E68" s="743"/>
      <c r="F68" s="742"/>
      <c r="G68" s="744">
        <f>VLOOKUP($D$3&amp;"_"&amp;G$3,データシート2!$A:$SI,MATCH($G$2&amp;"_"&amp;$B68,データシート2!$A$1:$SI$1,0),0)</f>
        <v>2</v>
      </c>
      <c r="H68" s="745">
        <f>VLOOKUP($D$3&amp;"_"&amp;H$3,データシート2!$A:$SI,MATCH($G$2&amp;"_"&amp;$B68,データシート2!$A$1:$SI$1,0),0)</f>
        <v>4</v>
      </c>
      <c r="I68" s="745">
        <f>VLOOKUP($D$3&amp;"_"&amp;I$3,データシート2!$A:$SI,MATCH($G$2&amp;"_"&amp;$B68,データシート2!$A$1:$SI$1,0),0)</f>
        <v>4</v>
      </c>
      <c r="J68" s="745">
        <f>VLOOKUP($D$3&amp;"_"&amp;J$3,データシート2!$A:$SI,MATCH($G$2&amp;"_"&amp;$B68,データシート2!$A$1:$SI$1,0),0)</f>
        <v>3</v>
      </c>
      <c r="K68" s="746">
        <f>VLOOKUP($D$3&amp;"_"&amp;K$3,データシート2!$A:$SI,MATCH($G$2&amp;"_"&amp;$B68,データシート2!$A$1:$SI$1,0),0)</f>
        <v>3</v>
      </c>
      <c r="L68" s="746">
        <f>VLOOKUP($D$3&amp;"_"&amp;L$3,データシート2!$A:$SI,MATCH($G$2&amp;"_"&amp;$B68,データシート2!$A$1:$SI$1,0),0)</f>
        <v>4</v>
      </c>
      <c r="M68" s="746">
        <f>VLOOKUP($D$3&amp;"_"&amp;M$3,データシート2!$A:$SI,MATCH($G$2&amp;"_"&amp;$B68,データシート2!$A$1:$SI$1,0),0)</f>
        <v>4</v>
      </c>
      <c r="N68" s="746">
        <f>VLOOKUP($D$3&amp;"_"&amp;N$3,データシート2!$A:$SI,MATCH($G$2&amp;"_"&amp;$B68,データシート2!$A$1:$SI$1,0),0)</f>
        <v>3</v>
      </c>
      <c r="O68" s="746">
        <f>VLOOKUP($D$3&amp;"_"&amp;O$3,データシート2!$A:$SI,MATCH($G$2&amp;"_"&amp;$B68,データシート2!$A$1:$SI$1,0),0)</f>
        <v>4</v>
      </c>
      <c r="P68" s="746">
        <f>VLOOKUP($D$3&amp;"_"&amp;P$3,データシート2!$A:$SI,MATCH($G$2&amp;"_"&amp;$B68,データシート2!$A$1:$SI$1,0),0)</f>
        <v>4</v>
      </c>
      <c r="Q68" s="747">
        <f>VLOOKUP($D$3&amp;"_"&amp;Q$3,データシート2!$A:$SI,MATCH($G$2&amp;"_"&amp;$B68,データシート2!$A$1:$SI$1,0),0)</f>
        <v>4</v>
      </c>
      <c r="R68" s="934">
        <f>VLOOKUP($D$3&amp;"_"&amp;R$3,データシート2!$A:$SI,MATCH($R$2&amp;"_"&amp;$B68,データシート2!$A$1:$SI$1,0),0)</f>
        <v>7.3129999999999997</v>
      </c>
      <c r="S68" s="935">
        <f>VLOOKUP($D$3&amp;"_"&amp;S$3,データシート2!$A:$SI,MATCH($R$2&amp;"_"&amp;$B68,データシート2!$A$1:$SI$1,0),0)</f>
        <v>14.374000000000001</v>
      </c>
      <c r="T68" s="935">
        <f>VLOOKUP($D$3&amp;"_"&amp;T$3,データシート2!$A:$SI,MATCH($R$2&amp;"_"&amp;$B68,データシート2!$A$1:$SI$1,0),0)</f>
        <v>14.827</v>
      </c>
      <c r="U68" s="935">
        <f>VLOOKUP($D$3&amp;"_"&amp;U$3,データシート2!$A:$SI,MATCH($R$2&amp;"_"&amp;$B68,データシート2!$A$1:$SI$1,0),0)</f>
        <v>11.584</v>
      </c>
      <c r="V68" s="935">
        <f>VLOOKUP($D$3&amp;"_"&amp;V$3,データシート2!$A:$SI,MATCH($R$2&amp;"_"&amp;$B68,データシート2!$A$1:$SI$1,0),0)</f>
        <v>11.436</v>
      </c>
      <c r="W68" s="935">
        <f>VLOOKUP($D$3&amp;"_"&amp;W$3,データシート2!$A:$SI,MATCH($R$2&amp;"_"&amp;$B68,データシート2!$A$1:$SI$1,0),0)</f>
        <v>15.781000000000001</v>
      </c>
      <c r="X68" s="935">
        <f>VLOOKUP($D$3&amp;"_"&amp;X$3,データシート2!$A:$SI,MATCH($R$2&amp;"_"&amp;$B68,データシート2!$A$1:$SI$1,0),0)</f>
        <v>15.329000000000001</v>
      </c>
      <c r="Y68" s="935">
        <f>VLOOKUP($D$3&amp;"_"&amp;Y$3,データシート2!$A:$SI,MATCH($R$2&amp;"_"&amp;$B68,データシート2!$A$1:$SI$1,0),0)</f>
        <v>11.762</v>
      </c>
      <c r="Z68" s="935">
        <f>VLOOKUP($D$3&amp;"_"&amp;Z$3,データシート2!$A:$SI,MATCH($R$2&amp;"_"&amp;$B68,データシート2!$A$1:$SI$1,0),0)</f>
        <v>15.042999999999999</v>
      </c>
      <c r="AA68" s="935">
        <f>VLOOKUP($D$3&amp;"_"&amp;AA$3,データシート2!$A:$SI,MATCH($R$2&amp;"_"&amp;$B68,データシート2!$A$1:$SI$1,0),0)</f>
        <v>13.537000000000001</v>
      </c>
      <c r="AB68" s="936">
        <f>VLOOKUP($D$3&amp;"_"&amp;AB$3,データシート2!$A:$SI,MATCH($R$2&amp;"_"&amp;$B68,データシート2!$A$1:$SI$1,0),0)</f>
        <v>12.641999999999999</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1</v>
      </c>
      <c r="I70" s="777">
        <f>VLOOKUP($D$3&amp;"_"&amp;I$3,データシート2!$A:$SI,MATCH($G$2&amp;"_"&amp;$C70,データシート2!$A$1:$SI$1,0),0)</f>
        <v>1</v>
      </c>
      <c r="J70" s="777">
        <f>VLOOKUP($D$3&amp;"_"&amp;J$3,データシート2!$A:$SI,MATCH($G$2&amp;"_"&amp;$C70,データシート2!$A$1:$SI$1,0),0)</f>
        <v>1</v>
      </c>
      <c r="K70" s="778">
        <f>VLOOKUP($D$3&amp;"_"&amp;K$3,データシート2!$A:$SI,MATCH($G$2&amp;"_"&amp;$C70,データシート2!$A$1:$SI$1,0),0)</f>
        <v>1</v>
      </c>
      <c r="L70" s="778">
        <f>VLOOKUP($D$3&amp;"_"&amp;L$3,データシート2!$A:$SI,MATCH($G$2&amp;"_"&amp;$C70,データシート2!$A$1:$SI$1,0),0)</f>
        <v>1</v>
      </c>
      <c r="M70" s="778">
        <f>VLOOKUP($D$3&amp;"_"&amp;M$3,データシート2!$A:$SI,MATCH($G$2&amp;"_"&amp;$C70,データシート2!$A$1:$SI$1,0),0)</f>
        <v>1</v>
      </c>
      <c r="N70" s="778">
        <f>VLOOKUP($D$3&amp;"_"&amp;N$3,データシート2!$A:$SI,MATCH($G$2&amp;"_"&amp;$C70,データシート2!$A$1:$SI$1,0),0)</f>
        <v>0</v>
      </c>
      <c r="O70" s="778">
        <f>VLOOKUP($D$3&amp;"_"&amp;O$3,データシート2!$A:$SI,MATCH($G$2&amp;"_"&amp;$C70,データシート2!$A$1:$SI$1,0),0)</f>
        <v>1</v>
      </c>
      <c r="P70" s="778">
        <f>VLOOKUP($D$3&amp;"_"&amp;P$3,データシート2!$A:$SI,MATCH($G$2&amp;"_"&amp;$C70,データシート2!$A$1:$SI$1,0),0)</f>
        <v>1</v>
      </c>
      <c r="Q70" s="779">
        <f>VLOOKUP($D$3&amp;"_"&amp;Q$3,データシート2!$A:$SI,MATCH($G$2&amp;"_"&amp;$C70,データシート2!$A$1:$SI$1,0),0)</f>
        <v>1</v>
      </c>
      <c r="R70" s="947">
        <f>VLOOKUP($D$3&amp;"_"&amp;R$3,データシート2!$A:$SI,MATCH($R$2&amp;"_"&amp;$C70,データシート2!$A$1:$SI$1,0),0)</f>
        <v>0</v>
      </c>
      <c r="S70" s="948">
        <f>VLOOKUP($D$3&amp;"_"&amp;S$3,データシート2!$A:$SI,MATCH($R$2&amp;"_"&amp;$C70,データシート2!$A$1:$SI$1,0),0)</f>
        <v>4.1829999999999998</v>
      </c>
      <c r="T70" s="948">
        <f>VLOOKUP($D$3&amp;"_"&amp;T$3,データシート2!$A:$SI,MATCH($R$2&amp;"_"&amp;$C70,データシート2!$A$1:$SI$1,0),0)</f>
        <v>4.1639999999999997</v>
      </c>
      <c r="U70" s="948">
        <f>VLOOKUP($D$3&amp;"_"&amp;U$3,データシート2!$A:$SI,MATCH($R$2&amp;"_"&amp;$C70,データシート2!$A$1:$SI$1,0),0)</f>
        <v>3.9180000000000001</v>
      </c>
      <c r="V70" s="948">
        <f>VLOOKUP($D$3&amp;"_"&amp;V$3,データシート2!$A:$SI,MATCH($R$2&amp;"_"&amp;$C70,データシート2!$A$1:$SI$1,0),0)</f>
        <v>3.8180000000000001</v>
      </c>
      <c r="W70" s="948">
        <f>VLOOKUP($D$3&amp;"_"&amp;W$3,データシート2!$A:$SI,MATCH($R$2&amp;"_"&amp;$C70,データシート2!$A$1:$SI$1,0),0)</f>
        <v>3.7010000000000001</v>
      </c>
      <c r="X70" s="948">
        <f>VLOOKUP($D$3&amp;"_"&amp;X$3,データシート2!$A:$SI,MATCH($R$2&amp;"_"&amp;$C70,データシート2!$A$1:$SI$1,0),0)</f>
        <v>3.669</v>
      </c>
      <c r="Y70" s="948">
        <f>VLOOKUP($D$3&amp;"_"&amp;Y$3,データシート2!$A:$SI,MATCH($R$2&amp;"_"&amp;$C70,データシート2!$A$1:$SI$1,0),0)</f>
        <v>0</v>
      </c>
      <c r="Z70" s="948">
        <f>VLOOKUP($D$3&amp;"_"&amp;Z$3,データシート2!$A:$SI,MATCH($R$2&amp;"_"&amp;$C70,データシート2!$A$1:$SI$1,0),0)</f>
        <v>3.4020000000000001</v>
      </c>
      <c r="AA70" s="948">
        <f>VLOOKUP($D$3&amp;"_"&amp;AA$3,データシート2!$A:$SI,MATCH($R$2&amp;"_"&amp;$C70,データシート2!$A$1:$SI$1,0),0)</f>
        <v>3.0150000000000001</v>
      </c>
      <c r="AB70" s="949">
        <f>VLOOKUP($D$3&amp;"_"&amp;AB$3,データシート2!$A:$SI,MATCH($R$2&amp;"_"&amp;$C70,データシート2!$A$1:$SI$1,0),0)</f>
        <v>2.6869999999999998</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2</v>
      </c>
      <c r="H74" s="777">
        <f>VLOOKUP($D$3&amp;"_"&amp;H$3,データシート2!$A:$SI,MATCH($G$2&amp;"_"&amp;$C74,データシート2!$A$1:$SI$1,0),0)</f>
        <v>3</v>
      </c>
      <c r="I74" s="777">
        <f>VLOOKUP($D$3&amp;"_"&amp;I$3,データシート2!$A:$SI,MATCH($G$2&amp;"_"&amp;$C74,データシート2!$A$1:$SI$1,0),0)</f>
        <v>3</v>
      </c>
      <c r="J74" s="777">
        <f>VLOOKUP($D$3&amp;"_"&amp;J$3,データシート2!$A:$SI,MATCH($G$2&amp;"_"&amp;$C74,データシート2!$A$1:$SI$1,0),0)</f>
        <v>2</v>
      </c>
      <c r="K74" s="778">
        <f>VLOOKUP($D$3&amp;"_"&amp;K$3,データシート2!$A:$SI,MATCH($G$2&amp;"_"&amp;$C74,データシート2!$A$1:$SI$1,0),0)</f>
        <v>2</v>
      </c>
      <c r="L74" s="778">
        <f>VLOOKUP($D$3&amp;"_"&amp;L$3,データシート2!$A:$SI,MATCH($G$2&amp;"_"&amp;$C74,データシート2!$A$1:$SI$1,0),0)</f>
        <v>2</v>
      </c>
      <c r="M74" s="778">
        <f>VLOOKUP($D$3&amp;"_"&amp;M$3,データシート2!$A:$SI,MATCH($G$2&amp;"_"&amp;$C74,データシート2!$A$1:$SI$1,0),0)</f>
        <v>2</v>
      </c>
      <c r="N74" s="778">
        <f>VLOOKUP($D$3&amp;"_"&amp;N$3,データシート2!$A:$SI,MATCH($G$2&amp;"_"&amp;$C74,データシート2!$A$1:$SI$1,0),0)</f>
        <v>2</v>
      </c>
      <c r="O74" s="778">
        <f>VLOOKUP($D$3&amp;"_"&amp;O$3,データシート2!$A:$SI,MATCH($G$2&amp;"_"&amp;$C74,データシート2!$A$1:$SI$1,0),0)</f>
        <v>2</v>
      </c>
      <c r="P74" s="778">
        <f>VLOOKUP($D$3&amp;"_"&amp;P$3,データシート2!$A:$SI,MATCH($G$2&amp;"_"&amp;$C74,データシート2!$A$1:$SI$1,0),0)</f>
        <v>2</v>
      </c>
      <c r="Q74" s="779">
        <f>VLOOKUP($D$3&amp;"_"&amp;Q$3,データシート2!$A:$SI,MATCH($G$2&amp;"_"&amp;$C74,データシート2!$A$1:$SI$1,0),0)</f>
        <v>2</v>
      </c>
      <c r="R74" s="947">
        <f>VLOOKUP($D$3&amp;"_"&amp;R$3,データシート2!$A:$SI,MATCH($R$2&amp;"_"&amp;$C74,データシート2!$A$1:$SI$1,0),0)</f>
        <v>7.3129999999999997</v>
      </c>
      <c r="S74" s="948">
        <f>VLOOKUP($D$3&amp;"_"&amp;S$3,データシート2!$A:$SI,MATCH($R$2&amp;"_"&amp;$C74,データシート2!$A$1:$SI$1,0),0)</f>
        <v>10.191000000000001</v>
      </c>
      <c r="T74" s="948">
        <f>VLOOKUP($D$3&amp;"_"&amp;T$3,データシート2!$A:$SI,MATCH($R$2&amp;"_"&amp;$C74,データシート2!$A$1:$SI$1,0),0)</f>
        <v>10.663</v>
      </c>
      <c r="U74" s="948">
        <f>VLOOKUP($D$3&amp;"_"&amp;U$3,データシート2!$A:$SI,MATCH($R$2&amp;"_"&amp;$C74,データシート2!$A$1:$SI$1,0),0)</f>
        <v>7.6660000000000004</v>
      </c>
      <c r="V74" s="948">
        <f>VLOOKUP($D$3&amp;"_"&amp;V$3,データシート2!$A:$SI,MATCH($R$2&amp;"_"&amp;$C74,データシート2!$A$1:$SI$1,0),0)</f>
        <v>7.6180000000000003</v>
      </c>
      <c r="W74" s="948">
        <f>VLOOKUP($D$3&amp;"_"&amp;W$3,データシート2!$A:$SI,MATCH($R$2&amp;"_"&amp;$C74,データシート2!$A$1:$SI$1,0),0)</f>
        <v>8.2110000000000003</v>
      </c>
      <c r="X74" s="948">
        <f>VLOOKUP($D$3&amp;"_"&amp;X$3,データシート2!$A:$SI,MATCH($R$2&amp;"_"&amp;$C74,データシート2!$A$1:$SI$1,0),0)</f>
        <v>7.468</v>
      </c>
      <c r="Y74" s="948">
        <f>VLOOKUP($D$3&amp;"_"&amp;Y$3,データシート2!$A:$SI,MATCH($R$2&amp;"_"&amp;$C74,データシート2!$A$1:$SI$1,0),0)</f>
        <v>7.4880000000000004</v>
      </c>
      <c r="Z74" s="948">
        <f>VLOOKUP($D$3&amp;"_"&amp;Z$3,データシート2!$A:$SI,MATCH($R$2&amp;"_"&amp;$C74,データシート2!$A$1:$SI$1,0),0)</f>
        <v>7.5650000000000004</v>
      </c>
      <c r="AA74" s="948">
        <f>VLOOKUP($D$3&amp;"_"&amp;AA$3,データシート2!$A:$SI,MATCH($R$2&amp;"_"&amp;$C74,データシート2!$A$1:$SI$1,0),0)</f>
        <v>6.835</v>
      </c>
      <c r="AB74" s="949">
        <f>VLOOKUP($D$3&amp;"_"&amp;AB$3,データシート2!$A:$SI,MATCH($R$2&amp;"_"&amp;$C74,データシート2!$A$1:$SI$1,0),0)</f>
        <v>6.24</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1</v>
      </c>
      <c r="M75" s="778">
        <f>VLOOKUP($D$3&amp;"_"&amp;M$3,データシート2!$A:$SI,MATCH($G$2&amp;"_"&amp;$C75,データシート2!$A$1:$SI$1,0),0)</f>
        <v>1</v>
      </c>
      <c r="N75" s="778">
        <f>VLOOKUP($D$3&amp;"_"&amp;N$3,データシート2!$A:$SI,MATCH($G$2&amp;"_"&amp;$C75,データシート2!$A$1:$SI$1,0),0)</f>
        <v>1</v>
      </c>
      <c r="O75" s="778">
        <f>VLOOKUP($D$3&amp;"_"&amp;O$3,データシート2!$A:$SI,MATCH($G$2&amp;"_"&amp;$C75,データシート2!$A$1:$SI$1,0),0)</f>
        <v>1</v>
      </c>
      <c r="P75" s="778">
        <f>VLOOKUP($D$3&amp;"_"&amp;P$3,データシート2!$A:$SI,MATCH($G$2&amp;"_"&amp;$C75,データシート2!$A$1:$SI$1,0),0)</f>
        <v>1</v>
      </c>
      <c r="Q75" s="779">
        <f>VLOOKUP($D$3&amp;"_"&amp;Q$3,データシート2!$A:$SI,MATCH($G$2&amp;"_"&amp;$C75,データシート2!$A$1:$SI$1,0),0)</f>
        <v>1</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3.8690000000000002</v>
      </c>
      <c r="X75" s="948">
        <f>VLOOKUP($D$3&amp;"_"&amp;X$3,データシート2!$A:$SI,MATCH($R$2&amp;"_"&amp;$C75,データシート2!$A$1:$SI$1,0),0)</f>
        <v>4.1920000000000002</v>
      </c>
      <c r="Y75" s="948">
        <f>VLOOKUP($D$3&amp;"_"&amp;Y$3,データシート2!$A:$SI,MATCH($R$2&amp;"_"&amp;$C75,データシート2!$A$1:$SI$1,0),0)</f>
        <v>4.274</v>
      </c>
      <c r="Z75" s="948">
        <f>VLOOKUP($D$3&amp;"_"&amp;Z$3,データシート2!$A:$SI,MATCH($R$2&amp;"_"&amp;$C75,データシート2!$A$1:$SI$1,0),0)</f>
        <v>4.0759999999999996</v>
      </c>
      <c r="AA75" s="948">
        <f>VLOOKUP($D$3&amp;"_"&amp;AA$3,データシート2!$A:$SI,MATCH($R$2&amp;"_"&amp;$C75,データシート2!$A$1:$SI$1,0),0)</f>
        <v>3.6869999999999998</v>
      </c>
      <c r="AB75" s="949">
        <f>VLOOKUP($D$3&amp;"_"&amp;AB$3,データシート2!$A:$SI,MATCH($R$2&amp;"_"&amp;$C75,データシート2!$A$1:$SI$1,0),0)</f>
        <v>3.7149999999999999</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20</v>
      </c>
      <c r="H77" s="745">
        <f>VLOOKUP($D$3&amp;"_"&amp;H$3,データシート2!$A:$SI,MATCH($G$2&amp;"_"&amp;$B77,データシート2!$A$1:$SI$1,0),0)</f>
        <v>21</v>
      </c>
      <c r="I77" s="745">
        <f>VLOOKUP($D$3&amp;"_"&amp;I$3,データシート2!$A:$SI,MATCH($G$2&amp;"_"&amp;$B77,データシート2!$A$1:$SI$1,0),0)</f>
        <v>22</v>
      </c>
      <c r="J77" s="745">
        <f>VLOOKUP($D$3&amp;"_"&amp;J$3,データシート2!$A:$SI,MATCH($G$2&amp;"_"&amp;$B77,データシート2!$A$1:$SI$1,0),0)</f>
        <v>20</v>
      </c>
      <c r="K77" s="746">
        <f>VLOOKUP($D$3&amp;"_"&amp;K$3,データシート2!$A:$SI,MATCH($G$2&amp;"_"&amp;$B77,データシート2!$A$1:$SI$1,0),0)</f>
        <v>17</v>
      </c>
      <c r="L77" s="746">
        <f>VLOOKUP($D$3&amp;"_"&amp;L$3,データシート2!$A:$SI,MATCH($G$2&amp;"_"&amp;$B77,データシート2!$A$1:$SI$1,0),0)</f>
        <v>19</v>
      </c>
      <c r="M77" s="746">
        <f>VLOOKUP($D$3&amp;"_"&amp;M$3,データシート2!$A:$SI,MATCH($G$2&amp;"_"&amp;$B77,データシート2!$A$1:$SI$1,0),0)</f>
        <v>15</v>
      </c>
      <c r="N77" s="746">
        <f>VLOOKUP($D$3&amp;"_"&amp;N$3,データシート2!$A:$SI,MATCH($G$2&amp;"_"&amp;$B77,データシート2!$A$1:$SI$1,0),0)</f>
        <v>15</v>
      </c>
      <c r="O77" s="746">
        <f>VLOOKUP($D$3&amp;"_"&amp;O$3,データシート2!$A:$SI,MATCH($G$2&amp;"_"&amp;$B77,データシート2!$A$1:$SI$1,0),0)</f>
        <v>14</v>
      </c>
      <c r="P77" s="746">
        <f>VLOOKUP($D$3&amp;"_"&amp;P$3,データシート2!$A:$SI,MATCH($G$2&amp;"_"&amp;$B77,データシート2!$A$1:$SI$1,0),0)</f>
        <v>14</v>
      </c>
      <c r="Q77" s="747">
        <f>VLOOKUP($D$3&amp;"_"&amp;Q$3,データシート2!$A:$SI,MATCH($G$2&amp;"_"&amp;$B77,データシート2!$A$1:$SI$1,0),0)</f>
        <v>13</v>
      </c>
      <c r="R77" s="934">
        <f>VLOOKUP($D$3&amp;"_"&amp;R$3,データシート2!$A:$SI,MATCH($R$2&amp;"_"&amp;$B77,データシート2!$A$1:$SI$1,0),0)</f>
        <v>100.071</v>
      </c>
      <c r="S77" s="935">
        <f>VLOOKUP($D$3&amp;"_"&amp;S$3,データシート2!$A:$SI,MATCH($R$2&amp;"_"&amp;$B77,データシート2!$A$1:$SI$1,0),0)</f>
        <v>105.523</v>
      </c>
      <c r="T77" s="935">
        <f>VLOOKUP($D$3&amp;"_"&amp;T$3,データシート2!$A:$SI,MATCH($R$2&amp;"_"&amp;$B77,データシート2!$A$1:$SI$1,0),0)</f>
        <v>106.732</v>
      </c>
      <c r="U77" s="935">
        <f>VLOOKUP($D$3&amp;"_"&amp;U$3,データシート2!$A:$SI,MATCH($R$2&amp;"_"&amp;$B77,データシート2!$A$1:$SI$1,0),0)</f>
        <v>93.677999999999997</v>
      </c>
      <c r="V77" s="935">
        <f>VLOOKUP($D$3&amp;"_"&amp;V$3,データシート2!$A:$SI,MATCH($R$2&amp;"_"&amp;$B77,データシート2!$A$1:$SI$1,0),0)</f>
        <v>83.423000000000002</v>
      </c>
      <c r="W77" s="935">
        <f>VLOOKUP($D$3&amp;"_"&amp;W$3,データシート2!$A:$SI,MATCH($R$2&amp;"_"&amp;$B77,データシート2!$A$1:$SI$1,0),0)</f>
        <v>86.206000000000003</v>
      </c>
      <c r="X77" s="935">
        <f>VLOOKUP($D$3&amp;"_"&amp;X$3,データシート2!$A:$SI,MATCH($R$2&amp;"_"&amp;$B77,データシート2!$A$1:$SI$1,0),0)</f>
        <v>76.492999999999995</v>
      </c>
      <c r="Y77" s="935">
        <f>VLOOKUP($D$3&amp;"_"&amp;Y$3,データシート2!$A:$SI,MATCH($R$2&amp;"_"&amp;$B77,データシート2!$A$1:$SI$1,0),0)</f>
        <v>72.656999999999996</v>
      </c>
      <c r="Z77" s="935">
        <f>VLOOKUP($D$3&amp;"_"&amp;Z$3,データシート2!$A:$SI,MATCH($R$2&amp;"_"&amp;$B77,データシート2!$A$1:$SI$1,0),0)</f>
        <v>67.319999999999993</v>
      </c>
      <c r="AA77" s="935">
        <f>VLOOKUP($D$3&amp;"_"&amp;AA$3,データシート2!$A:$SI,MATCH($R$2&amp;"_"&amp;$B77,データシート2!$A$1:$SI$1,0),0)</f>
        <v>60.898000000000003</v>
      </c>
      <c r="AB77" s="936">
        <f>VLOOKUP($D$3&amp;"_"&amp;AB$3,データシート2!$A:$SI,MATCH($R$2&amp;"_"&amp;$B77,データシート2!$A$1:$SI$1,0),0)</f>
        <v>58.973999999999997</v>
      </c>
    </row>
    <row r="78" spans="2:28" s="756" customFormat="1" ht="16.5" customHeight="1">
      <c r="B78" s="748"/>
      <c r="C78" s="749">
        <v>50</v>
      </c>
      <c r="D78" s="750" t="s">
        <v>589</v>
      </c>
      <c r="E78" s="749"/>
      <c r="F78" s="751"/>
      <c r="G78" s="765">
        <f>VLOOKUP($D$3&amp;"_"&amp;G$3,データシート2!$A:$SI,MATCH($G$2&amp;"_"&amp;$C78,データシート2!$A$1:$SI$1,0),0)</f>
        <v>1</v>
      </c>
      <c r="H78" s="753">
        <f>VLOOKUP($D$3&amp;"_"&amp;H$3,データシート2!$A:$SI,MATCH($G$2&amp;"_"&amp;$C78,データシート2!$A$1:$SI$1,0),0)</f>
        <v>1</v>
      </c>
      <c r="I78" s="753">
        <f>VLOOKUP($D$3&amp;"_"&amp;I$3,データシート2!$A:$SI,MATCH($G$2&amp;"_"&amp;$C78,データシート2!$A$1:$SI$1,0),0)</f>
        <v>1</v>
      </c>
      <c r="J78" s="753">
        <f>VLOOKUP($D$3&amp;"_"&amp;J$3,データシート2!$A:$SI,MATCH($G$2&amp;"_"&amp;$C78,データシート2!$A$1:$SI$1,0),0)</f>
        <v>1</v>
      </c>
      <c r="K78" s="754">
        <f>VLOOKUP($D$3&amp;"_"&amp;K$3,データシート2!$A:$SI,MATCH($G$2&amp;"_"&amp;$C78,データシート2!$A$1:$SI$1,0),0)</f>
        <v>1</v>
      </c>
      <c r="L78" s="754">
        <f>VLOOKUP($D$3&amp;"_"&amp;L$3,データシート2!$A:$SI,MATCH($G$2&amp;"_"&amp;$C78,データシート2!$A$1:$SI$1,0),0)</f>
        <v>1</v>
      </c>
      <c r="M78" s="754">
        <f>VLOOKUP($D$3&amp;"_"&amp;M$3,データシート2!$A:$SI,MATCH($G$2&amp;"_"&amp;$C78,データシート2!$A$1:$SI$1,0),0)</f>
        <v>1</v>
      </c>
      <c r="N78" s="754">
        <f>VLOOKUP($D$3&amp;"_"&amp;N$3,データシート2!$A:$SI,MATCH($G$2&amp;"_"&amp;$C78,データシート2!$A$1:$SI$1,0),0)</f>
        <v>1</v>
      </c>
      <c r="O78" s="754">
        <f>VLOOKUP($D$3&amp;"_"&amp;O$3,データシート2!$A:$SI,MATCH($G$2&amp;"_"&amp;$C78,データシート2!$A$1:$SI$1,0),0)</f>
        <v>1</v>
      </c>
      <c r="P78" s="754">
        <f>VLOOKUP($D$3&amp;"_"&amp;P$3,データシート2!$A:$SI,MATCH($G$2&amp;"_"&amp;$C78,データシート2!$A$1:$SI$1,0),0)</f>
        <v>1</v>
      </c>
      <c r="Q78" s="755">
        <f>VLOOKUP($D$3&amp;"_"&amp;Q$3,データシート2!$A:$SI,MATCH($G$2&amp;"_"&amp;$C78,データシート2!$A$1:$SI$1,0),0)</f>
        <v>1</v>
      </c>
      <c r="R78" s="943">
        <f>VLOOKUP($D$3&amp;"_"&amp;R$3,データシート2!$A:$SI,MATCH($R$2&amp;"_"&amp;$C78,データシート2!$A$1:$SI$1,0),0)</f>
        <v>5.984</v>
      </c>
      <c r="S78" s="938">
        <f>VLOOKUP($D$3&amp;"_"&amp;S$3,データシート2!$A:$SI,MATCH($R$2&amp;"_"&amp;$C78,データシート2!$A$1:$SI$1,0),0)</f>
        <v>6.5369999999999999</v>
      </c>
      <c r="T78" s="938">
        <f>VLOOKUP($D$3&amp;"_"&amp;T$3,データシート2!$A:$SI,MATCH($R$2&amp;"_"&amp;$C78,データシート2!$A$1:$SI$1,0),0)</f>
        <v>7.274</v>
      </c>
      <c r="U78" s="938">
        <f>VLOOKUP($D$3&amp;"_"&amp;U$3,データシート2!$A:$SI,MATCH($R$2&amp;"_"&amp;$C78,データシート2!$A$1:$SI$1,0),0)</f>
        <v>6.9809999999999999</v>
      </c>
      <c r="V78" s="938">
        <f>VLOOKUP($D$3&amp;"_"&amp;V$3,データシート2!$A:$SI,MATCH($R$2&amp;"_"&amp;$C78,データシート2!$A$1:$SI$1,0),0)</f>
        <v>6.391</v>
      </c>
      <c r="W78" s="938">
        <f>VLOOKUP($D$3&amp;"_"&amp;W$3,データシート2!$A:$SI,MATCH($R$2&amp;"_"&amp;$C78,データシート2!$A$1:$SI$1,0),0)</f>
        <v>6.649</v>
      </c>
      <c r="X78" s="938">
        <f>VLOOKUP($D$3&amp;"_"&amp;X$3,データシート2!$A:$SI,MATCH($R$2&amp;"_"&amp;$C78,データシート2!$A$1:$SI$1,0),0)</f>
        <v>6.8559999999999999</v>
      </c>
      <c r="Y78" s="938">
        <f>VLOOKUP($D$3&amp;"_"&amp;Y$3,データシート2!$A:$SI,MATCH($R$2&amp;"_"&amp;$C78,データシート2!$A$1:$SI$1,0),0)</f>
        <v>6.4459999999999997</v>
      </c>
      <c r="Z78" s="938">
        <f>VLOOKUP($D$3&amp;"_"&amp;Z$3,データシート2!$A:$SI,MATCH($R$2&amp;"_"&amp;$C78,データシート2!$A$1:$SI$1,0),0)</f>
        <v>6.5590000000000002</v>
      </c>
      <c r="AA78" s="938">
        <f>VLOOKUP($D$3&amp;"_"&amp;AA$3,データシート2!$A:$SI,MATCH($R$2&amp;"_"&amp;$C78,データシート2!$A$1:$SI$1,0),0)</f>
        <v>6.0460000000000003</v>
      </c>
      <c r="AB78" s="939">
        <f>VLOOKUP($D$3&amp;"_"&amp;AB$3,データシート2!$A:$SI,MATCH($R$2&amp;"_"&amp;$C78,データシート2!$A$1:$SI$1,0),0)</f>
        <v>6.2690000000000001</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1</v>
      </c>
      <c r="H80" s="777">
        <f>VLOOKUP($D$3&amp;"_"&amp;H$3,データシート2!$A:$SI,MATCH($G$2&amp;"_"&amp;$C80,データシート2!$A$1:$SI$1,0),0)</f>
        <v>1</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4.58</v>
      </c>
      <c r="S80" s="948">
        <f>VLOOKUP($D$3&amp;"_"&amp;S$3,データシート2!$A:$SI,MATCH($R$2&amp;"_"&amp;$C80,データシート2!$A$1:$SI$1,0),0)</f>
        <v>5.26</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1</v>
      </c>
      <c r="H81" s="777">
        <f>VLOOKUP($D$3&amp;"_"&amp;H$3,データシート2!$A:$SI,MATCH($G$2&amp;"_"&amp;$C81,データシート2!$A$1:$SI$1,0),0)</f>
        <v>1</v>
      </c>
      <c r="I81" s="777">
        <f>VLOOKUP($D$3&amp;"_"&amp;I$3,データシート2!$A:$SI,MATCH($G$2&amp;"_"&amp;$C81,データシート2!$A$1:$SI$1,0),0)</f>
        <v>2</v>
      </c>
      <c r="J81" s="777">
        <f>VLOOKUP($D$3&amp;"_"&amp;J$3,データシート2!$A:$SI,MATCH($G$2&amp;"_"&amp;$C81,データシート2!$A$1:$SI$1,0),0)</f>
        <v>1</v>
      </c>
      <c r="K81" s="778">
        <f>VLOOKUP($D$3&amp;"_"&amp;K$3,データシート2!$A:$SI,MATCH($G$2&amp;"_"&amp;$C81,データシート2!$A$1:$SI$1,0),0)</f>
        <v>1</v>
      </c>
      <c r="L81" s="778">
        <f>VLOOKUP($D$3&amp;"_"&amp;L$3,データシート2!$A:$SI,MATCH($G$2&amp;"_"&amp;$C81,データシート2!$A$1:$SI$1,0),0)</f>
        <v>1</v>
      </c>
      <c r="M81" s="778">
        <f>VLOOKUP($D$3&amp;"_"&amp;M$3,データシート2!$A:$SI,MATCH($G$2&amp;"_"&amp;$C81,データシート2!$A$1:$SI$1,0),0)</f>
        <v>1</v>
      </c>
      <c r="N81" s="778">
        <f>VLOOKUP($D$3&amp;"_"&amp;N$3,データシート2!$A:$SI,MATCH($G$2&amp;"_"&amp;$C81,データシート2!$A$1:$SI$1,0),0)</f>
        <v>1</v>
      </c>
      <c r="O81" s="778">
        <f>VLOOKUP($D$3&amp;"_"&amp;O$3,データシート2!$A:$SI,MATCH($G$2&amp;"_"&amp;$C81,データシート2!$A$1:$SI$1,0),0)</f>
        <v>1</v>
      </c>
      <c r="P81" s="778">
        <f>VLOOKUP($D$3&amp;"_"&amp;P$3,データシート2!$A:$SI,MATCH($G$2&amp;"_"&amp;$C81,データシート2!$A$1:$SI$1,0),0)</f>
        <v>1</v>
      </c>
      <c r="Q81" s="779">
        <f>VLOOKUP($D$3&amp;"_"&amp;Q$3,データシート2!$A:$SI,MATCH($G$2&amp;"_"&amp;$C81,データシート2!$A$1:$SI$1,0),0)</f>
        <v>1</v>
      </c>
      <c r="R81" s="947">
        <f>VLOOKUP($D$3&amp;"_"&amp;R$3,データシート2!$A:$SI,MATCH($R$2&amp;"_"&amp;$C81,データシート2!$A$1:$SI$1,0),0)</f>
        <v>18.96</v>
      </c>
      <c r="S81" s="948">
        <f>VLOOKUP($D$3&amp;"_"&amp;S$3,データシート2!$A:$SI,MATCH($R$2&amp;"_"&amp;$C81,データシート2!$A$1:$SI$1,0),0)</f>
        <v>20.5</v>
      </c>
      <c r="T81" s="948">
        <f>VLOOKUP($D$3&amp;"_"&amp;T$3,データシート2!$A:$SI,MATCH($R$2&amp;"_"&amp;$C81,データシート2!$A$1:$SI$1,0),0)</f>
        <v>26.600999999999999</v>
      </c>
      <c r="U81" s="948">
        <f>VLOOKUP($D$3&amp;"_"&amp;U$3,データシート2!$A:$SI,MATCH($R$2&amp;"_"&amp;$C81,データシート2!$A$1:$SI$1,0),0)</f>
        <v>20.329999999999998</v>
      </c>
      <c r="V81" s="948">
        <f>VLOOKUP($D$3&amp;"_"&amp;V$3,データシート2!$A:$SI,MATCH($R$2&amp;"_"&amp;$C81,データシート2!$A$1:$SI$1,0),0)</f>
        <v>20.074000000000002</v>
      </c>
      <c r="W81" s="948">
        <f>VLOOKUP($D$3&amp;"_"&amp;W$3,データシート2!$A:$SI,MATCH($R$2&amp;"_"&amp;$C81,データシート2!$A$1:$SI$1,0),0)</f>
        <v>19.571000000000002</v>
      </c>
      <c r="X81" s="948">
        <f>VLOOKUP($D$3&amp;"_"&amp;X$3,データシート2!$A:$SI,MATCH($R$2&amp;"_"&amp;$C81,データシート2!$A$1:$SI$1,0),0)</f>
        <v>19.861999999999998</v>
      </c>
      <c r="Y81" s="948">
        <f>VLOOKUP($D$3&amp;"_"&amp;Y$3,データシート2!$A:$SI,MATCH($R$2&amp;"_"&amp;$C81,データシート2!$A$1:$SI$1,0),0)</f>
        <v>16.126000000000001</v>
      </c>
      <c r="Z81" s="948">
        <f>VLOOKUP($D$3&amp;"_"&amp;Z$3,データシート2!$A:$SI,MATCH($R$2&amp;"_"&amp;$C81,データシート2!$A$1:$SI$1,0),0)</f>
        <v>18.228999999999999</v>
      </c>
      <c r="AA81" s="948">
        <f>VLOOKUP($D$3&amp;"_"&amp;AA$3,データシート2!$A:$SI,MATCH($R$2&amp;"_"&amp;$C81,データシート2!$A$1:$SI$1,0),0)</f>
        <v>19.611000000000001</v>
      </c>
      <c r="AB81" s="949">
        <f>VLOOKUP($D$3&amp;"_"&amp;AB$3,データシート2!$A:$SI,MATCH($R$2&amp;"_"&amp;$C81,データシート2!$A$1:$SI$1,0),0)</f>
        <v>17.510999999999999</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17</v>
      </c>
      <c r="H84" s="777">
        <f>VLOOKUP($D$3&amp;"_"&amp;H$3,データシート2!$A:$SI,MATCH($G$2&amp;"_"&amp;$C84,データシート2!$A$1:$SI$1,0),0)</f>
        <v>18</v>
      </c>
      <c r="I84" s="777">
        <f>VLOOKUP($D$3&amp;"_"&amp;I$3,データシート2!$A:$SI,MATCH($G$2&amp;"_"&amp;$C84,データシート2!$A$1:$SI$1,0),0)</f>
        <v>19</v>
      </c>
      <c r="J84" s="777">
        <f>VLOOKUP($D$3&amp;"_"&amp;J$3,データシート2!$A:$SI,MATCH($G$2&amp;"_"&amp;$C84,データシート2!$A$1:$SI$1,0),0)</f>
        <v>18</v>
      </c>
      <c r="K84" s="778">
        <f>VLOOKUP($D$3&amp;"_"&amp;K$3,データシート2!$A:$SI,MATCH($G$2&amp;"_"&amp;$C84,データシート2!$A$1:$SI$1,0),0)</f>
        <v>15</v>
      </c>
      <c r="L84" s="778">
        <f>VLOOKUP($D$3&amp;"_"&amp;L$3,データシート2!$A:$SI,MATCH($G$2&amp;"_"&amp;$C84,データシート2!$A$1:$SI$1,0),0)</f>
        <v>17</v>
      </c>
      <c r="M84" s="778">
        <f>VLOOKUP($D$3&amp;"_"&amp;M$3,データシート2!$A:$SI,MATCH($G$2&amp;"_"&amp;$C84,データシート2!$A$1:$SI$1,0),0)</f>
        <v>13</v>
      </c>
      <c r="N84" s="778">
        <f>VLOOKUP($D$3&amp;"_"&amp;N$3,データシート2!$A:$SI,MATCH($G$2&amp;"_"&amp;$C84,データシート2!$A$1:$SI$1,0),0)</f>
        <v>13</v>
      </c>
      <c r="O84" s="778">
        <f>VLOOKUP($D$3&amp;"_"&amp;O$3,データシート2!$A:$SI,MATCH($G$2&amp;"_"&amp;$C84,データシート2!$A$1:$SI$1,0),0)</f>
        <v>10</v>
      </c>
      <c r="P84" s="778">
        <f>VLOOKUP($D$3&amp;"_"&amp;P$3,データシート2!$A:$SI,MATCH($G$2&amp;"_"&amp;$C84,データシート2!$A$1:$SI$1,0),0)</f>
        <v>10</v>
      </c>
      <c r="Q84" s="779">
        <f>VLOOKUP($D$3&amp;"_"&amp;Q$3,データシート2!$A:$SI,MATCH($G$2&amp;"_"&amp;$C84,データシート2!$A$1:$SI$1,0),0)</f>
        <v>9</v>
      </c>
      <c r="R84" s="947">
        <f>VLOOKUP($D$3&amp;"_"&amp;R$3,データシート2!$A:$SI,MATCH($R$2&amp;"_"&amp;$C84,データシート2!$A$1:$SI$1,0),0)</f>
        <v>70.546999999999997</v>
      </c>
      <c r="S84" s="948">
        <f>VLOOKUP($D$3&amp;"_"&amp;S$3,データシート2!$A:$SI,MATCH($R$2&amp;"_"&amp;$C84,データシート2!$A$1:$SI$1,0),0)</f>
        <v>73.225999999999999</v>
      </c>
      <c r="T84" s="948">
        <f>VLOOKUP($D$3&amp;"_"&amp;T$3,データシート2!$A:$SI,MATCH($R$2&amp;"_"&amp;$C84,データシート2!$A$1:$SI$1,0),0)</f>
        <v>72.856999999999999</v>
      </c>
      <c r="U84" s="948">
        <f>VLOOKUP($D$3&amp;"_"&amp;U$3,データシート2!$A:$SI,MATCH($R$2&amp;"_"&amp;$C84,データシート2!$A$1:$SI$1,0),0)</f>
        <v>66.367000000000004</v>
      </c>
      <c r="V84" s="948">
        <f>VLOOKUP($D$3&amp;"_"&amp;V$3,データシート2!$A:$SI,MATCH($R$2&amp;"_"&amp;$C84,データシート2!$A$1:$SI$1,0),0)</f>
        <v>56.957999999999998</v>
      </c>
      <c r="W84" s="948">
        <f>VLOOKUP($D$3&amp;"_"&amp;W$3,データシート2!$A:$SI,MATCH($R$2&amp;"_"&amp;$C84,データシート2!$A$1:$SI$1,0),0)</f>
        <v>59.985999999999997</v>
      </c>
      <c r="X84" s="948">
        <f>VLOOKUP($D$3&amp;"_"&amp;X$3,データシート2!$A:$SI,MATCH($R$2&amp;"_"&amp;$C84,データシート2!$A$1:$SI$1,0),0)</f>
        <v>49.774999999999999</v>
      </c>
      <c r="Y84" s="948">
        <f>VLOOKUP($D$3&amp;"_"&amp;Y$3,データシート2!$A:$SI,MATCH($R$2&amp;"_"&amp;$C84,データシート2!$A$1:$SI$1,0),0)</f>
        <v>50.085000000000001</v>
      </c>
      <c r="Z84" s="948">
        <f>VLOOKUP($D$3&amp;"_"&amp;Z$3,データシート2!$A:$SI,MATCH($R$2&amp;"_"&amp;$C84,データシート2!$A$1:$SI$1,0),0)</f>
        <v>35.046999999999997</v>
      </c>
      <c r="AA84" s="948">
        <f>VLOOKUP($D$3&amp;"_"&amp;AA$3,データシート2!$A:$SI,MATCH($R$2&amp;"_"&amp;$C84,データシート2!$A$1:$SI$1,0),0)</f>
        <v>29.344000000000001</v>
      </c>
      <c r="AB84" s="949">
        <f>VLOOKUP($D$3&amp;"_"&amp;AB$3,データシート2!$A:$SI,MATCH($R$2&amp;"_"&amp;$C84,データシート2!$A$1:$SI$1,0),0)</f>
        <v>29.331</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2</v>
      </c>
      <c r="P86" s="778">
        <f>VLOOKUP($D$3&amp;"_"&amp;P$3,データシート2!$A:$SI,MATCH($G$2&amp;"_"&amp;$C86,データシート2!$A$1:$SI$1,0),0)</f>
        <v>2</v>
      </c>
      <c r="Q86" s="779">
        <f>VLOOKUP($D$3&amp;"_"&amp;Q$3,データシート2!$A:$SI,MATCH($G$2&amp;"_"&amp;$C86,データシート2!$A$1:$SI$1,0),0)</f>
        <v>2</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7.4850000000000003</v>
      </c>
      <c r="AA86" s="948">
        <f>VLOOKUP($D$3&amp;"_"&amp;AA$3,データシート2!$A:$SI,MATCH($R$2&amp;"_"&amp;$C86,データシート2!$A$1:$SI$1,0),0)</f>
        <v>5.8970000000000002</v>
      </c>
      <c r="AB86" s="949">
        <f>VLOOKUP($D$3&amp;"_"&amp;AB$3,データシート2!$A:$SI,MATCH($R$2&amp;"_"&amp;$C86,データシート2!$A$1:$SI$1,0),0)</f>
        <v>5.8630000000000004</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3</v>
      </c>
      <c r="H90" s="745">
        <f>VLOOKUP($D$3&amp;"_"&amp;H$3,データシート2!$A:$SI,MATCH($G$2&amp;"_"&amp;$B90,データシート2!$A$1:$SI$1,0),0)</f>
        <v>3</v>
      </c>
      <c r="I90" s="745">
        <f>VLOOKUP($D$3&amp;"_"&amp;I$3,データシート2!$A:$SI,MATCH($G$2&amp;"_"&amp;$B90,データシート2!$A$1:$SI$1,0),0)</f>
        <v>3</v>
      </c>
      <c r="J90" s="745">
        <f>VLOOKUP($D$3&amp;"_"&amp;J$3,データシート2!$A:$SI,MATCH($G$2&amp;"_"&amp;$B90,データシート2!$A$1:$SI$1,0),0)</f>
        <v>3</v>
      </c>
      <c r="K90" s="746">
        <f>VLOOKUP($D$3&amp;"_"&amp;K$3,データシート2!$A:$SI,MATCH($G$2&amp;"_"&amp;$B90,データシート2!$A$1:$SI$1,0),0)</f>
        <v>3</v>
      </c>
      <c r="L90" s="746">
        <f>VLOOKUP($D$3&amp;"_"&amp;L$3,データシート2!$A:$SI,MATCH($G$2&amp;"_"&amp;$B90,データシート2!$A$1:$SI$1,0),0)</f>
        <v>3</v>
      </c>
      <c r="M90" s="746">
        <f>VLOOKUP($D$3&amp;"_"&amp;M$3,データシート2!$A:$SI,MATCH($G$2&amp;"_"&amp;$B90,データシート2!$A$1:$SI$1,0),0)</f>
        <v>4</v>
      </c>
      <c r="N90" s="746">
        <f>VLOOKUP($D$3&amp;"_"&amp;N$3,データシート2!$A:$SI,MATCH($G$2&amp;"_"&amp;$B90,データシート2!$A$1:$SI$1,0),0)</f>
        <v>4</v>
      </c>
      <c r="O90" s="746">
        <f>VLOOKUP($D$3&amp;"_"&amp;O$3,データシート2!$A:$SI,MATCH($G$2&amp;"_"&amp;$B90,データシート2!$A$1:$SI$1,0),0)</f>
        <v>3</v>
      </c>
      <c r="P90" s="746">
        <f>VLOOKUP($D$3&amp;"_"&amp;P$3,データシート2!$A:$SI,MATCH($G$2&amp;"_"&amp;$B90,データシート2!$A$1:$SI$1,0),0)</f>
        <v>3</v>
      </c>
      <c r="Q90" s="747">
        <f>VLOOKUP($D$3&amp;"_"&amp;Q$3,データシート2!$A:$SI,MATCH($G$2&amp;"_"&amp;$B90,データシート2!$A$1:$SI$1,0),0)</f>
        <v>3</v>
      </c>
      <c r="R90" s="934">
        <f>VLOOKUP($D$3&amp;"_"&amp;R$3,データシート2!$A:$SI,MATCH($R$2&amp;"_"&amp;$B90,データシート2!$A$1:$SI$1,0),0)</f>
        <v>19.081</v>
      </c>
      <c r="S90" s="935">
        <f>VLOOKUP($D$3&amp;"_"&amp;S$3,データシート2!$A:$SI,MATCH($R$2&amp;"_"&amp;$B90,データシート2!$A$1:$SI$1,0),0)</f>
        <v>21.033999999999999</v>
      </c>
      <c r="T90" s="935">
        <f>VLOOKUP($D$3&amp;"_"&amp;T$3,データシート2!$A:$SI,MATCH($R$2&amp;"_"&amp;$B90,データシート2!$A$1:$SI$1,0),0)</f>
        <v>21.931000000000001</v>
      </c>
      <c r="U90" s="935">
        <f>VLOOKUP($D$3&amp;"_"&amp;U$3,データシート2!$A:$SI,MATCH($R$2&amp;"_"&amp;$B90,データシート2!$A$1:$SI$1,0),0)</f>
        <v>20.65</v>
      </c>
      <c r="V90" s="935">
        <f>VLOOKUP($D$3&amp;"_"&amp;V$3,データシート2!$A:$SI,MATCH($R$2&amp;"_"&amp;$B90,データシート2!$A$1:$SI$1,0),0)</f>
        <v>19.77</v>
      </c>
      <c r="W90" s="935">
        <f>VLOOKUP($D$3&amp;"_"&amp;W$3,データシート2!$A:$SI,MATCH($R$2&amp;"_"&amp;$B90,データシート2!$A$1:$SI$1,0),0)</f>
        <v>19.728999999999999</v>
      </c>
      <c r="X90" s="935">
        <f>VLOOKUP($D$3&amp;"_"&amp;X$3,データシート2!$A:$SI,MATCH($R$2&amp;"_"&amp;$B90,データシート2!$A$1:$SI$1,0),0)</f>
        <v>33.219000000000001</v>
      </c>
      <c r="Y90" s="935">
        <f>VLOOKUP($D$3&amp;"_"&amp;Y$3,データシート2!$A:$SI,MATCH($R$2&amp;"_"&amp;$B90,データシート2!$A$1:$SI$1,0),0)</f>
        <v>32.247</v>
      </c>
      <c r="Z90" s="935">
        <f>VLOOKUP($D$3&amp;"_"&amp;Z$3,データシート2!$A:$SI,MATCH($R$2&amp;"_"&amp;$B90,データシート2!$A$1:$SI$1,0),0)</f>
        <v>26.327999999999999</v>
      </c>
      <c r="AA90" s="935">
        <f>VLOOKUP($D$3&amp;"_"&amp;AA$3,データシート2!$A:$SI,MATCH($R$2&amp;"_"&amp;$B90,データシート2!$A$1:$SI$1,0),0)</f>
        <v>22.498000000000001</v>
      </c>
      <c r="AB90" s="936">
        <f>VLOOKUP($D$3&amp;"_"&amp;AB$3,データシート2!$A:$SI,MATCH($R$2&amp;"_"&amp;$B90,データシート2!$A$1:$SI$1,0),0)</f>
        <v>21.841000000000001</v>
      </c>
    </row>
    <row r="91" spans="2:28" s="756" customFormat="1" ht="16.5" customHeight="1">
      <c r="B91" s="748"/>
      <c r="C91" s="749">
        <v>62</v>
      </c>
      <c r="D91" s="750" t="s">
        <v>603</v>
      </c>
      <c r="E91" s="749"/>
      <c r="F91" s="751"/>
      <c r="G91" s="765">
        <f>VLOOKUP($D$3&amp;"_"&amp;G$3,データシート2!$A:$SI,MATCH($G$2&amp;"_"&amp;$C91,データシート2!$A$1:$SI$1,0),0)</f>
        <v>2</v>
      </c>
      <c r="H91" s="753">
        <f>VLOOKUP($D$3&amp;"_"&amp;H$3,データシート2!$A:$SI,MATCH($G$2&amp;"_"&amp;$C91,データシート2!$A$1:$SI$1,0),0)</f>
        <v>2</v>
      </c>
      <c r="I91" s="753">
        <f>VLOOKUP($D$3&amp;"_"&amp;I$3,データシート2!$A:$SI,MATCH($G$2&amp;"_"&amp;$C91,データシート2!$A$1:$SI$1,0),0)</f>
        <v>2</v>
      </c>
      <c r="J91" s="753">
        <f>VLOOKUP($D$3&amp;"_"&amp;J$3,データシート2!$A:$SI,MATCH($G$2&amp;"_"&amp;$C91,データシート2!$A$1:$SI$1,0),0)</f>
        <v>2</v>
      </c>
      <c r="K91" s="754">
        <f>VLOOKUP($D$3&amp;"_"&amp;K$3,データシート2!$A:$SI,MATCH($G$2&amp;"_"&amp;$C91,データシート2!$A$1:$SI$1,0),0)</f>
        <v>2</v>
      </c>
      <c r="L91" s="754">
        <f>VLOOKUP($D$3&amp;"_"&amp;L$3,データシート2!$A:$SI,MATCH($G$2&amp;"_"&amp;$C91,データシート2!$A$1:$SI$1,0),0)</f>
        <v>2</v>
      </c>
      <c r="M91" s="754">
        <f>VLOOKUP($D$3&amp;"_"&amp;M$3,データシート2!$A:$SI,MATCH($G$2&amp;"_"&amp;$C91,データシート2!$A$1:$SI$1,0),0)</f>
        <v>2</v>
      </c>
      <c r="N91" s="754">
        <f>VLOOKUP($D$3&amp;"_"&amp;N$3,データシート2!$A:$SI,MATCH($G$2&amp;"_"&amp;$C91,データシート2!$A$1:$SI$1,0),0)</f>
        <v>2</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8.0419999999999998</v>
      </c>
      <c r="S91" s="938">
        <f>VLOOKUP($D$3&amp;"_"&amp;S$3,データシート2!$A:$SI,MATCH($R$2&amp;"_"&amp;$C91,データシート2!$A$1:$SI$1,0),0)</f>
        <v>9.1549999999999994</v>
      </c>
      <c r="T91" s="938">
        <f>VLOOKUP($D$3&amp;"_"&amp;T$3,データシート2!$A:$SI,MATCH($R$2&amp;"_"&amp;$C91,データシート2!$A$1:$SI$1,0),0)</f>
        <v>10.297000000000001</v>
      </c>
      <c r="U91" s="938">
        <f>VLOOKUP($D$3&amp;"_"&amp;U$3,データシート2!$A:$SI,MATCH($R$2&amp;"_"&amp;$C91,データシート2!$A$1:$SI$1,0),0)</f>
        <v>9.6020000000000003</v>
      </c>
      <c r="V91" s="938">
        <f>VLOOKUP($D$3&amp;"_"&amp;V$3,データシート2!$A:$SI,MATCH($R$2&amp;"_"&amp;$C91,データシート2!$A$1:$SI$1,0),0)</f>
        <v>9.2970000000000006</v>
      </c>
      <c r="W91" s="938">
        <f>VLOOKUP($D$3&amp;"_"&amp;W$3,データシート2!$A:$SI,MATCH($R$2&amp;"_"&amp;$C91,データシート2!$A$1:$SI$1,0),0)</f>
        <v>9.5120000000000005</v>
      </c>
      <c r="X91" s="938">
        <f>VLOOKUP($D$3&amp;"_"&amp;X$3,データシート2!$A:$SI,MATCH($R$2&amp;"_"&amp;$C91,データシート2!$A$1:$SI$1,0),0)</f>
        <v>9.8369999999999997</v>
      </c>
      <c r="Y91" s="938">
        <f>VLOOKUP($D$3&amp;"_"&amp;Y$3,データシート2!$A:$SI,MATCH($R$2&amp;"_"&amp;$C91,データシート2!$A$1:$SI$1,0),0)</f>
        <v>8.8339999999999996</v>
      </c>
      <c r="Z91" s="938">
        <f>VLOOKUP($D$3&amp;"_"&amp;Z$3,データシート2!$A:$SI,MATCH($R$2&amp;"_"&amp;$C91,データシート2!$A$1:$SI$1,0),0)</f>
        <v>5.3630000000000004</v>
      </c>
      <c r="AA91" s="938">
        <f>VLOOKUP($D$3&amp;"_"&amp;AA$3,データシート2!$A:$SI,MATCH($R$2&amp;"_"&amp;$C91,データシート2!$A$1:$SI$1,0),0)</f>
        <v>5.24</v>
      </c>
      <c r="AB91" s="939">
        <f>VLOOKUP($D$3&amp;"_"&amp;AB$3,データシート2!$A:$SI,MATCH($R$2&amp;"_"&amp;$C91,データシート2!$A$1:$SI$1,0),0)</f>
        <v>5.1319999999999997</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1</v>
      </c>
      <c r="N93" s="778">
        <f>VLOOKUP($D$3&amp;"_"&amp;N$3,データシート2!$A:$SI,MATCH($G$2&amp;"_"&amp;$C93,データシート2!$A$1:$SI$1,0),0)</f>
        <v>1</v>
      </c>
      <c r="O93" s="778">
        <f>VLOOKUP($D$3&amp;"_"&amp;O$3,データシート2!$A:$SI,MATCH($G$2&amp;"_"&amp;$C93,データシート2!$A$1:$SI$1,0),0)</f>
        <v>1</v>
      </c>
      <c r="P93" s="778">
        <f>VLOOKUP($D$3&amp;"_"&amp;P$3,データシート2!$A:$SI,MATCH($G$2&amp;"_"&amp;$C93,データシート2!$A$1:$SI$1,0),0)</f>
        <v>1</v>
      </c>
      <c r="Q93" s="779">
        <f>VLOOKUP($D$3&amp;"_"&amp;Q$3,データシート2!$A:$SI,MATCH($G$2&amp;"_"&amp;$C93,データシート2!$A$1:$SI$1,0),0)</f>
        <v>1</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13.409000000000001</v>
      </c>
      <c r="Y93" s="948">
        <f>VLOOKUP($D$3&amp;"_"&amp;Y$3,データシート2!$A:$SI,MATCH($R$2&amp;"_"&amp;$C93,データシート2!$A$1:$SI$1,0),0)</f>
        <v>13.923999999999999</v>
      </c>
      <c r="Z93" s="948">
        <f>VLOOKUP($D$3&amp;"_"&amp;Z$3,データシート2!$A:$SI,MATCH($R$2&amp;"_"&amp;$C93,データシート2!$A$1:$SI$1,0),0)</f>
        <v>12.201000000000001</v>
      </c>
      <c r="AA93" s="948">
        <f>VLOOKUP($D$3&amp;"_"&amp;AA$3,データシート2!$A:$SI,MATCH($R$2&amp;"_"&amp;$C93,データシート2!$A$1:$SI$1,0),0)</f>
        <v>9.6080000000000005</v>
      </c>
      <c r="AB93" s="949">
        <f>VLOOKUP($D$3&amp;"_"&amp;AB$3,データシート2!$A:$SI,MATCH($R$2&amp;"_"&amp;$C93,データシート2!$A$1:$SI$1,0),0)</f>
        <v>9.34</v>
      </c>
    </row>
    <row r="94" spans="2:28" s="756" customFormat="1" ht="16.5" customHeight="1">
      <c r="B94" s="748"/>
      <c r="C94" s="773">
        <v>65</v>
      </c>
      <c r="D94" s="774" t="s">
        <v>606</v>
      </c>
      <c r="E94" s="773"/>
      <c r="F94" s="775"/>
      <c r="G94" s="776">
        <f>VLOOKUP($D$3&amp;"_"&amp;G$3,データシート2!$A:$SI,MATCH($G$2&amp;"_"&amp;$C94,データシート2!$A$1:$SI$1,0),0)</f>
        <v>1</v>
      </c>
      <c r="H94" s="777">
        <f>VLOOKUP($D$3&amp;"_"&amp;H$3,データシート2!$A:$SI,MATCH($G$2&amp;"_"&amp;$C94,データシート2!$A$1:$SI$1,0),0)</f>
        <v>1</v>
      </c>
      <c r="I94" s="777">
        <f>VLOOKUP($D$3&amp;"_"&amp;I$3,データシート2!$A:$SI,MATCH($G$2&amp;"_"&amp;$C94,データシート2!$A$1:$SI$1,0),0)</f>
        <v>1</v>
      </c>
      <c r="J94" s="777">
        <f>VLOOKUP($D$3&amp;"_"&amp;J$3,データシート2!$A:$SI,MATCH($G$2&amp;"_"&amp;$C94,データシート2!$A$1:$SI$1,0),0)</f>
        <v>1</v>
      </c>
      <c r="K94" s="778">
        <f>VLOOKUP($D$3&amp;"_"&amp;K$3,データシート2!$A:$SI,MATCH($G$2&amp;"_"&amp;$C94,データシート2!$A$1:$SI$1,0),0)</f>
        <v>1</v>
      </c>
      <c r="L94" s="778">
        <f>VLOOKUP($D$3&amp;"_"&amp;L$3,データシート2!$A:$SI,MATCH($G$2&amp;"_"&amp;$C94,データシート2!$A$1:$SI$1,0),0)</f>
        <v>1</v>
      </c>
      <c r="M94" s="778">
        <f>VLOOKUP($D$3&amp;"_"&amp;M$3,データシート2!$A:$SI,MATCH($G$2&amp;"_"&amp;$C94,データシート2!$A$1:$SI$1,0),0)</f>
        <v>1</v>
      </c>
      <c r="N94" s="778">
        <f>VLOOKUP($D$3&amp;"_"&amp;N$3,データシート2!$A:$SI,MATCH($G$2&amp;"_"&amp;$C94,データシート2!$A$1:$SI$1,0),0)</f>
        <v>1</v>
      </c>
      <c r="O94" s="778">
        <f>VLOOKUP($D$3&amp;"_"&amp;O$3,データシート2!$A:$SI,MATCH($G$2&amp;"_"&amp;$C94,データシート2!$A$1:$SI$1,0),0)</f>
        <v>1</v>
      </c>
      <c r="P94" s="778">
        <f>VLOOKUP($D$3&amp;"_"&amp;P$3,データシート2!$A:$SI,MATCH($G$2&amp;"_"&amp;$C94,データシート2!$A$1:$SI$1,0),0)</f>
        <v>1</v>
      </c>
      <c r="Q94" s="779">
        <f>VLOOKUP($D$3&amp;"_"&amp;Q$3,データシート2!$A:$SI,MATCH($G$2&amp;"_"&amp;$C94,データシート2!$A$1:$SI$1,0),0)</f>
        <v>1</v>
      </c>
      <c r="R94" s="947">
        <f>VLOOKUP($D$3&amp;"_"&amp;R$3,データシート2!$A:$SI,MATCH($R$2&amp;"_"&amp;$C94,データシート2!$A$1:$SI$1,0),0)</f>
        <v>11.039</v>
      </c>
      <c r="S94" s="948">
        <f>VLOOKUP($D$3&amp;"_"&amp;S$3,データシート2!$A:$SI,MATCH($R$2&amp;"_"&amp;$C94,データシート2!$A$1:$SI$1,0),0)</f>
        <v>11.879</v>
      </c>
      <c r="T94" s="948">
        <f>VLOOKUP($D$3&amp;"_"&amp;T$3,データシート2!$A:$SI,MATCH($R$2&amp;"_"&amp;$C94,データシート2!$A$1:$SI$1,0),0)</f>
        <v>11.634</v>
      </c>
      <c r="U94" s="948">
        <f>VLOOKUP($D$3&amp;"_"&amp;U$3,データシート2!$A:$SI,MATCH($R$2&amp;"_"&amp;$C94,データシート2!$A$1:$SI$1,0),0)</f>
        <v>11.048</v>
      </c>
      <c r="V94" s="948">
        <f>VLOOKUP($D$3&amp;"_"&amp;V$3,データシート2!$A:$SI,MATCH($R$2&amp;"_"&amp;$C94,データシート2!$A$1:$SI$1,0),0)</f>
        <v>10.473000000000001</v>
      </c>
      <c r="W94" s="948">
        <f>VLOOKUP($D$3&amp;"_"&amp;W$3,データシート2!$A:$SI,MATCH($R$2&amp;"_"&amp;$C94,データシート2!$A$1:$SI$1,0),0)</f>
        <v>10.217000000000001</v>
      </c>
      <c r="X94" s="948">
        <f>VLOOKUP($D$3&amp;"_"&amp;X$3,データシート2!$A:$SI,MATCH($R$2&amp;"_"&amp;$C94,データシート2!$A$1:$SI$1,0),0)</f>
        <v>9.9730000000000008</v>
      </c>
      <c r="Y94" s="948">
        <f>VLOOKUP($D$3&amp;"_"&amp;Y$3,データシート2!$A:$SI,MATCH($R$2&amp;"_"&amp;$C94,データシート2!$A$1:$SI$1,0),0)</f>
        <v>9.4890000000000008</v>
      </c>
      <c r="Z94" s="948">
        <f>VLOOKUP($D$3&amp;"_"&amp;Z$3,データシート2!$A:$SI,MATCH($R$2&amp;"_"&amp;$C94,データシート2!$A$1:$SI$1,0),0)</f>
        <v>8.7639999999999993</v>
      </c>
      <c r="AA94" s="948">
        <f>VLOOKUP($D$3&amp;"_"&amp;AA$3,データシート2!$A:$SI,MATCH($R$2&amp;"_"&amp;$C94,データシート2!$A$1:$SI$1,0),0)</f>
        <v>7.65</v>
      </c>
      <c r="AB94" s="949">
        <f>VLOOKUP($D$3&amp;"_"&amp;AB$3,データシート2!$A:$SI,MATCH($R$2&amp;"_"&amp;$C94,データシート2!$A$1:$SI$1,0),0)</f>
        <v>7.3689999999999998</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8</v>
      </c>
      <c r="H97" s="745">
        <f>VLOOKUP($D$3&amp;"_"&amp;H$3,データシート2!$A:$SI,MATCH($G$2&amp;"_"&amp;$B97,データシート2!$A$1:$SI$1,0),0)</f>
        <v>8</v>
      </c>
      <c r="I97" s="745">
        <f>VLOOKUP($D$3&amp;"_"&amp;I$3,データシート2!$A:$SI,MATCH($G$2&amp;"_"&amp;$B97,データシート2!$A$1:$SI$1,0),0)</f>
        <v>9</v>
      </c>
      <c r="J97" s="745">
        <f>VLOOKUP($D$3&amp;"_"&amp;J$3,データシート2!$A:$SI,MATCH($G$2&amp;"_"&amp;$B97,データシート2!$A$1:$SI$1,0),0)</f>
        <v>9</v>
      </c>
      <c r="K97" s="746">
        <f>VLOOKUP($D$3&amp;"_"&amp;K$3,データシート2!$A:$SI,MATCH($G$2&amp;"_"&amp;$B97,データシート2!$A$1:$SI$1,0),0)</f>
        <v>9</v>
      </c>
      <c r="L97" s="746">
        <f>VLOOKUP($D$3&amp;"_"&amp;L$3,データシート2!$A:$SI,MATCH($G$2&amp;"_"&amp;$B97,データシート2!$A$1:$SI$1,0),0)</f>
        <v>7</v>
      </c>
      <c r="M97" s="746">
        <f>VLOOKUP($D$3&amp;"_"&amp;M$3,データシート2!$A:$SI,MATCH($G$2&amp;"_"&amp;$B97,データシート2!$A$1:$SI$1,0),0)</f>
        <v>8</v>
      </c>
      <c r="N97" s="746">
        <f>VLOOKUP($D$3&amp;"_"&amp;N$3,データシート2!$A:$SI,MATCH($G$2&amp;"_"&amp;$B97,データシート2!$A$1:$SI$1,0),0)</f>
        <v>8</v>
      </c>
      <c r="O97" s="746">
        <f>VLOOKUP($D$3&amp;"_"&amp;O$3,データシート2!$A:$SI,MATCH($G$2&amp;"_"&amp;$B97,データシート2!$A$1:$SI$1,0),0)</f>
        <v>8</v>
      </c>
      <c r="P97" s="746">
        <f>VLOOKUP($D$3&amp;"_"&amp;P$3,データシート2!$A:$SI,MATCH($G$2&amp;"_"&amp;$B97,データシート2!$A$1:$SI$1,0),0)</f>
        <v>8</v>
      </c>
      <c r="Q97" s="747">
        <f>VLOOKUP($D$3&amp;"_"&amp;Q$3,データシート2!$A:$SI,MATCH($G$2&amp;"_"&amp;$B97,データシート2!$A$1:$SI$1,0),0)</f>
        <v>7</v>
      </c>
      <c r="R97" s="934">
        <f>VLOOKUP($D$3&amp;"_"&amp;R$3,データシート2!$A:$SI,MATCH($R$2&amp;"_"&amp;$B97,データシート2!$A$1:$SI$1,0),0)</f>
        <v>40.518000000000001</v>
      </c>
      <c r="S97" s="935">
        <f>VLOOKUP($D$3&amp;"_"&amp;S$3,データシート2!$A:$SI,MATCH($R$2&amp;"_"&amp;$B97,データシート2!$A$1:$SI$1,0),0)</f>
        <v>46.863</v>
      </c>
      <c r="T97" s="935">
        <f>VLOOKUP($D$3&amp;"_"&amp;T$3,データシート2!$A:$SI,MATCH($R$2&amp;"_"&amp;$B97,データシート2!$A$1:$SI$1,0),0)</f>
        <v>44.244999999999997</v>
      </c>
      <c r="U97" s="935">
        <f>VLOOKUP($D$3&amp;"_"&amp;U$3,データシート2!$A:$SI,MATCH($R$2&amp;"_"&amp;$B97,データシート2!$A$1:$SI$1,0),0)</f>
        <v>41.485999999999997</v>
      </c>
      <c r="V97" s="935">
        <f>VLOOKUP($D$3&amp;"_"&amp;V$3,データシート2!$A:$SI,MATCH($R$2&amp;"_"&amp;$B97,データシート2!$A$1:$SI$1,0),0)</f>
        <v>39.220999999999997</v>
      </c>
      <c r="W97" s="935">
        <f>VLOOKUP($D$3&amp;"_"&amp;W$3,データシート2!$A:$SI,MATCH($R$2&amp;"_"&amp;$B97,データシート2!$A$1:$SI$1,0),0)</f>
        <v>38.564</v>
      </c>
      <c r="X97" s="935">
        <f>VLOOKUP($D$3&amp;"_"&amp;X$3,データシート2!$A:$SI,MATCH($R$2&amp;"_"&amp;$B97,データシート2!$A$1:$SI$1,0),0)</f>
        <v>31.166</v>
      </c>
      <c r="Y97" s="935">
        <f>VLOOKUP($D$3&amp;"_"&amp;Y$3,データシート2!$A:$SI,MATCH($R$2&amp;"_"&amp;$B97,データシート2!$A$1:$SI$1,0),0)</f>
        <v>30.956</v>
      </c>
      <c r="Z97" s="935">
        <f>VLOOKUP($D$3&amp;"_"&amp;Z$3,データシート2!$A:$SI,MATCH($R$2&amp;"_"&amp;$B97,データシート2!$A$1:$SI$1,0),0)</f>
        <v>29.588999999999999</v>
      </c>
      <c r="AA97" s="935">
        <f>VLOOKUP($D$3&amp;"_"&amp;AA$3,データシート2!$A:$SI,MATCH($R$2&amp;"_"&amp;$B97,データシート2!$A$1:$SI$1,0),0)</f>
        <v>37.271000000000001</v>
      </c>
      <c r="AB97" s="936">
        <f>VLOOKUP($D$3&amp;"_"&amp;AB$3,データシート2!$A:$SI,MATCH($R$2&amp;"_"&amp;$B97,データシート2!$A$1:$SI$1,0),0)</f>
        <v>35.012</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8</v>
      </c>
      <c r="H99" s="777">
        <f>VLOOKUP($D$3&amp;"_"&amp;H$3,データシート2!$A:$SI,MATCH($G$2&amp;"_"&amp;$C99,データシート2!$A$1:$SI$1,0),0)</f>
        <v>8</v>
      </c>
      <c r="I99" s="777">
        <f>VLOOKUP($D$3&amp;"_"&amp;I$3,データシート2!$A:$SI,MATCH($G$2&amp;"_"&amp;$C99,データシート2!$A$1:$SI$1,0),0)</f>
        <v>9</v>
      </c>
      <c r="J99" s="777">
        <f>VLOOKUP($D$3&amp;"_"&amp;J$3,データシート2!$A:$SI,MATCH($G$2&amp;"_"&amp;$C99,データシート2!$A$1:$SI$1,0),0)</f>
        <v>9</v>
      </c>
      <c r="K99" s="778">
        <f>VLOOKUP($D$3&amp;"_"&amp;K$3,データシート2!$A:$SI,MATCH($G$2&amp;"_"&amp;$C99,データシート2!$A$1:$SI$1,0),0)</f>
        <v>9</v>
      </c>
      <c r="L99" s="778">
        <f>VLOOKUP($D$3&amp;"_"&amp;L$3,データシート2!$A:$SI,MATCH($G$2&amp;"_"&amp;$C99,データシート2!$A$1:$SI$1,0),0)</f>
        <v>7</v>
      </c>
      <c r="M99" s="778">
        <f>VLOOKUP($D$3&amp;"_"&amp;M$3,データシート2!$A:$SI,MATCH($G$2&amp;"_"&amp;$C99,データシート2!$A$1:$SI$1,0),0)</f>
        <v>8</v>
      </c>
      <c r="N99" s="778">
        <f>VLOOKUP($D$3&amp;"_"&amp;N$3,データシート2!$A:$SI,MATCH($G$2&amp;"_"&amp;$C99,データシート2!$A$1:$SI$1,0),0)</f>
        <v>8</v>
      </c>
      <c r="O99" s="778">
        <f>VLOOKUP($D$3&amp;"_"&amp;O$3,データシート2!$A:$SI,MATCH($G$2&amp;"_"&amp;$C99,データシート2!$A$1:$SI$1,0),0)</f>
        <v>8</v>
      </c>
      <c r="P99" s="778">
        <f>VLOOKUP($D$3&amp;"_"&amp;P$3,データシート2!$A:$SI,MATCH($G$2&amp;"_"&amp;$C99,データシート2!$A$1:$SI$1,0),0)</f>
        <v>8</v>
      </c>
      <c r="Q99" s="779">
        <f>VLOOKUP($D$3&amp;"_"&amp;Q$3,データシート2!$A:$SI,MATCH($G$2&amp;"_"&amp;$C99,データシート2!$A$1:$SI$1,0),0)</f>
        <v>7</v>
      </c>
      <c r="R99" s="947">
        <f>VLOOKUP($D$3&amp;"_"&amp;R$3,データシート2!$A:$SI,MATCH($R$2&amp;"_"&amp;$C99,データシート2!$A$1:$SI$1,0),0)</f>
        <v>40.518000000000001</v>
      </c>
      <c r="S99" s="948">
        <f>VLOOKUP($D$3&amp;"_"&amp;S$3,データシート2!$A:$SI,MATCH($R$2&amp;"_"&amp;$C99,データシート2!$A$1:$SI$1,0),0)</f>
        <v>46.863</v>
      </c>
      <c r="T99" s="948">
        <f>VLOOKUP($D$3&amp;"_"&amp;T$3,データシート2!$A:$SI,MATCH($R$2&amp;"_"&amp;$C99,データシート2!$A$1:$SI$1,0),0)</f>
        <v>44.244999999999997</v>
      </c>
      <c r="U99" s="948">
        <f>VLOOKUP($D$3&amp;"_"&amp;U$3,データシート2!$A:$SI,MATCH($R$2&amp;"_"&amp;$C99,データシート2!$A$1:$SI$1,0),0)</f>
        <v>41.485999999999997</v>
      </c>
      <c r="V99" s="948">
        <f>VLOOKUP($D$3&amp;"_"&amp;V$3,データシート2!$A:$SI,MATCH($R$2&amp;"_"&amp;$C99,データシート2!$A$1:$SI$1,0),0)</f>
        <v>39.220999999999997</v>
      </c>
      <c r="W99" s="948">
        <f>VLOOKUP($D$3&amp;"_"&amp;W$3,データシート2!$A:$SI,MATCH($R$2&amp;"_"&amp;$C99,データシート2!$A$1:$SI$1,0),0)</f>
        <v>38.564</v>
      </c>
      <c r="X99" s="948">
        <f>VLOOKUP($D$3&amp;"_"&amp;X$3,データシート2!$A:$SI,MATCH($R$2&amp;"_"&amp;$C99,データシート2!$A$1:$SI$1,0),0)</f>
        <v>31.166</v>
      </c>
      <c r="Y99" s="948">
        <f>VLOOKUP($D$3&amp;"_"&amp;Y$3,データシート2!$A:$SI,MATCH($R$2&amp;"_"&amp;$C99,データシート2!$A$1:$SI$1,0),0)</f>
        <v>30.956</v>
      </c>
      <c r="Z99" s="948">
        <f>VLOOKUP($D$3&amp;"_"&amp;Z$3,データシート2!$A:$SI,MATCH($R$2&amp;"_"&amp;$C99,データシート2!$A$1:$SI$1,0),0)</f>
        <v>29.588999999999999</v>
      </c>
      <c r="AA99" s="948">
        <f>VLOOKUP($D$3&amp;"_"&amp;AA$3,データシート2!$A:$SI,MATCH($R$2&amp;"_"&amp;$C99,データシート2!$A$1:$SI$1,0),0)</f>
        <v>37.271000000000001</v>
      </c>
      <c r="AB99" s="949">
        <f>VLOOKUP($D$3&amp;"_"&amp;AB$3,データシート2!$A:$SI,MATCH($R$2&amp;"_"&amp;$C99,データシート2!$A$1:$SI$1,0),0)</f>
        <v>35.012</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4</v>
      </c>
      <c r="H101" s="745">
        <f>VLOOKUP($D$3&amp;"_"&amp;H$3,データシート2!$A:$SI,MATCH($G$2&amp;"_"&amp;$B101,データシート2!$A$1:$SI$1,0),0)</f>
        <v>4</v>
      </c>
      <c r="I101" s="745">
        <f>VLOOKUP($D$3&amp;"_"&amp;I$3,データシート2!$A:$SI,MATCH($G$2&amp;"_"&amp;$B101,データシート2!$A$1:$SI$1,0),0)</f>
        <v>3</v>
      </c>
      <c r="J101" s="745">
        <f>VLOOKUP($D$3&amp;"_"&amp;J$3,データシート2!$A:$SI,MATCH($G$2&amp;"_"&amp;$B101,データシート2!$A$1:$SI$1,0),0)</f>
        <v>3</v>
      </c>
      <c r="K101" s="746">
        <f>VLOOKUP($D$3&amp;"_"&amp;K$3,データシート2!$A:$SI,MATCH($G$2&amp;"_"&amp;$B101,データシート2!$A$1:$SI$1,0),0)</f>
        <v>3</v>
      </c>
      <c r="L101" s="746">
        <f>VLOOKUP($D$3&amp;"_"&amp;L$3,データシート2!$A:$SI,MATCH($G$2&amp;"_"&amp;$B101,データシート2!$A$1:$SI$1,0),0)</f>
        <v>2</v>
      </c>
      <c r="M101" s="746">
        <f>VLOOKUP($D$3&amp;"_"&amp;M$3,データシート2!$A:$SI,MATCH($G$2&amp;"_"&amp;$B101,データシート2!$A$1:$SI$1,0),0)</f>
        <v>2</v>
      </c>
      <c r="N101" s="746">
        <f>VLOOKUP($D$3&amp;"_"&amp;N$3,データシート2!$A:$SI,MATCH($G$2&amp;"_"&amp;$B101,データシート2!$A$1:$SI$1,0),0)</f>
        <v>2</v>
      </c>
      <c r="O101" s="746">
        <f>VLOOKUP($D$3&amp;"_"&amp;O$3,データシート2!$A:$SI,MATCH($G$2&amp;"_"&amp;$B101,データシート2!$A$1:$SI$1,0),0)</f>
        <v>2</v>
      </c>
      <c r="P101" s="746">
        <f>VLOOKUP($D$3&amp;"_"&amp;P$3,データシート2!$A:$SI,MATCH($G$2&amp;"_"&amp;$B101,データシート2!$A$1:$SI$1,0),0)</f>
        <v>2</v>
      </c>
      <c r="Q101" s="747">
        <f>VLOOKUP($D$3&amp;"_"&amp;Q$3,データシート2!$A:$SI,MATCH($G$2&amp;"_"&amp;$B101,データシート2!$A$1:$SI$1,0),0)</f>
        <v>1</v>
      </c>
      <c r="R101" s="934">
        <f>VLOOKUP($D$3&amp;"_"&amp;R$3,データシート2!$A:$SI,MATCH($R$2&amp;"_"&amp;$B101,データシート2!$A$1:$SI$1,0),0)</f>
        <v>28.442</v>
      </c>
      <c r="S101" s="935">
        <f>VLOOKUP($D$3&amp;"_"&amp;S$3,データシート2!$A:$SI,MATCH($R$2&amp;"_"&amp;$B101,データシート2!$A$1:$SI$1,0),0)</f>
        <v>31.128</v>
      </c>
      <c r="T101" s="935">
        <f>VLOOKUP($D$3&amp;"_"&amp;T$3,データシート2!$A:$SI,MATCH($R$2&amp;"_"&amp;$B101,データシート2!$A$1:$SI$1,0),0)</f>
        <v>30.925000000000001</v>
      </c>
      <c r="U101" s="935">
        <f>VLOOKUP($D$3&amp;"_"&amp;U$3,データシート2!$A:$SI,MATCH($R$2&amp;"_"&amp;$B101,データシート2!$A$1:$SI$1,0),0)</f>
        <v>30.117000000000001</v>
      </c>
      <c r="V101" s="935">
        <f>VLOOKUP($D$3&amp;"_"&amp;V$3,データシート2!$A:$SI,MATCH($R$2&amp;"_"&amp;$B101,データシート2!$A$1:$SI$1,0),0)</f>
        <v>28.905999999999999</v>
      </c>
      <c r="W101" s="935">
        <f>VLOOKUP($D$3&amp;"_"&amp;W$3,データシート2!$A:$SI,MATCH($R$2&amp;"_"&amp;$B101,データシート2!$A$1:$SI$1,0),0)</f>
        <v>22.977</v>
      </c>
      <c r="X101" s="935">
        <f>VLOOKUP($D$3&amp;"_"&amp;X$3,データシート2!$A:$SI,MATCH($R$2&amp;"_"&amp;$B101,データシート2!$A$1:$SI$1,0),0)</f>
        <v>23.187000000000001</v>
      </c>
      <c r="Y101" s="935">
        <f>VLOOKUP($D$3&amp;"_"&amp;Y$3,データシート2!$A:$SI,MATCH($R$2&amp;"_"&amp;$B101,データシート2!$A$1:$SI$1,0),0)</f>
        <v>23.009</v>
      </c>
      <c r="Z101" s="935">
        <f>VLOOKUP($D$3&amp;"_"&amp;Z$3,データシート2!$A:$SI,MATCH($R$2&amp;"_"&amp;$B101,データシート2!$A$1:$SI$1,0),0)</f>
        <v>21.045000000000002</v>
      </c>
      <c r="AA101" s="935">
        <f>VLOOKUP($D$3&amp;"_"&amp;AA$3,データシート2!$A:$SI,MATCH($R$2&amp;"_"&amp;$B101,データシート2!$A$1:$SI$1,0),0)</f>
        <v>19.603999999999999</v>
      </c>
      <c r="AB101" s="936">
        <f>VLOOKUP($D$3&amp;"_"&amp;AB$3,データシート2!$A:$SI,MATCH($R$2&amp;"_"&amp;$B101,データシート2!$A$1:$SI$1,0),0)</f>
        <v>5.8780000000000001</v>
      </c>
    </row>
    <row r="102" spans="2:28" s="756" customFormat="1" ht="16.5" customHeight="1">
      <c r="B102" s="748"/>
      <c r="C102" s="749">
        <v>71</v>
      </c>
      <c r="D102" s="750" t="s">
        <v>616</v>
      </c>
      <c r="E102" s="749"/>
      <c r="F102" s="751"/>
      <c r="G102" s="765">
        <f>VLOOKUP($D$3&amp;"_"&amp;G$3,データシート2!$A:$SI,MATCH($G$2&amp;"_"&amp;$C102,データシート2!$A$1:$SI$1,0),0)</f>
        <v>3</v>
      </c>
      <c r="H102" s="753">
        <f>VLOOKUP($D$3&amp;"_"&amp;H$3,データシート2!$A:$SI,MATCH($G$2&amp;"_"&amp;$C102,データシート2!$A$1:$SI$1,0),0)</f>
        <v>3</v>
      </c>
      <c r="I102" s="753">
        <f>VLOOKUP($D$3&amp;"_"&amp;I$3,データシート2!$A:$SI,MATCH($G$2&amp;"_"&amp;$C102,データシート2!$A$1:$SI$1,0),0)</f>
        <v>2</v>
      </c>
      <c r="J102" s="753">
        <f>VLOOKUP($D$3&amp;"_"&amp;J$3,データシート2!$A:$SI,MATCH($G$2&amp;"_"&amp;$C102,データシート2!$A$1:$SI$1,0),0)</f>
        <v>2</v>
      </c>
      <c r="K102" s="754">
        <f>VLOOKUP($D$3&amp;"_"&amp;K$3,データシート2!$A:$SI,MATCH($G$2&amp;"_"&amp;$C102,データシート2!$A$1:$SI$1,0),0)</f>
        <v>2</v>
      </c>
      <c r="L102" s="754">
        <f>VLOOKUP($D$3&amp;"_"&amp;L$3,データシート2!$A:$SI,MATCH($G$2&amp;"_"&amp;$C102,データシート2!$A$1:$SI$1,0),0)</f>
        <v>2</v>
      </c>
      <c r="M102" s="754">
        <f>VLOOKUP($D$3&amp;"_"&amp;M$3,データシート2!$A:$SI,MATCH($G$2&amp;"_"&amp;$C102,データシート2!$A$1:$SI$1,0),0)</f>
        <v>2</v>
      </c>
      <c r="N102" s="754">
        <f>VLOOKUP($D$3&amp;"_"&amp;N$3,データシート2!$A:$SI,MATCH($G$2&amp;"_"&amp;$C102,データシート2!$A$1:$SI$1,0),0)</f>
        <v>2</v>
      </c>
      <c r="O102" s="754">
        <f>VLOOKUP($D$3&amp;"_"&amp;O$3,データシート2!$A:$SI,MATCH($G$2&amp;"_"&amp;$C102,データシート2!$A$1:$SI$1,0),0)</f>
        <v>2</v>
      </c>
      <c r="P102" s="754">
        <f>VLOOKUP($D$3&amp;"_"&amp;P$3,データシート2!$A:$SI,MATCH($G$2&amp;"_"&amp;$C102,データシート2!$A$1:$SI$1,0),0)</f>
        <v>2</v>
      </c>
      <c r="Q102" s="755">
        <f>VLOOKUP($D$3&amp;"_"&amp;Q$3,データシート2!$A:$SI,MATCH($G$2&amp;"_"&amp;$C102,データシート2!$A$1:$SI$1,0),0)</f>
        <v>1</v>
      </c>
      <c r="R102" s="943">
        <f>VLOOKUP($D$3&amp;"_"&amp;R$3,データシート2!$A:$SI,MATCH($R$2&amp;"_"&amp;$C102,データシート2!$A$1:$SI$1,0),0)</f>
        <v>23.945</v>
      </c>
      <c r="S102" s="938">
        <f>VLOOKUP($D$3&amp;"_"&amp;S$3,データシート2!$A:$SI,MATCH($R$2&amp;"_"&amp;$C102,データシート2!$A$1:$SI$1,0),0)</f>
        <v>25.847999999999999</v>
      </c>
      <c r="T102" s="938">
        <f>VLOOKUP($D$3&amp;"_"&amp;T$3,データシート2!$A:$SI,MATCH($R$2&amp;"_"&amp;$C102,データシート2!$A$1:$SI$1,0),0)</f>
        <v>24.742000000000001</v>
      </c>
      <c r="U102" s="938">
        <f>VLOOKUP($D$3&amp;"_"&amp;U$3,データシート2!$A:$SI,MATCH($R$2&amp;"_"&amp;$C102,データシート2!$A$1:$SI$1,0),0)</f>
        <v>24.433</v>
      </c>
      <c r="V102" s="938">
        <f>VLOOKUP($D$3&amp;"_"&amp;V$3,データシート2!$A:$SI,MATCH($R$2&amp;"_"&amp;$C102,データシート2!$A$1:$SI$1,0),0)</f>
        <v>23.416</v>
      </c>
      <c r="W102" s="938">
        <f>VLOOKUP($D$3&amp;"_"&amp;W$3,データシート2!$A:$SI,MATCH($R$2&amp;"_"&amp;$C102,データシート2!$A$1:$SI$1,0),0)</f>
        <v>22.977</v>
      </c>
      <c r="X102" s="938">
        <f>VLOOKUP($D$3&amp;"_"&amp;X$3,データシート2!$A:$SI,MATCH($R$2&amp;"_"&amp;$C102,データシート2!$A$1:$SI$1,0),0)</f>
        <v>23.187000000000001</v>
      </c>
      <c r="Y102" s="938">
        <f>VLOOKUP($D$3&amp;"_"&amp;Y$3,データシート2!$A:$SI,MATCH($R$2&amp;"_"&amp;$C102,データシート2!$A$1:$SI$1,0),0)</f>
        <v>23.009</v>
      </c>
      <c r="Z102" s="938">
        <f>VLOOKUP($D$3&amp;"_"&amp;Z$3,データシート2!$A:$SI,MATCH($R$2&amp;"_"&amp;$C102,データシート2!$A$1:$SI$1,0),0)</f>
        <v>21.045000000000002</v>
      </c>
      <c r="AA102" s="938">
        <f>VLOOKUP($D$3&amp;"_"&amp;AA$3,データシート2!$A:$SI,MATCH($R$2&amp;"_"&amp;$C102,データシート2!$A$1:$SI$1,0),0)</f>
        <v>19.603999999999999</v>
      </c>
      <c r="AB102" s="939">
        <f>VLOOKUP($D$3&amp;"_"&amp;AB$3,データシート2!$A:$SI,MATCH($R$2&amp;"_"&amp;$C102,データシート2!$A$1:$SI$1,0),0)</f>
        <v>5.8780000000000001</v>
      </c>
    </row>
    <row r="103" spans="2:28" s="756" customFormat="1" ht="16.5" customHeight="1">
      <c r="B103" s="748"/>
      <c r="C103" s="773">
        <v>72</v>
      </c>
      <c r="D103" s="774" t="s">
        <v>617</v>
      </c>
      <c r="E103" s="773"/>
      <c r="F103" s="775"/>
      <c r="G103" s="776">
        <f>VLOOKUP($D$3&amp;"_"&amp;G$3,データシート2!$A:$SI,MATCH($G$2&amp;"_"&amp;$C103,データシート2!$A$1:$SI$1,0),0)</f>
        <v>1</v>
      </c>
      <c r="H103" s="777">
        <f>VLOOKUP($D$3&amp;"_"&amp;H$3,データシート2!$A:$SI,MATCH($G$2&amp;"_"&amp;$C103,データシート2!$A$1:$SI$1,0),0)</f>
        <v>1</v>
      </c>
      <c r="I103" s="777">
        <f>VLOOKUP($D$3&amp;"_"&amp;I$3,データシート2!$A:$SI,MATCH($G$2&amp;"_"&amp;$C103,データシート2!$A$1:$SI$1,0),0)</f>
        <v>1</v>
      </c>
      <c r="J103" s="777">
        <f>VLOOKUP($D$3&amp;"_"&amp;J$3,データシート2!$A:$SI,MATCH($G$2&amp;"_"&amp;$C103,データシート2!$A$1:$SI$1,0),0)</f>
        <v>1</v>
      </c>
      <c r="K103" s="778">
        <f>VLOOKUP($D$3&amp;"_"&amp;K$3,データシート2!$A:$SI,MATCH($G$2&amp;"_"&amp;$C103,データシート2!$A$1:$SI$1,0),0)</f>
        <v>1</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4.4969999999999999</v>
      </c>
      <c r="S103" s="948">
        <f>VLOOKUP($D$3&amp;"_"&amp;S$3,データシート2!$A:$SI,MATCH($R$2&amp;"_"&amp;$C103,データシート2!$A$1:$SI$1,0),0)</f>
        <v>5.28</v>
      </c>
      <c r="T103" s="948">
        <f>VLOOKUP($D$3&amp;"_"&amp;T$3,データシート2!$A:$SI,MATCH($R$2&amp;"_"&amp;$C103,データシート2!$A$1:$SI$1,0),0)</f>
        <v>6.1829999999999998</v>
      </c>
      <c r="U103" s="948">
        <f>VLOOKUP($D$3&amp;"_"&amp;U$3,データシート2!$A:$SI,MATCH($R$2&amp;"_"&amp;$C103,データシート2!$A$1:$SI$1,0),0)</f>
        <v>5.6840000000000002</v>
      </c>
      <c r="V103" s="948">
        <f>VLOOKUP($D$3&amp;"_"&amp;V$3,データシート2!$A:$SI,MATCH($R$2&amp;"_"&amp;$C103,データシート2!$A$1:$SI$1,0),0)</f>
        <v>5.49</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15</v>
      </c>
      <c r="H106" s="745">
        <f>VLOOKUP($D$3&amp;"_"&amp;H$3,データシート2!$A:$SI,MATCH($G$2&amp;"_"&amp;$B106,データシート2!$A$1:$SI$1,0),0)</f>
        <v>20</v>
      </c>
      <c r="I106" s="745">
        <f>VLOOKUP($D$3&amp;"_"&amp;I$3,データシート2!$A:$SI,MATCH($G$2&amp;"_"&amp;$B106,データシート2!$A$1:$SI$1,0),0)</f>
        <v>19</v>
      </c>
      <c r="J106" s="745">
        <f>VLOOKUP($D$3&amp;"_"&amp;J$3,データシート2!$A:$SI,MATCH($G$2&amp;"_"&amp;$B106,データシート2!$A$1:$SI$1,0),0)</f>
        <v>19</v>
      </c>
      <c r="K106" s="746">
        <f>VLOOKUP($D$3&amp;"_"&amp;K$3,データシート2!$A:$SI,MATCH($G$2&amp;"_"&amp;$B106,データシート2!$A$1:$SI$1,0),0)</f>
        <v>22</v>
      </c>
      <c r="L106" s="746">
        <f>VLOOKUP($D$3&amp;"_"&amp;L$3,データシート2!$A:$SI,MATCH($G$2&amp;"_"&amp;$B106,データシート2!$A$1:$SI$1,0),0)</f>
        <v>20</v>
      </c>
      <c r="M106" s="746">
        <f>VLOOKUP($D$3&amp;"_"&amp;M$3,データシート2!$A:$SI,MATCH($G$2&amp;"_"&amp;$B106,データシート2!$A$1:$SI$1,0),0)</f>
        <v>19</v>
      </c>
      <c r="N106" s="746">
        <f>VLOOKUP($D$3&amp;"_"&amp;N$3,データシート2!$A:$SI,MATCH($G$2&amp;"_"&amp;$B106,データシート2!$A$1:$SI$1,0),0)</f>
        <v>19</v>
      </c>
      <c r="O106" s="746">
        <f>VLOOKUP($D$3&amp;"_"&amp;O$3,データシート2!$A:$SI,MATCH($G$2&amp;"_"&amp;$B106,データシート2!$A$1:$SI$1,0),0)</f>
        <v>18</v>
      </c>
      <c r="P106" s="746">
        <f>VLOOKUP($D$3&amp;"_"&amp;P$3,データシート2!$A:$SI,MATCH($G$2&amp;"_"&amp;$B106,データシート2!$A$1:$SI$1,0),0)</f>
        <v>19</v>
      </c>
      <c r="Q106" s="747">
        <f>VLOOKUP($D$3&amp;"_"&amp;Q$3,データシート2!$A:$SI,MATCH($G$2&amp;"_"&amp;$B106,データシート2!$A$1:$SI$1,0),0)</f>
        <v>19</v>
      </c>
      <c r="R106" s="934">
        <f>VLOOKUP($D$3&amp;"_"&amp;R$3,データシート2!$A:$SI,MATCH($R$2&amp;"_"&amp;$B106,データシート2!$A$1:$SI$1,0),0)</f>
        <v>71.488</v>
      </c>
      <c r="S106" s="935">
        <f>VLOOKUP($D$3&amp;"_"&amp;S$3,データシート2!$A:$SI,MATCH($R$2&amp;"_"&amp;$B106,データシート2!$A$1:$SI$1,0),0)</f>
        <v>99.754000000000005</v>
      </c>
      <c r="T106" s="935">
        <f>VLOOKUP($D$3&amp;"_"&amp;T$3,データシート2!$A:$SI,MATCH($R$2&amp;"_"&amp;$B106,データシート2!$A$1:$SI$1,0),0)</f>
        <v>97.947999999999993</v>
      </c>
      <c r="U106" s="935">
        <f>VLOOKUP($D$3&amp;"_"&amp;U$3,データシート2!$A:$SI,MATCH($R$2&amp;"_"&amp;$B106,データシート2!$A$1:$SI$1,0),0)</f>
        <v>95.78</v>
      </c>
      <c r="V106" s="935">
        <f>VLOOKUP($D$3&amp;"_"&amp;V$3,データシート2!$A:$SI,MATCH($R$2&amp;"_"&amp;$B106,データシート2!$A$1:$SI$1,0),0)</f>
        <v>105.81</v>
      </c>
      <c r="W106" s="935">
        <f>VLOOKUP($D$3&amp;"_"&amp;W$3,データシート2!$A:$SI,MATCH($R$2&amp;"_"&amp;$B106,データシート2!$A$1:$SI$1,0),0)</f>
        <v>89.120999999999995</v>
      </c>
      <c r="X106" s="935">
        <f>VLOOKUP($D$3&amp;"_"&amp;X$3,データシート2!$A:$SI,MATCH($R$2&amp;"_"&amp;$B106,データシート2!$A$1:$SI$1,0),0)</f>
        <v>82.844999999999999</v>
      </c>
      <c r="Y106" s="935">
        <f>VLOOKUP($D$3&amp;"_"&amp;Y$3,データシート2!$A:$SI,MATCH($R$2&amp;"_"&amp;$B106,データシート2!$A$1:$SI$1,0),0)</f>
        <v>82.328000000000003</v>
      </c>
      <c r="Z106" s="935">
        <f>VLOOKUP($D$3&amp;"_"&amp;Z$3,データシート2!$A:$SI,MATCH($R$2&amp;"_"&amp;$B106,データシート2!$A$1:$SI$1,0),0)</f>
        <v>77.004000000000005</v>
      </c>
      <c r="AA106" s="935">
        <f>VLOOKUP($D$3&amp;"_"&amp;AA$3,データシート2!$A:$SI,MATCH($R$2&amp;"_"&amp;$B106,データシート2!$A$1:$SI$1,0),0)</f>
        <v>58.073999999999998</v>
      </c>
      <c r="AB106" s="936">
        <f>VLOOKUP($D$3&amp;"_"&amp;AB$3,データシート2!$A:$SI,MATCH($R$2&amp;"_"&amp;$B106,データシート2!$A$1:$SI$1,0),0)</f>
        <v>60.481000000000002</v>
      </c>
    </row>
    <row r="107" spans="2:28" s="756" customFormat="1" ht="16.5" customHeight="1">
      <c r="B107" s="748"/>
      <c r="C107" s="773">
        <v>75</v>
      </c>
      <c r="D107" s="774" t="s">
        <v>622</v>
      </c>
      <c r="E107" s="749"/>
      <c r="F107" s="751"/>
      <c r="G107" s="776">
        <f>VLOOKUP($D$3&amp;"_"&amp;G$3,データシート2!$A:$SI,MATCH($G$2&amp;"_"&amp;$C107,データシート2!$A$1:$SI$1,0),0)</f>
        <v>15</v>
      </c>
      <c r="H107" s="777">
        <f>VLOOKUP($D$3&amp;"_"&amp;H$3,データシート2!$A:$SI,MATCH($G$2&amp;"_"&amp;$C107,データシート2!$A$1:$SI$1,0),0)</f>
        <v>20</v>
      </c>
      <c r="I107" s="777">
        <f>VLOOKUP($D$3&amp;"_"&amp;I$3,データシート2!$A:$SI,MATCH($G$2&amp;"_"&amp;$C107,データシート2!$A$1:$SI$1,0),0)</f>
        <v>19</v>
      </c>
      <c r="J107" s="777">
        <f>VLOOKUP($D$3&amp;"_"&amp;J$3,データシート2!$A:$SI,MATCH($G$2&amp;"_"&amp;$C107,データシート2!$A$1:$SI$1,0),0)</f>
        <v>19</v>
      </c>
      <c r="K107" s="778">
        <f>VLOOKUP($D$3&amp;"_"&amp;K$3,データシート2!$A:$SI,MATCH($G$2&amp;"_"&amp;$C107,データシート2!$A$1:$SI$1,0),0)</f>
        <v>22</v>
      </c>
      <c r="L107" s="778">
        <f>VLOOKUP($D$3&amp;"_"&amp;L$3,データシート2!$A:$SI,MATCH($G$2&amp;"_"&amp;$C107,データシート2!$A$1:$SI$1,0),0)</f>
        <v>20</v>
      </c>
      <c r="M107" s="778">
        <f>VLOOKUP($D$3&amp;"_"&amp;M$3,データシート2!$A:$SI,MATCH($G$2&amp;"_"&amp;$C107,データシート2!$A$1:$SI$1,0),0)</f>
        <v>19</v>
      </c>
      <c r="N107" s="778">
        <f>VLOOKUP($D$3&amp;"_"&amp;N$3,データシート2!$A:$SI,MATCH($G$2&amp;"_"&amp;$C107,データシート2!$A$1:$SI$1,0),0)</f>
        <v>19</v>
      </c>
      <c r="O107" s="778">
        <f>VLOOKUP($D$3&amp;"_"&amp;O$3,データシート2!$A:$SI,MATCH($G$2&amp;"_"&amp;$C107,データシート2!$A$1:$SI$1,0),0)</f>
        <v>18</v>
      </c>
      <c r="P107" s="778">
        <f>VLOOKUP($D$3&amp;"_"&amp;P$3,データシート2!$A:$SI,MATCH($G$2&amp;"_"&amp;$C107,データシート2!$A$1:$SI$1,0),0)</f>
        <v>19</v>
      </c>
      <c r="Q107" s="779">
        <f>VLOOKUP($D$3&amp;"_"&amp;Q$3,データシート2!$A:$SI,MATCH($G$2&amp;"_"&amp;$C107,データシート2!$A$1:$SI$1,0),0)</f>
        <v>19</v>
      </c>
      <c r="R107" s="947">
        <f>VLOOKUP($D$3&amp;"_"&amp;R$3,データシート2!$A:$SI,MATCH($R$2&amp;"_"&amp;$C107,データシート2!$A$1:$SI$1,0),0)</f>
        <v>71.488</v>
      </c>
      <c r="S107" s="948">
        <f>VLOOKUP($D$3&amp;"_"&amp;S$3,データシート2!$A:$SI,MATCH($R$2&amp;"_"&amp;$C107,データシート2!$A$1:$SI$1,0),0)</f>
        <v>99.754000000000005</v>
      </c>
      <c r="T107" s="948">
        <f>VLOOKUP($D$3&amp;"_"&amp;T$3,データシート2!$A:$SI,MATCH($R$2&amp;"_"&amp;$C107,データシート2!$A$1:$SI$1,0),0)</f>
        <v>97.947999999999993</v>
      </c>
      <c r="U107" s="948">
        <f>VLOOKUP($D$3&amp;"_"&amp;U$3,データシート2!$A:$SI,MATCH($R$2&amp;"_"&amp;$C107,データシート2!$A$1:$SI$1,0),0)</f>
        <v>95.78</v>
      </c>
      <c r="V107" s="948">
        <f>VLOOKUP($D$3&amp;"_"&amp;V$3,データシート2!$A:$SI,MATCH($R$2&amp;"_"&amp;$C107,データシート2!$A$1:$SI$1,0),0)</f>
        <v>105.81</v>
      </c>
      <c r="W107" s="948">
        <f>VLOOKUP($D$3&amp;"_"&amp;W$3,データシート2!$A:$SI,MATCH($R$2&amp;"_"&amp;$C107,データシート2!$A$1:$SI$1,0),0)</f>
        <v>89.120999999999995</v>
      </c>
      <c r="X107" s="948">
        <f>VLOOKUP($D$3&amp;"_"&amp;X$3,データシート2!$A:$SI,MATCH($R$2&amp;"_"&amp;$C107,データシート2!$A$1:$SI$1,0),0)</f>
        <v>82.844999999999999</v>
      </c>
      <c r="Y107" s="948">
        <f>VLOOKUP($D$3&amp;"_"&amp;Y$3,データシート2!$A:$SI,MATCH($R$2&amp;"_"&amp;$C107,データシート2!$A$1:$SI$1,0),0)</f>
        <v>82.328000000000003</v>
      </c>
      <c r="Z107" s="948">
        <f>VLOOKUP($D$3&amp;"_"&amp;Z$3,データシート2!$A:$SI,MATCH($R$2&amp;"_"&amp;$C107,データシート2!$A$1:$SI$1,0),0)</f>
        <v>77.004000000000005</v>
      </c>
      <c r="AA107" s="948">
        <f>VLOOKUP($D$3&amp;"_"&amp;AA$3,データシート2!$A:$SI,MATCH($R$2&amp;"_"&amp;$C107,データシート2!$A$1:$SI$1,0),0)</f>
        <v>58.073999999999998</v>
      </c>
      <c r="AB107" s="949">
        <f>VLOOKUP($D$3&amp;"_"&amp;AB$3,データシート2!$A:$SI,MATCH($R$2&amp;"_"&amp;$C107,データシート2!$A$1:$SI$1,0),0)</f>
        <v>60.481000000000002</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6</v>
      </c>
      <c r="H110" s="745">
        <f>VLOOKUP($D$3&amp;"_"&amp;H$3,データシート2!$A:$SI,MATCH($G$2&amp;"_"&amp;$B110,データシート2!$A$1:$SI$1,0),0)</f>
        <v>7</v>
      </c>
      <c r="I110" s="745">
        <f>VLOOKUP($D$3&amp;"_"&amp;I$3,データシート2!$A:$SI,MATCH($G$2&amp;"_"&amp;$B110,データシート2!$A$1:$SI$1,0),0)</f>
        <v>7</v>
      </c>
      <c r="J110" s="745">
        <f>VLOOKUP($D$3&amp;"_"&amp;J$3,データシート2!$A:$SI,MATCH($G$2&amp;"_"&amp;$B110,データシート2!$A$1:$SI$1,0),0)</f>
        <v>6</v>
      </c>
      <c r="K110" s="746">
        <f>VLOOKUP($D$3&amp;"_"&amp;K$3,データシート2!$A:$SI,MATCH($G$2&amp;"_"&amp;$B110,データシート2!$A$1:$SI$1,0),0)</f>
        <v>7</v>
      </c>
      <c r="L110" s="746">
        <f>VLOOKUP($D$3&amp;"_"&amp;L$3,データシート2!$A:$SI,MATCH($G$2&amp;"_"&amp;$B110,データシート2!$A$1:$SI$1,0),0)</f>
        <v>7</v>
      </c>
      <c r="M110" s="746">
        <f>VLOOKUP($D$3&amp;"_"&amp;M$3,データシート2!$A:$SI,MATCH($G$2&amp;"_"&amp;$B110,データシート2!$A$1:$SI$1,0),0)</f>
        <v>8</v>
      </c>
      <c r="N110" s="746">
        <f>VLOOKUP($D$3&amp;"_"&amp;N$3,データシート2!$A:$SI,MATCH($G$2&amp;"_"&amp;$B110,データシート2!$A$1:$SI$1,0),0)</f>
        <v>6</v>
      </c>
      <c r="O110" s="746">
        <f>VLOOKUP($D$3&amp;"_"&amp;O$3,データシート2!$A:$SI,MATCH($G$2&amp;"_"&amp;$B110,データシート2!$A$1:$SI$1,0),0)</f>
        <v>6</v>
      </c>
      <c r="P110" s="746">
        <f>VLOOKUP($D$3&amp;"_"&amp;P$3,データシート2!$A:$SI,MATCH($G$2&amp;"_"&amp;$B110,データシート2!$A$1:$SI$1,0),0)</f>
        <v>6</v>
      </c>
      <c r="Q110" s="747">
        <f>VLOOKUP($D$3&amp;"_"&amp;Q$3,データシート2!$A:$SI,MATCH($G$2&amp;"_"&amp;$B110,データシート2!$A$1:$SI$1,0),0)</f>
        <v>6</v>
      </c>
      <c r="R110" s="934">
        <f>VLOOKUP($D$3&amp;"_"&amp;R$3,データシート2!$A:$SI,MATCH($R$2&amp;"_"&amp;$B110,データシート2!$A$1:$SI$1,0),0)</f>
        <v>30.116</v>
      </c>
      <c r="S110" s="935">
        <f>VLOOKUP($D$3&amp;"_"&amp;S$3,データシート2!$A:$SI,MATCH($R$2&amp;"_"&amp;$B110,データシート2!$A$1:$SI$1,0),0)</f>
        <v>32.231999999999999</v>
      </c>
      <c r="T110" s="935">
        <f>VLOOKUP($D$3&amp;"_"&amp;T$3,データシート2!$A:$SI,MATCH($R$2&amp;"_"&amp;$B110,データシート2!$A$1:$SI$1,0),0)</f>
        <v>31.63</v>
      </c>
      <c r="U110" s="935">
        <f>VLOOKUP($D$3&amp;"_"&amp;U$3,データシート2!$A:$SI,MATCH($R$2&amp;"_"&amp;$B110,データシート2!$A$1:$SI$1,0),0)</f>
        <v>26.785</v>
      </c>
      <c r="V110" s="935">
        <f>VLOOKUP($D$3&amp;"_"&amp;V$3,データシート2!$A:$SI,MATCH($R$2&amp;"_"&amp;$B110,データシート2!$A$1:$SI$1,0),0)</f>
        <v>35.003</v>
      </c>
      <c r="W110" s="935">
        <f>VLOOKUP($D$3&amp;"_"&amp;W$3,データシート2!$A:$SI,MATCH($R$2&amp;"_"&amp;$B110,データシート2!$A$1:$SI$1,0),0)</f>
        <v>31.696999999999999</v>
      </c>
      <c r="X110" s="935">
        <f>VLOOKUP($D$3&amp;"_"&amp;X$3,データシート2!$A:$SI,MATCH($R$2&amp;"_"&amp;$B110,データシート2!$A$1:$SI$1,0),0)</f>
        <v>35.64</v>
      </c>
      <c r="Y110" s="935">
        <f>VLOOKUP($D$3&amp;"_"&amp;Y$3,データシート2!$A:$SI,MATCH($R$2&amp;"_"&amp;$B110,データシート2!$A$1:$SI$1,0),0)</f>
        <v>28.163</v>
      </c>
      <c r="Z110" s="935">
        <f>VLOOKUP($D$3&amp;"_"&amp;Z$3,データシート2!$A:$SI,MATCH($R$2&amp;"_"&amp;$B110,データシート2!$A$1:$SI$1,0),0)</f>
        <v>25.338000000000001</v>
      </c>
      <c r="AA110" s="935">
        <f>VLOOKUP($D$3&amp;"_"&amp;AA$3,データシート2!$A:$SI,MATCH($R$2&amp;"_"&amp;$B110,データシート2!$A$1:$SI$1,0),0)</f>
        <v>21.689</v>
      </c>
      <c r="AB110" s="936">
        <f>VLOOKUP($D$3&amp;"_"&amp;AB$3,データシート2!$A:$SI,MATCH($R$2&amp;"_"&amp;$B110,データシート2!$A$1:$SI$1,0),0)</f>
        <v>28.17</v>
      </c>
    </row>
    <row r="111" spans="2:28" s="756" customFormat="1" ht="16.5" customHeight="1">
      <c r="B111" s="748"/>
      <c r="C111" s="749">
        <v>78</v>
      </c>
      <c r="D111" s="750" t="s">
        <v>627</v>
      </c>
      <c r="E111" s="749"/>
      <c r="F111" s="751"/>
      <c r="G111" s="765">
        <f>VLOOKUP($D$3&amp;"_"&amp;G$3,データシート2!$A:$SI,MATCH($G$2&amp;"_"&amp;$C111,データシート2!$A$1:$SI$1,0),0)</f>
        <v>3</v>
      </c>
      <c r="H111" s="753">
        <f>VLOOKUP($D$3&amp;"_"&amp;H$3,データシート2!$A:$SI,MATCH($G$2&amp;"_"&amp;$C111,データシート2!$A$1:$SI$1,0),0)</f>
        <v>3</v>
      </c>
      <c r="I111" s="753">
        <f>VLOOKUP($D$3&amp;"_"&amp;I$3,データシート2!$A:$SI,MATCH($G$2&amp;"_"&amp;$C111,データシート2!$A$1:$SI$1,0),0)</f>
        <v>3</v>
      </c>
      <c r="J111" s="753">
        <f>VLOOKUP($D$3&amp;"_"&amp;J$3,データシート2!$A:$SI,MATCH($G$2&amp;"_"&amp;$C111,データシート2!$A$1:$SI$1,0),0)</f>
        <v>3</v>
      </c>
      <c r="K111" s="754">
        <f>VLOOKUP($D$3&amp;"_"&amp;K$3,データシート2!$A:$SI,MATCH($G$2&amp;"_"&amp;$C111,データシート2!$A$1:$SI$1,0),0)</f>
        <v>3</v>
      </c>
      <c r="L111" s="754">
        <f>VLOOKUP($D$3&amp;"_"&amp;L$3,データシート2!$A:$SI,MATCH($G$2&amp;"_"&amp;$C111,データシート2!$A$1:$SI$1,0),0)</f>
        <v>3</v>
      </c>
      <c r="M111" s="754">
        <f>VLOOKUP($D$3&amp;"_"&amp;M$3,データシート2!$A:$SI,MATCH($G$2&amp;"_"&amp;$C111,データシート2!$A$1:$SI$1,0),0)</f>
        <v>4</v>
      </c>
      <c r="N111" s="754">
        <f>VLOOKUP($D$3&amp;"_"&amp;N$3,データシート2!$A:$SI,MATCH($G$2&amp;"_"&amp;$C111,データシート2!$A$1:$SI$1,0),0)</f>
        <v>3</v>
      </c>
      <c r="O111" s="754">
        <f>VLOOKUP($D$3&amp;"_"&amp;O$3,データシート2!$A:$SI,MATCH($G$2&amp;"_"&amp;$C111,データシート2!$A$1:$SI$1,0),0)</f>
        <v>3</v>
      </c>
      <c r="P111" s="754">
        <f>VLOOKUP($D$3&amp;"_"&amp;P$3,データシート2!$A:$SI,MATCH($G$2&amp;"_"&amp;$C111,データシート2!$A$1:$SI$1,0),0)</f>
        <v>3</v>
      </c>
      <c r="Q111" s="755">
        <f>VLOOKUP($D$3&amp;"_"&amp;Q$3,データシート2!$A:$SI,MATCH($G$2&amp;"_"&amp;$C111,データシート2!$A$1:$SI$1,0),0)</f>
        <v>3</v>
      </c>
      <c r="R111" s="943">
        <f>VLOOKUP($D$3&amp;"_"&amp;R$3,データシート2!$A:$SI,MATCH($R$2&amp;"_"&amp;$C111,データシート2!$A$1:$SI$1,0),0)</f>
        <v>16.114999999999998</v>
      </c>
      <c r="S111" s="938">
        <f>VLOOKUP($D$3&amp;"_"&amp;S$3,データシート2!$A:$SI,MATCH($R$2&amp;"_"&amp;$C111,データシート2!$A$1:$SI$1,0),0)</f>
        <v>15.366</v>
      </c>
      <c r="T111" s="938">
        <f>VLOOKUP($D$3&amp;"_"&amp;T$3,データシート2!$A:$SI,MATCH($R$2&amp;"_"&amp;$C111,データシート2!$A$1:$SI$1,0),0)</f>
        <v>15.518000000000001</v>
      </c>
      <c r="U111" s="938">
        <f>VLOOKUP($D$3&amp;"_"&amp;U$3,データシート2!$A:$SI,MATCH($R$2&amp;"_"&amp;$C111,データシート2!$A$1:$SI$1,0),0)</f>
        <v>15.073</v>
      </c>
      <c r="V111" s="938">
        <f>VLOOKUP($D$3&amp;"_"&amp;V$3,データシート2!$A:$SI,MATCH($R$2&amp;"_"&amp;$C111,データシート2!$A$1:$SI$1,0),0)</f>
        <v>17.565999999999999</v>
      </c>
      <c r="W111" s="938">
        <f>VLOOKUP($D$3&amp;"_"&amp;W$3,データシート2!$A:$SI,MATCH($R$2&amp;"_"&amp;$C111,データシート2!$A$1:$SI$1,0),0)</f>
        <v>15.986000000000001</v>
      </c>
      <c r="X111" s="938">
        <f>VLOOKUP($D$3&amp;"_"&amp;X$3,データシート2!$A:$SI,MATCH($R$2&amp;"_"&amp;$C111,データシート2!$A$1:$SI$1,0),0)</f>
        <v>19.968</v>
      </c>
      <c r="Y111" s="938">
        <f>VLOOKUP($D$3&amp;"_"&amp;Y$3,データシート2!$A:$SI,MATCH($R$2&amp;"_"&amp;$C111,データシート2!$A$1:$SI$1,0),0)</f>
        <v>15.246</v>
      </c>
      <c r="Z111" s="938">
        <f>VLOOKUP($D$3&amp;"_"&amp;Z$3,データシート2!$A:$SI,MATCH($R$2&amp;"_"&amp;$C111,データシート2!$A$1:$SI$1,0),0)</f>
        <v>13.885999999999999</v>
      </c>
      <c r="AA111" s="938">
        <f>VLOOKUP($D$3&amp;"_"&amp;AA$3,データシート2!$A:$SI,MATCH($R$2&amp;"_"&amp;$C111,データシート2!$A$1:$SI$1,0),0)</f>
        <v>13.021000000000001</v>
      </c>
      <c r="AB111" s="939">
        <f>VLOOKUP($D$3&amp;"_"&amp;AB$3,データシート2!$A:$SI,MATCH($R$2&amp;"_"&amp;$C111,データシート2!$A$1:$SI$1,0),0)</f>
        <v>18.504999999999999</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3</v>
      </c>
      <c r="H113" s="762">
        <f>VLOOKUP($D$3&amp;"_"&amp;H$3,データシート2!$A:$SI,MATCH($G$2&amp;"_"&amp;$C113,データシート2!$A$1:$SI$1,0),0)</f>
        <v>4</v>
      </c>
      <c r="I113" s="762">
        <f>VLOOKUP($D$3&amp;"_"&amp;I$3,データシート2!$A:$SI,MATCH($G$2&amp;"_"&amp;$C113,データシート2!$A$1:$SI$1,0),0)</f>
        <v>4</v>
      </c>
      <c r="J113" s="762">
        <f>VLOOKUP($D$3&amp;"_"&amp;J$3,データシート2!$A:$SI,MATCH($G$2&amp;"_"&amp;$C113,データシート2!$A$1:$SI$1,0),0)</f>
        <v>3</v>
      </c>
      <c r="K113" s="763">
        <f>VLOOKUP($D$3&amp;"_"&amp;K$3,データシート2!$A:$SI,MATCH($G$2&amp;"_"&amp;$C113,データシート2!$A$1:$SI$1,0),0)</f>
        <v>4</v>
      </c>
      <c r="L113" s="763">
        <f>VLOOKUP($D$3&amp;"_"&amp;L$3,データシート2!$A:$SI,MATCH($G$2&amp;"_"&amp;$C113,データシート2!$A$1:$SI$1,0),0)</f>
        <v>4</v>
      </c>
      <c r="M113" s="763">
        <f>VLOOKUP($D$3&amp;"_"&amp;M$3,データシート2!$A:$SI,MATCH($G$2&amp;"_"&amp;$C113,データシート2!$A$1:$SI$1,0),0)</f>
        <v>4</v>
      </c>
      <c r="N113" s="763">
        <f>VLOOKUP($D$3&amp;"_"&amp;N$3,データシート2!$A:$SI,MATCH($G$2&amp;"_"&amp;$C113,データシート2!$A$1:$SI$1,0),0)</f>
        <v>3</v>
      </c>
      <c r="O113" s="763">
        <f>VLOOKUP($D$3&amp;"_"&amp;O$3,データシート2!$A:$SI,MATCH($G$2&amp;"_"&amp;$C113,データシート2!$A$1:$SI$1,0),0)</f>
        <v>3</v>
      </c>
      <c r="P113" s="763">
        <f>VLOOKUP($D$3&amp;"_"&amp;P$3,データシート2!$A:$SI,MATCH($G$2&amp;"_"&amp;$C113,データシート2!$A$1:$SI$1,0),0)</f>
        <v>3</v>
      </c>
      <c r="Q113" s="764">
        <f>VLOOKUP($D$3&amp;"_"&amp;Q$3,データシート2!$A:$SI,MATCH($G$2&amp;"_"&amp;$C113,データシート2!$A$1:$SI$1,0),0)</f>
        <v>3</v>
      </c>
      <c r="R113" s="940">
        <f>VLOOKUP($D$3&amp;"_"&amp;R$3,データシート2!$A:$SI,MATCH($R$2&amp;"_"&amp;$C113,データシート2!$A$1:$SI$1,0),0)</f>
        <v>14.000999999999999</v>
      </c>
      <c r="S113" s="941">
        <f>VLOOKUP($D$3&amp;"_"&amp;S$3,データシート2!$A:$SI,MATCH($R$2&amp;"_"&amp;$C113,データシート2!$A$1:$SI$1,0),0)</f>
        <v>16.866</v>
      </c>
      <c r="T113" s="941">
        <f>VLOOKUP($D$3&amp;"_"&amp;T$3,データシート2!$A:$SI,MATCH($R$2&amp;"_"&amp;$C113,データシート2!$A$1:$SI$1,0),0)</f>
        <v>16.111999999999998</v>
      </c>
      <c r="U113" s="941">
        <f>VLOOKUP($D$3&amp;"_"&amp;U$3,データシート2!$A:$SI,MATCH($R$2&amp;"_"&amp;$C113,データシート2!$A$1:$SI$1,0),0)</f>
        <v>11.712</v>
      </c>
      <c r="V113" s="941">
        <f>VLOOKUP($D$3&amp;"_"&amp;V$3,データシート2!$A:$SI,MATCH($R$2&amp;"_"&amp;$C113,データシート2!$A$1:$SI$1,0),0)</f>
        <v>17.437000000000001</v>
      </c>
      <c r="W113" s="941">
        <f>VLOOKUP($D$3&amp;"_"&amp;W$3,データシート2!$A:$SI,MATCH($R$2&amp;"_"&amp;$C113,データシート2!$A$1:$SI$1,0),0)</f>
        <v>15.711</v>
      </c>
      <c r="X113" s="941">
        <f>VLOOKUP($D$3&amp;"_"&amp;X$3,データシート2!$A:$SI,MATCH($R$2&amp;"_"&amp;$C113,データシート2!$A$1:$SI$1,0),0)</f>
        <v>15.672000000000001</v>
      </c>
      <c r="Y113" s="941">
        <f>VLOOKUP($D$3&amp;"_"&amp;Y$3,データシート2!$A:$SI,MATCH($R$2&amp;"_"&amp;$C113,データシート2!$A$1:$SI$1,0),0)</f>
        <v>12.917</v>
      </c>
      <c r="Z113" s="941">
        <f>VLOOKUP($D$3&amp;"_"&amp;Z$3,データシート2!$A:$SI,MATCH($R$2&amp;"_"&amp;$C113,データシート2!$A$1:$SI$1,0),0)</f>
        <v>11.452</v>
      </c>
      <c r="AA113" s="941">
        <f>VLOOKUP($D$3&amp;"_"&amp;AA$3,データシート2!$A:$SI,MATCH($R$2&amp;"_"&amp;$C113,データシート2!$A$1:$SI$1,0),0)</f>
        <v>8.6679999999999993</v>
      </c>
      <c r="AB113" s="942">
        <f>VLOOKUP($D$3&amp;"_"&amp;AB$3,データシート2!$A:$SI,MATCH($R$2&amp;"_"&amp;$C113,データシート2!$A$1:$SI$1,0),0)</f>
        <v>9.6649999999999991</v>
      </c>
    </row>
    <row r="114" spans="2:28" s="22" customFormat="1" ht="20.45" customHeight="1">
      <c r="B114" s="740" t="s">
        <v>630</v>
      </c>
      <c r="C114" s="741" t="s">
        <v>631</v>
      </c>
      <c r="D114" s="742"/>
      <c r="E114" s="743"/>
      <c r="F114" s="742"/>
      <c r="G114" s="744">
        <f>VLOOKUP($D$3&amp;"_"&amp;G$3,データシート2!$A:$SI,MATCH($G$2&amp;"_"&amp;$B114,データシート2!$A$1:$SI$1,0),0)</f>
        <v>6</v>
      </c>
      <c r="H114" s="745">
        <f>VLOOKUP($D$3&amp;"_"&amp;H$3,データシート2!$A:$SI,MATCH($G$2&amp;"_"&amp;$B114,データシート2!$A$1:$SI$1,0),0)</f>
        <v>6</v>
      </c>
      <c r="I114" s="745">
        <f>VLOOKUP($D$3&amp;"_"&amp;I$3,データシート2!$A:$SI,MATCH($G$2&amp;"_"&amp;$B114,データシート2!$A$1:$SI$1,0),0)</f>
        <v>7</v>
      </c>
      <c r="J114" s="745">
        <f>VLOOKUP($D$3&amp;"_"&amp;J$3,データシート2!$A:$SI,MATCH($G$2&amp;"_"&amp;$B114,データシート2!$A$1:$SI$1,0),0)</f>
        <v>6</v>
      </c>
      <c r="K114" s="746">
        <f>VLOOKUP($D$3&amp;"_"&amp;K$3,データシート2!$A:$SI,MATCH($G$2&amp;"_"&amp;$B114,データシート2!$A$1:$SI$1,0),0)</f>
        <v>5</v>
      </c>
      <c r="L114" s="746">
        <f>VLOOKUP($D$3&amp;"_"&amp;L$3,データシート2!$A:$SI,MATCH($G$2&amp;"_"&amp;$B114,データシート2!$A$1:$SI$1,0),0)</f>
        <v>5</v>
      </c>
      <c r="M114" s="746">
        <f>VLOOKUP($D$3&amp;"_"&amp;M$3,データシート2!$A:$SI,MATCH($G$2&amp;"_"&amp;$B114,データシート2!$A$1:$SI$1,0),0)</f>
        <v>5</v>
      </c>
      <c r="N114" s="746">
        <f>VLOOKUP($D$3&amp;"_"&amp;N$3,データシート2!$A:$SI,MATCH($G$2&amp;"_"&amp;$B114,データシート2!$A$1:$SI$1,0),0)</f>
        <v>5</v>
      </c>
      <c r="O114" s="746">
        <f>VLOOKUP($D$3&amp;"_"&amp;O$3,データシート2!$A:$SI,MATCH($G$2&amp;"_"&amp;$B114,データシート2!$A$1:$SI$1,0),0)</f>
        <v>5</v>
      </c>
      <c r="P114" s="746">
        <f>VLOOKUP($D$3&amp;"_"&amp;P$3,データシート2!$A:$SI,MATCH($G$2&amp;"_"&amp;$B114,データシート2!$A$1:$SI$1,0),0)</f>
        <v>5</v>
      </c>
      <c r="Q114" s="747">
        <f>VLOOKUP($D$3&amp;"_"&amp;Q$3,データシート2!$A:$SI,MATCH($G$2&amp;"_"&amp;$B114,データシート2!$A$1:$SI$1,0),0)</f>
        <v>5</v>
      </c>
      <c r="R114" s="934">
        <f>VLOOKUP($D$3&amp;"_"&amp;R$3,データシート2!$A:$SI,MATCH($R$2&amp;"_"&amp;$B114,データシート2!$A$1:$SI$1,0),0)</f>
        <v>34.585000000000001</v>
      </c>
      <c r="S114" s="935">
        <f>VLOOKUP($D$3&amp;"_"&amp;S$3,データシート2!$A:$SI,MATCH($R$2&amp;"_"&amp;$B114,データシート2!$A$1:$SI$1,0),0)</f>
        <v>36.5</v>
      </c>
      <c r="T114" s="935">
        <f>VLOOKUP($D$3&amp;"_"&amp;T$3,データシート2!$A:$SI,MATCH($R$2&amp;"_"&amp;$B114,データシート2!$A$1:$SI$1,0),0)</f>
        <v>37.116999999999997</v>
      </c>
      <c r="U114" s="935">
        <f>VLOOKUP($D$3&amp;"_"&amp;U$3,データシート2!$A:$SI,MATCH($R$2&amp;"_"&amp;$B114,データシート2!$A$1:$SI$1,0),0)</f>
        <v>36.805</v>
      </c>
      <c r="V114" s="935">
        <f>VLOOKUP($D$3&amp;"_"&amp;V$3,データシート2!$A:$SI,MATCH($R$2&amp;"_"&amp;$B114,データシート2!$A$1:$SI$1,0),0)</f>
        <v>32.923999999999999</v>
      </c>
      <c r="W114" s="935">
        <f>VLOOKUP($D$3&amp;"_"&amp;W$3,データシート2!$A:$SI,MATCH($R$2&amp;"_"&amp;$B114,データシート2!$A$1:$SI$1,0),0)</f>
        <v>31.542000000000002</v>
      </c>
      <c r="X114" s="935">
        <f>VLOOKUP($D$3&amp;"_"&amp;X$3,データシート2!$A:$SI,MATCH($R$2&amp;"_"&amp;$B114,データシート2!$A$1:$SI$1,0),0)</f>
        <v>33.334000000000003</v>
      </c>
      <c r="Y114" s="935">
        <f>VLOOKUP($D$3&amp;"_"&amp;Y$3,データシート2!$A:$SI,MATCH($R$2&amp;"_"&amp;$B114,データシート2!$A$1:$SI$1,0),0)</f>
        <v>31.667000000000002</v>
      </c>
      <c r="Z114" s="935">
        <f>VLOOKUP($D$3&amp;"_"&amp;Z$3,データシート2!$A:$SI,MATCH($R$2&amp;"_"&amp;$B114,データシート2!$A$1:$SI$1,0),0)</f>
        <v>31.024000000000001</v>
      </c>
      <c r="AA114" s="935">
        <f>VLOOKUP($D$3&amp;"_"&amp;AA$3,データシート2!$A:$SI,MATCH($R$2&amp;"_"&amp;$B114,データシート2!$A$1:$SI$1,0),0)</f>
        <v>29.72</v>
      </c>
      <c r="AB114" s="936">
        <f>VLOOKUP($D$3&amp;"_"&amp;AB$3,データシート2!$A:$SI,MATCH($R$2&amp;"_"&amp;$B114,データシート2!$A$1:$SI$1,0),0)</f>
        <v>31.495999999999999</v>
      </c>
    </row>
    <row r="115" spans="2:28" s="756" customFormat="1" ht="16.5" customHeight="1">
      <c r="B115" s="748"/>
      <c r="C115" s="749">
        <v>81</v>
      </c>
      <c r="D115" s="750" t="s">
        <v>632</v>
      </c>
      <c r="E115" s="749"/>
      <c r="F115" s="751"/>
      <c r="G115" s="765">
        <f>VLOOKUP($D$3&amp;"_"&amp;G$3,データシート2!$A:$SI,MATCH($G$2&amp;"_"&amp;$C115,データシート2!$A$1:$SI$1,0),0)</f>
        <v>6</v>
      </c>
      <c r="H115" s="753">
        <f>VLOOKUP($D$3&amp;"_"&amp;H$3,データシート2!$A:$SI,MATCH($G$2&amp;"_"&amp;$C115,データシート2!$A$1:$SI$1,0),0)</f>
        <v>6</v>
      </c>
      <c r="I115" s="753">
        <f>VLOOKUP($D$3&amp;"_"&amp;I$3,データシート2!$A:$SI,MATCH($G$2&amp;"_"&amp;$C115,データシート2!$A$1:$SI$1,0),0)</f>
        <v>6</v>
      </c>
      <c r="J115" s="753">
        <f>VLOOKUP($D$3&amp;"_"&amp;J$3,データシート2!$A:$SI,MATCH($G$2&amp;"_"&amp;$C115,データシート2!$A$1:$SI$1,0),0)</f>
        <v>5</v>
      </c>
      <c r="K115" s="754">
        <f>VLOOKUP($D$3&amp;"_"&amp;K$3,データシート2!$A:$SI,MATCH($G$2&amp;"_"&amp;$C115,データシート2!$A$1:$SI$1,0),0)</f>
        <v>4</v>
      </c>
      <c r="L115" s="754">
        <f>VLOOKUP($D$3&amp;"_"&amp;L$3,データシート2!$A:$SI,MATCH($G$2&amp;"_"&amp;$C115,データシート2!$A$1:$SI$1,0),0)</f>
        <v>4</v>
      </c>
      <c r="M115" s="754">
        <f>VLOOKUP($D$3&amp;"_"&amp;M$3,データシート2!$A:$SI,MATCH($G$2&amp;"_"&amp;$C115,データシート2!$A$1:$SI$1,0),0)</f>
        <v>4</v>
      </c>
      <c r="N115" s="754">
        <f>VLOOKUP($D$3&amp;"_"&amp;N$3,データシート2!$A:$SI,MATCH($G$2&amp;"_"&amp;$C115,データシート2!$A$1:$SI$1,0),0)</f>
        <v>4</v>
      </c>
      <c r="O115" s="754">
        <f>VLOOKUP($D$3&amp;"_"&amp;O$3,データシート2!$A:$SI,MATCH($G$2&amp;"_"&amp;$C115,データシート2!$A$1:$SI$1,0),0)</f>
        <v>4</v>
      </c>
      <c r="P115" s="754">
        <f>VLOOKUP($D$3&amp;"_"&amp;P$3,データシート2!$A:$SI,MATCH($G$2&amp;"_"&amp;$C115,データシート2!$A$1:$SI$1,0),0)</f>
        <v>4</v>
      </c>
      <c r="Q115" s="755">
        <f>VLOOKUP($D$3&amp;"_"&amp;Q$3,データシート2!$A:$SI,MATCH($G$2&amp;"_"&amp;$C115,データシート2!$A$1:$SI$1,0),0)</f>
        <v>4</v>
      </c>
      <c r="R115" s="943">
        <f>VLOOKUP($D$3&amp;"_"&amp;R$3,データシート2!$A:$SI,MATCH($R$2&amp;"_"&amp;$C115,データシート2!$A$1:$SI$1,0),0)</f>
        <v>34.585000000000001</v>
      </c>
      <c r="S115" s="938">
        <f>VLOOKUP($D$3&amp;"_"&amp;S$3,データシート2!$A:$SI,MATCH($R$2&amp;"_"&amp;$C115,データシート2!$A$1:$SI$1,0),0)</f>
        <v>36.5</v>
      </c>
      <c r="T115" s="938">
        <f>VLOOKUP($D$3&amp;"_"&amp;T$3,データシート2!$A:$SI,MATCH($R$2&amp;"_"&amp;$C115,データシート2!$A$1:$SI$1,0),0)</f>
        <v>33.805999999999997</v>
      </c>
      <c r="U115" s="938">
        <f>VLOOKUP($D$3&amp;"_"&amp;U$3,データシート2!$A:$SI,MATCH($R$2&amp;"_"&amp;$C115,データシート2!$A$1:$SI$1,0),0)</f>
        <v>33.662999999999997</v>
      </c>
      <c r="V115" s="938">
        <f>VLOOKUP($D$3&amp;"_"&amp;V$3,データシート2!$A:$SI,MATCH($R$2&amp;"_"&amp;$C115,データシート2!$A$1:$SI$1,0),0)</f>
        <v>29.934999999999999</v>
      </c>
      <c r="W115" s="938">
        <f>VLOOKUP($D$3&amp;"_"&amp;W$3,データシート2!$A:$SI,MATCH($R$2&amp;"_"&amp;$C115,データシート2!$A$1:$SI$1,0),0)</f>
        <v>28.486999999999998</v>
      </c>
      <c r="X115" s="938">
        <f>VLOOKUP($D$3&amp;"_"&amp;X$3,データシート2!$A:$SI,MATCH($R$2&amp;"_"&amp;$C115,データシート2!$A$1:$SI$1,0),0)</f>
        <v>30.393000000000001</v>
      </c>
      <c r="Y115" s="938">
        <f>VLOOKUP($D$3&amp;"_"&amp;Y$3,データシート2!$A:$SI,MATCH($R$2&amp;"_"&amp;$C115,データシート2!$A$1:$SI$1,0),0)</f>
        <v>28.846</v>
      </c>
      <c r="Z115" s="938">
        <f>VLOOKUP($D$3&amp;"_"&amp;Z$3,データシート2!$A:$SI,MATCH($R$2&amp;"_"&amp;$C115,データシート2!$A$1:$SI$1,0),0)</f>
        <v>28.274999999999999</v>
      </c>
      <c r="AA115" s="938">
        <f>VLOOKUP($D$3&amp;"_"&amp;AA$3,データシート2!$A:$SI,MATCH($R$2&amp;"_"&amp;$C115,データシート2!$A$1:$SI$1,0),0)</f>
        <v>26.803999999999998</v>
      </c>
      <c r="AB115" s="939">
        <f>VLOOKUP($D$3&amp;"_"&amp;AB$3,データシート2!$A:$SI,MATCH($R$2&amp;"_"&amp;$C115,データシート2!$A$1:$SI$1,0),0)</f>
        <v>28.474</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1</v>
      </c>
      <c r="J116" s="762">
        <f>VLOOKUP($D$3&amp;"_"&amp;J$3,データシート2!$A:$SI,MATCH($G$2&amp;"_"&amp;$C116,データシート2!$A$1:$SI$1,0),0)</f>
        <v>1</v>
      </c>
      <c r="K116" s="763">
        <f>VLOOKUP($D$3&amp;"_"&amp;K$3,データシート2!$A:$SI,MATCH($G$2&amp;"_"&amp;$C116,データシート2!$A$1:$SI$1,0),0)</f>
        <v>1</v>
      </c>
      <c r="L116" s="763">
        <f>VLOOKUP($D$3&amp;"_"&amp;L$3,データシート2!$A:$SI,MATCH($G$2&amp;"_"&amp;$C116,データシート2!$A$1:$SI$1,0),0)</f>
        <v>1</v>
      </c>
      <c r="M116" s="763">
        <f>VLOOKUP($D$3&amp;"_"&amp;M$3,データシート2!$A:$SI,MATCH($G$2&amp;"_"&amp;$C116,データシート2!$A$1:$SI$1,0),0)</f>
        <v>1</v>
      </c>
      <c r="N116" s="763">
        <f>VLOOKUP($D$3&amp;"_"&amp;N$3,データシート2!$A:$SI,MATCH($G$2&amp;"_"&amp;$C116,データシート2!$A$1:$SI$1,0),0)</f>
        <v>1</v>
      </c>
      <c r="O116" s="763">
        <f>VLOOKUP($D$3&amp;"_"&amp;O$3,データシート2!$A:$SI,MATCH($G$2&amp;"_"&amp;$C116,データシート2!$A$1:$SI$1,0),0)</f>
        <v>1</v>
      </c>
      <c r="P116" s="763">
        <f>VLOOKUP($D$3&amp;"_"&amp;P$3,データシート2!$A:$SI,MATCH($G$2&amp;"_"&amp;$C116,データシート2!$A$1:$SI$1,0),0)</f>
        <v>1</v>
      </c>
      <c r="Q116" s="764">
        <f>VLOOKUP($D$3&amp;"_"&amp;Q$3,データシート2!$A:$SI,MATCH($G$2&amp;"_"&amp;$C116,データシート2!$A$1:$SI$1,0),0)</f>
        <v>1</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3.3109999999999999</v>
      </c>
      <c r="U116" s="941">
        <f>VLOOKUP($D$3&amp;"_"&amp;U$3,データシート2!$A:$SI,MATCH($R$2&amp;"_"&amp;$C116,データシート2!$A$1:$SI$1,0),0)</f>
        <v>3.1419999999999999</v>
      </c>
      <c r="V116" s="941">
        <f>VLOOKUP($D$3&amp;"_"&amp;V$3,データシート2!$A:$SI,MATCH($R$2&amp;"_"&amp;$C116,データシート2!$A$1:$SI$1,0),0)</f>
        <v>2.9889999999999999</v>
      </c>
      <c r="W116" s="941">
        <f>VLOOKUP($D$3&amp;"_"&amp;W$3,データシート2!$A:$SI,MATCH($R$2&amp;"_"&amp;$C116,データシート2!$A$1:$SI$1,0),0)</f>
        <v>3.0550000000000002</v>
      </c>
      <c r="X116" s="941">
        <f>VLOOKUP($D$3&amp;"_"&amp;X$3,データシート2!$A:$SI,MATCH($R$2&amp;"_"&amp;$C116,データシート2!$A$1:$SI$1,0),0)</f>
        <v>2.9409999999999998</v>
      </c>
      <c r="Y116" s="941">
        <f>VLOOKUP($D$3&amp;"_"&amp;Y$3,データシート2!$A:$SI,MATCH($R$2&amp;"_"&amp;$C116,データシート2!$A$1:$SI$1,0),0)</f>
        <v>2.8210000000000002</v>
      </c>
      <c r="Z116" s="941">
        <f>VLOOKUP($D$3&amp;"_"&amp;Z$3,データシート2!$A:$SI,MATCH($R$2&amp;"_"&amp;$C116,データシート2!$A$1:$SI$1,0),0)</f>
        <v>2.7490000000000001</v>
      </c>
      <c r="AA116" s="941">
        <f>VLOOKUP($D$3&amp;"_"&amp;AA$3,データシート2!$A:$SI,MATCH($R$2&amp;"_"&amp;$C116,データシート2!$A$1:$SI$1,0),0)</f>
        <v>2.9159999999999999</v>
      </c>
      <c r="AB116" s="942">
        <f>VLOOKUP($D$3&amp;"_"&amp;AB$3,データシート2!$A:$SI,MATCH($R$2&amp;"_"&amp;$C116,データシート2!$A$1:$SI$1,0),0)</f>
        <v>3.0219999999999998</v>
      </c>
    </row>
    <row r="117" spans="2:28" s="22" customFormat="1" ht="20.45" customHeight="1">
      <c r="B117" s="740" t="s">
        <v>634</v>
      </c>
      <c r="C117" s="741" t="s">
        <v>635</v>
      </c>
      <c r="D117" s="742"/>
      <c r="E117" s="743"/>
      <c r="F117" s="742"/>
      <c r="G117" s="744">
        <f>VLOOKUP($D$3&amp;"_"&amp;G$3,データシート2!$A:$SI,MATCH($G$2&amp;"_"&amp;$B117,データシート2!$A$1:$SI$1,0),0)</f>
        <v>24</v>
      </c>
      <c r="H117" s="745">
        <f>VLOOKUP($D$3&amp;"_"&amp;H$3,データシート2!$A:$SI,MATCH($G$2&amp;"_"&amp;$B117,データシート2!$A$1:$SI$1,0),0)</f>
        <v>25</v>
      </c>
      <c r="I117" s="745">
        <f>VLOOKUP($D$3&amp;"_"&amp;I$3,データシート2!$A:$SI,MATCH($G$2&amp;"_"&amp;$B117,データシート2!$A$1:$SI$1,0),0)</f>
        <v>28</v>
      </c>
      <c r="J117" s="745">
        <f>VLOOKUP($D$3&amp;"_"&amp;J$3,データシート2!$A:$SI,MATCH($G$2&amp;"_"&amp;$B117,データシート2!$A$1:$SI$1,0),0)</f>
        <v>29</v>
      </c>
      <c r="K117" s="746">
        <f>VLOOKUP($D$3&amp;"_"&amp;K$3,データシート2!$A:$SI,MATCH($G$2&amp;"_"&amp;$B117,データシート2!$A$1:$SI$1,0),0)</f>
        <v>29</v>
      </c>
      <c r="L117" s="746">
        <f>VLOOKUP($D$3&amp;"_"&amp;L$3,データシート2!$A:$SI,MATCH($G$2&amp;"_"&amp;$B117,データシート2!$A$1:$SI$1,0),0)</f>
        <v>28</v>
      </c>
      <c r="M117" s="746">
        <f>VLOOKUP($D$3&amp;"_"&amp;M$3,データシート2!$A:$SI,MATCH($G$2&amp;"_"&amp;$B117,データシート2!$A$1:$SI$1,0),0)</f>
        <v>28</v>
      </c>
      <c r="N117" s="746">
        <f>VLOOKUP($D$3&amp;"_"&amp;N$3,データシート2!$A:$SI,MATCH($G$2&amp;"_"&amp;$B117,データシート2!$A$1:$SI$1,0),0)</f>
        <v>27</v>
      </c>
      <c r="O117" s="746">
        <f>VLOOKUP($D$3&amp;"_"&amp;O$3,データシート2!$A:$SI,MATCH($G$2&amp;"_"&amp;$B117,データシート2!$A$1:$SI$1,0),0)</f>
        <v>27</v>
      </c>
      <c r="P117" s="746">
        <f>VLOOKUP($D$3&amp;"_"&amp;P$3,データシート2!$A:$SI,MATCH($G$2&amp;"_"&amp;$B117,データシート2!$A$1:$SI$1,0),0)</f>
        <v>26</v>
      </c>
      <c r="Q117" s="747">
        <f>VLOOKUP($D$3&amp;"_"&amp;Q$3,データシート2!$A:$SI,MATCH($G$2&amp;"_"&amp;$B117,データシート2!$A$1:$SI$1,0),0)</f>
        <v>27</v>
      </c>
      <c r="R117" s="934">
        <f>VLOOKUP($D$3&amp;"_"&amp;R$3,データシート2!$A:$SI,MATCH($R$2&amp;"_"&amp;$B117,データシート2!$A$1:$SI$1,0),0)</f>
        <v>131.059</v>
      </c>
      <c r="S117" s="935">
        <f>VLOOKUP($D$3&amp;"_"&amp;S$3,データシート2!$A:$SI,MATCH($R$2&amp;"_"&amp;$B117,データシート2!$A$1:$SI$1,0),0)</f>
        <v>153.66999999999999</v>
      </c>
      <c r="T117" s="935">
        <f>VLOOKUP($D$3&amp;"_"&amp;T$3,データシート2!$A:$SI,MATCH($R$2&amp;"_"&amp;$B117,データシート2!$A$1:$SI$1,0),0)</f>
        <v>174.98400000000001</v>
      </c>
      <c r="U117" s="935">
        <f>VLOOKUP($D$3&amp;"_"&amp;U$3,データシート2!$A:$SI,MATCH($R$2&amp;"_"&amp;$B117,データシート2!$A$1:$SI$1,0),0)</f>
        <v>173.56100000000001</v>
      </c>
      <c r="V117" s="935">
        <f>VLOOKUP($D$3&amp;"_"&amp;V$3,データシート2!$A:$SI,MATCH($R$2&amp;"_"&amp;$B117,データシート2!$A$1:$SI$1,0),0)</f>
        <v>165.91</v>
      </c>
      <c r="W117" s="935">
        <f>VLOOKUP($D$3&amp;"_"&amp;W$3,データシート2!$A:$SI,MATCH($R$2&amp;"_"&amp;$B117,データシート2!$A$1:$SI$1,0),0)</f>
        <v>165.74799999999999</v>
      </c>
      <c r="X117" s="935">
        <f>VLOOKUP($D$3&amp;"_"&amp;X$3,データシート2!$A:$SI,MATCH($R$2&amp;"_"&amp;$B117,データシート2!$A$1:$SI$1,0),0)</f>
        <v>168.63499999999999</v>
      </c>
      <c r="Y117" s="935">
        <f>VLOOKUP($D$3&amp;"_"&amp;Y$3,データシート2!$A:$SI,MATCH($R$2&amp;"_"&amp;$B117,データシート2!$A$1:$SI$1,0),0)</f>
        <v>163.64599999999999</v>
      </c>
      <c r="Z117" s="935">
        <f>VLOOKUP($D$3&amp;"_"&amp;Z$3,データシート2!$A:$SI,MATCH($R$2&amp;"_"&amp;$B117,データシート2!$A$1:$SI$1,0),0)</f>
        <v>157.691</v>
      </c>
      <c r="AA117" s="935">
        <f>VLOOKUP($D$3&amp;"_"&amp;AA$3,データシート2!$A:$SI,MATCH($R$2&amp;"_"&amp;$B117,データシート2!$A$1:$SI$1,0),0)</f>
        <v>145.15799999999999</v>
      </c>
      <c r="AB117" s="936">
        <f>VLOOKUP($D$3&amp;"_"&amp;AB$3,データシート2!$A:$SI,MATCH($R$2&amp;"_"&amp;$B117,データシート2!$A$1:$SI$1,0),0)</f>
        <v>153.267</v>
      </c>
    </row>
    <row r="118" spans="2:28" s="756" customFormat="1" ht="16.5" customHeight="1">
      <c r="B118" s="748"/>
      <c r="C118" s="749">
        <v>83</v>
      </c>
      <c r="D118" s="750" t="s">
        <v>636</v>
      </c>
      <c r="E118" s="749"/>
      <c r="F118" s="751"/>
      <c r="G118" s="765">
        <f>VLOOKUP($D$3&amp;"_"&amp;G$3,データシート2!$A:$SI,MATCH($G$2&amp;"_"&amp;$C118,データシート2!$A$1:$SI$1,0),0)</f>
        <v>24</v>
      </c>
      <c r="H118" s="753">
        <f>VLOOKUP($D$3&amp;"_"&amp;H$3,データシート2!$A:$SI,MATCH($G$2&amp;"_"&amp;$C118,データシート2!$A$1:$SI$1,0),0)</f>
        <v>25</v>
      </c>
      <c r="I118" s="753">
        <f>VLOOKUP($D$3&amp;"_"&amp;I$3,データシート2!$A:$SI,MATCH($G$2&amp;"_"&amp;$C118,データシート2!$A$1:$SI$1,0),0)</f>
        <v>28</v>
      </c>
      <c r="J118" s="753">
        <f>VLOOKUP($D$3&amp;"_"&amp;J$3,データシート2!$A:$SI,MATCH($G$2&amp;"_"&amp;$C118,データシート2!$A$1:$SI$1,0),0)</f>
        <v>29</v>
      </c>
      <c r="K118" s="754">
        <f>VLOOKUP($D$3&amp;"_"&amp;K$3,データシート2!$A:$SI,MATCH($G$2&amp;"_"&amp;$C118,データシート2!$A$1:$SI$1,0),0)</f>
        <v>29</v>
      </c>
      <c r="L118" s="754">
        <f>VLOOKUP($D$3&amp;"_"&amp;L$3,データシート2!$A:$SI,MATCH($G$2&amp;"_"&amp;$C118,データシート2!$A$1:$SI$1,0),0)</f>
        <v>28</v>
      </c>
      <c r="M118" s="754">
        <f>VLOOKUP($D$3&amp;"_"&amp;M$3,データシート2!$A:$SI,MATCH($G$2&amp;"_"&amp;$C118,データシート2!$A$1:$SI$1,0),0)</f>
        <v>28</v>
      </c>
      <c r="N118" s="754">
        <f>VLOOKUP($D$3&amp;"_"&amp;N$3,データシート2!$A:$SI,MATCH($G$2&amp;"_"&amp;$C118,データシート2!$A$1:$SI$1,0),0)</f>
        <v>27</v>
      </c>
      <c r="O118" s="754">
        <f>VLOOKUP($D$3&amp;"_"&amp;O$3,データシート2!$A:$SI,MATCH($G$2&amp;"_"&amp;$C118,データシート2!$A$1:$SI$1,0),0)</f>
        <v>27</v>
      </c>
      <c r="P118" s="754">
        <f>VLOOKUP($D$3&amp;"_"&amp;P$3,データシート2!$A:$SI,MATCH($G$2&amp;"_"&amp;$C118,データシート2!$A$1:$SI$1,0),0)</f>
        <v>26</v>
      </c>
      <c r="Q118" s="755">
        <f>VLOOKUP($D$3&amp;"_"&amp;Q$3,データシート2!$A:$SI,MATCH($G$2&amp;"_"&amp;$C118,データシート2!$A$1:$SI$1,0),0)</f>
        <v>27</v>
      </c>
      <c r="R118" s="943">
        <f>VLOOKUP($D$3&amp;"_"&amp;R$3,データシート2!$A:$SI,MATCH($R$2&amp;"_"&amp;$C118,データシート2!$A$1:$SI$1,0),0)</f>
        <v>131.059</v>
      </c>
      <c r="S118" s="938">
        <f>VLOOKUP($D$3&amp;"_"&amp;S$3,データシート2!$A:$SI,MATCH($R$2&amp;"_"&amp;$C118,データシート2!$A$1:$SI$1,0),0)</f>
        <v>153.66999999999999</v>
      </c>
      <c r="T118" s="938">
        <f>VLOOKUP($D$3&amp;"_"&amp;T$3,データシート2!$A:$SI,MATCH($R$2&amp;"_"&amp;$C118,データシート2!$A$1:$SI$1,0),0)</f>
        <v>174.98400000000001</v>
      </c>
      <c r="U118" s="938">
        <f>VLOOKUP($D$3&amp;"_"&amp;U$3,データシート2!$A:$SI,MATCH($R$2&amp;"_"&amp;$C118,データシート2!$A$1:$SI$1,0),0)</f>
        <v>173.56100000000001</v>
      </c>
      <c r="V118" s="938">
        <f>VLOOKUP($D$3&amp;"_"&amp;V$3,データシート2!$A:$SI,MATCH($R$2&amp;"_"&amp;$C118,データシート2!$A$1:$SI$1,0),0)</f>
        <v>165.91</v>
      </c>
      <c r="W118" s="938">
        <f>VLOOKUP($D$3&amp;"_"&amp;W$3,データシート2!$A:$SI,MATCH($R$2&amp;"_"&amp;$C118,データシート2!$A$1:$SI$1,0),0)</f>
        <v>165.74799999999999</v>
      </c>
      <c r="X118" s="938">
        <f>VLOOKUP($D$3&amp;"_"&amp;X$3,データシート2!$A:$SI,MATCH($R$2&amp;"_"&amp;$C118,データシート2!$A$1:$SI$1,0),0)</f>
        <v>168.63499999999999</v>
      </c>
      <c r="Y118" s="938">
        <f>VLOOKUP($D$3&amp;"_"&amp;Y$3,データシート2!$A:$SI,MATCH($R$2&amp;"_"&amp;$C118,データシート2!$A$1:$SI$1,0),0)</f>
        <v>163.64599999999999</v>
      </c>
      <c r="Z118" s="938">
        <f>VLOOKUP($D$3&amp;"_"&amp;Z$3,データシート2!$A:$SI,MATCH($R$2&amp;"_"&amp;$C118,データシート2!$A$1:$SI$1,0),0)</f>
        <v>157.691</v>
      </c>
      <c r="AA118" s="938">
        <f>VLOOKUP($D$3&amp;"_"&amp;AA$3,データシート2!$A:$SI,MATCH($R$2&amp;"_"&amp;$C118,データシート2!$A$1:$SI$1,0),0)</f>
        <v>145.15799999999999</v>
      </c>
      <c r="AB118" s="939">
        <f>VLOOKUP($D$3&amp;"_"&amp;AB$3,データシート2!$A:$SI,MATCH($R$2&amp;"_"&amp;$C118,データシート2!$A$1:$SI$1,0),0)</f>
        <v>153.267</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15</v>
      </c>
      <c r="H124" s="745">
        <f>VLOOKUP($D$3&amp;"_"&amp;H$3,データシート2!$A:$SI,MATCH($G$2&amp;"_"&amp;$B124,データシート2!$A$1:$SI$1,0),0)</f>
        <v>17</v>
      </c>
      <c r="I124" s="745">
        <f>VLOOKUP($D$3&amp;"_"&amp;I$3,データシート2!$A:$SI,MATCH($G$2&amp;"_"&amp;$B124,データシート2!$A$1:$SI$1,0),0)</f>
        <v>15</v>
      </c>
      <c r="J124" s="745">
        <f>VLOOKUP($D$3&amp;"_"&amp;J$3,データシート2!$A:$SI,MATCH($G$2&amp;"_"&amp;$B124,データシート2!$A$1:$SI$1,0),0)</f>
        <v>17</v>
      </c>
      <c r="K124" s="746">
        <f>VLOOKUP($D$3&amp;"_"&amp;K$3,データシート2!$A:$SI,MATCH($G$2&amp;"_"&amp;$B124,データシート2!$A$1:$SI$1,0),0)</f>
        <v>15</v>
      </c>
      <c r="L124" s="746">
        <f>VLOOKUP($D$3&amp;"_"&amp;L$3,データシート2!$A:$SI,MATCH($G$2&amp;"_"&amp;$B124,データシート2!$A$1:$SI$1,0),0)</f>
        <v>14</v>
      </c>
      <c r="M124" s="746">
        <f>VLOOKUP($D$3&amp;"_"&amp;M$3,データシート2!$A:$SI,MATCH($G$2&amp;"_"&amp;$B124,データシート2!$A$1:$SI$1,0),0)</f>
        <v>15</v>
      </c>
      <c r="N124" s="746">
        <f>VLOOKUP($D$3&amp;"_"&amp;N$3,データシート2!$A:$SI,MATCH($G$2&amp;"_"&amp;$B124,データシート2!$A$1:$SI$1,0),0)</f>
        <v>14</v>
      </c>
      <c r="O124" s="746">
        <f>VLOOKUP($D$3&amp;"_"&amp;O$3,データシート2!$A:$SI,MATCH($G$2&amp;"_"&amp;$B124,データシート2!$A$1:$SI$1,0),0)</f>
        <v>11</v>
      </c>
      <c r="P124" s="746">
        <f>VLOOKUP($D$3&amp;"_"&amp;P$3,データシート2!$A:$SI,MATCH($G$2&amp;"_"&amp;$B124,データシート2!$A$1:$SI$1,0),0)</f>
        <v>14</v>
      </c>
      <c r="Q124" s="747">
        <f>VLOOKUP($D$3&amp;"_"&amp;Q$3,データシート2!$A:$SI,MATCH($G$2&amp;"_"&amp;$B124,データシート2!$A$1:$SI$1,0),0)</f>
        <v>15</v>
      </c>
      <c r="R124" s="934">
        <f>VLOOKUP($D$3&amp;"_"&amp;R$3,データシート2!$A:$SI,MATCH($R$2&amp;"_"&amp;$B124,データシート2!$A$1:$SI$1,0),0)</f>
        <v>196.30099999999999</v>
      </c>
      <c r="S124" s="935">
        <f>VLOOKUP($D$3&amp;"_"&amp;S$3,データシート2!$A:$SI,MATCH($R$2&amp;"_"&amp;$B124,データシート2!$A$1:$SI$1,0),0)</f>
        <v>357.685</v>
      </c>
      <c r="T124" s="935">
        <f>VLOOKUP($D$3&amp;"_"&amp;T$3,データシート2!$A:$SI,MATCH($R$2&amp;"_"&amp;$B124,データシート2!$A$1:$SI$1,0),0)</f>
        <v>342.97800000000001</v>
      </c>
      <c r="U124" s="935">
        <f>VLOOKUP($D$3&amp;"_"&amp;U$3,データシート2!$A:$SI,MATCH($R$2&amp;"_"&amp;$B124,データシート2!$A$1:$SI$1,0),0)</f>
        <v>336.05329999999998</v>
      </c>
      <c r="V124" s="935">
        <f>VLOOKUP($D$3&amp;"_"&amp;V$3,データシート2!$A:$SI,MATCH($R$2&amp;"_"&amp;$B124,データシート2!$A$1:$SI$1,0),0)</f>
        <v>304.07499999999999</v>
      </c>
      <c r="W124" s="935">
        <f>VLOOKUP($D$3&amp;"_"&amp;W$3,データシート2!$A:$SI,MATCH($R$2&amp;"_"&amp;$B124,データシート2!$A$1:$SI$1,0),0)</f>
        <v>333.86860000000001</v>
      </c>
      <c r="X124" s="935">
        <f>VLOOKUP($D$3&amp;"_"&amp;X$3,データシート2!$A:$SI,MATCH($R$2&amp;"_"&amp;$B124,データシート2!$A$1:$SI$1,0),0)</f>
        <v>398.04700000000003</v>
      </c>
      <c r="Y124" s="935">
        <f>VLOOKUP($D$3&amp;"_"&amp;Y$3,データシート2!$A:$SI,MATCH($R$2&amp;"_"&amp;$B124,データシート2!$A$1:$SI$1,0),0)</f>
        <v>381.21199999999999</v>
      </c>
      <c r="Z124" s="935">
        <f>VLOOKUP($D$3&amp;"_"&amp;Z$3,データシート2!$A:$SI,MATCH($R$2&amp;"_"&amp;$B124,データシート2!$A$1:$SI$1,0),0)</f>
        <v>287.60500000000002</v>
      </c>
      <c r="AA124" s="935">
        <f>VLOOKUP($D$3&amp;"_"&amp;AA$3,データシート2!$A:$SI,MATCH($R$2&amp;"_"&amp;$B124,データシート2!$A$1:$SI$1,0),0)</f>
        <v>374.27</v>
      </c>
      <c r="AB124" s="936">
        <f>VLOOKUP($D$3&amp;"_"&amp;AB$3,データシート2!$A:$SI,MATCH($R$2&amp;"_"&amp;$B124,データシート2!$A$1:$SI$1,0),0)</f>
        <v>288.41300000000001</v>
      </c>
    </row>
    <row r="125" spans="2:28" s="756" customFormat="1" ht="16.5" customHeight="1">
      <c r="B125" s="748"/>
      <c r="C125" s="790">
        <v>88</v>
      </c>
      <c r="D125" s="791" t="s">
        <v>644</v>
      </c>
      <c r="E125" s="790"/>
      <c r="F125" s="811"/>
      <c r="G125" s="797">
        <f>VLOOKUP($D$3&amp;"_"&amp;G$3,データシート2!$A:$SI,MATCH($G$2&amp;"_"&amp;$C125,データシート2!$A$1:$SI$1,0),0)</f>
        <v>15</v>
      </c>
      <c r="H125" s="798">
        <f>VLOOKUP($D$3&amp;"_"&amp;H$3,データシート2!$A:$SI,MATCH($G$2&amp;"_"&amp;$C125,データシート2!$A$1:$SI$1,0),0)</f>
        <v>17</v>
      </c>
      <c r="I125" s="798">
        <f>VLOOKUP($D$3&amp;"_"&amp;I$3,データシート2!$A:$SI,MATCH($G$2&amp;"_"&amp;$C125,データシート2!$A$1:$SI$1,0),0)</f>
        <v>15</v>
      </c>
      <c r="J125" s="798">
        <f>VLOOKUP($D$3&amp;"_"&amp;J$3,データシート2!$A:$SI,MATCH($G$2&amp;"_"&amp;$C125,データシート2!$A$1:$SI$1,0),0)</f>
        <v>17</v>
      </c>
      <c r="K125" s="799">
        <f>VLOOKUP($D$3&amp;"_"&amp;K$3,データシート2!$A:$SI,MATCH($G$2&amp;"_"&amp;$C125,データシート2!$A$1:$SI$1,0),0)</f>
        <v>15</v>
      </c>
      <c r="L125" s="799">
        <f>VLOOKUP($D$3&amp;"_"&amp;L$3,データシート2!$A:$SI,MATCH($G$2&amp;"_"&amp;$C125,データシート2!$A$1:$SI$1,0),0)</f>
        <v>14</v>
      </c>
      <c r="M125" s="799">
        <f>VLOOKUP($D$3&amp;"_"&amp;M$3,データシート2!$A:$SI,MATCH($G$2&amp;"_"&amp;$C125,データシート2!$A$1:$SI$1,0),0)</f>
        <v>15</v>
      </c>
      <c r="N125" s="799">
        <f>VLOOKUP($D$3&amp;"_"&amp;N$3,データシート2!$A:$SI,MATCH($G$2&amp;"_"&amp;$C125,データシート2!$A$1:$SI$1,0),0)</f>
        <v>14</v>
      </c>
      <c r="O125" s="799">
        <f>VLOOKUP($D$3&amp;"_"&amp;O$3,データシート2!$A:$SI,MATCH($G$2&amp;"_"&amp;$C125,データシート2!$A$1:$SI$1,0),0)</f>
        <v>11</v>
      </c>
      <c r="P125" s="799">
        <f>VLOOKUP($D$3&amp;"_"&amp;P$3,データシート2!$A:$SI,MATCH($G$2&amp;"_"&amp;$C125,データシート2!$A$1:$SI$1,0),0)</f>
        <v>14</v>
      </c>
      <c r="Q125" s="800">
        <f>VLOOKUP($D$3&amp;"_"&amp;Q$3,データシート2!$A:$SI,MATCH($G$2&amp;"_"&amp;$C125,データシート2!$A$1:$SI$1,0),0)</f>
        <v>15</v>
      </c>
      <c r="R125" s="950">
        <f>VLOOKUP($D$3&amp;"_"&amp;R$3,データシート2!$A:$SI,MATCH($R$2&amp;"_"&amp;$C125,データシート2!$A$1:$SI$1,0),0)</f>
        <v>196.30099999999999</v>
      </c>
      <c r="S125" s="951">
        <f>VLOOKUP($D$3&amp;"_"&amp;S$3,データシート2!$A:$SI,MATCH($R$2&amp;"_"&amp;$C125,データシート2!$A$1:$SI$1,0),0)</f>
        <v>357.685</v>
      </c>
      <c r="T125" s="951">
        <f>VLOOKUP($D$3&amp;"_"&amp;T$3,データシート2!$A:$SI,MATCH($R$2&amp;"_"&amp;$C125,データシート2!$A$1:$SI$1,0),0)</f>
        <v>342.97800000000001</v>
      </c>
      <c r="U125" s="951">
        <f>VLOOKUP($D$3&amp;"_"&amp;U$3,データシート2!$A:$SI,MATCH($R$2&amp;"_"&amp;$C125,データシート2!$A$1:$SI$1,0),0)</f>
        <v>336.05329999999998</v>
      </c>
      <c r="V125" s="951">
        <f>VLOOKUP($D$3&amp;"_"&amp;V$3,データシート2!$A:$SI,MATCH($R$2&amp;"_"&amp;$C125,データシート2!$A$1:$SI$1,0),0)</f>
        <v>304.07499999999999</v>
      </c>
      <c r="W125" s="951">
        <f>VLOOKUP($D$3&amp;"_"&amp;W$3,データシート2!$A:$SI,MATCH($R$2&amp;"_"&amp;$C125,データシート2!$A$1:$SI$1,0),0)</f>
        <v>333.86860000000001</v>
      </c>
      <c r="X125" s="951">
        <f>VLOOKUP($D$3&amp;"_"&amp;X$3,データシート2!$A:$SI,MATCH($R$2&amp;"_"&amp;$C125,データシート2!$A$1:$SI$1,0),0)</f>
        <v>398.04700000000003</v>
      </c>
      <c r="Y125" s="951">
        <f>VLOOKUP($D$3&amp;"_"&amp;Y$3,データシート2!$A:$SI,MATCH($R$2&amp;"_"&amp;$C125,データシート2!$A$1:$SI$1,0),0)</f>
        <v>381.21199999999999</v>
      </c>
      <c r="Z125" s="951">
        <f>VLOOKUP($D$3&amp;"_"&amp;Z$3,データシート2!$A:$SI,MATCH($R$2&amp;"_"&amp;$C125,データシート2!$A$1:$SI$1,0),0)</f>
        <v>287.60500000000002</v>
      </c>
      <c r="AA125" s="951">
        <f>VLOOKUP($D$3&amp;"_"&amp;AA$3,データシート2!$A:$SI,MATCH($R$2&amp;"_"&amp;$C125,データシート2!$A$1:$SI$1,0),0)</f>
        <v>374.27</v>
      </c>
      <c r="AB125" s="952">
        <f>VLOOKUP($D$3&amp;"_"&amp;AB$3,データシート2!$A:$SI,MATCH($R$2&amp;"_"&amp;$C125,データシート2!$A$1:$SI$1,0),0)</f>
        <v>288.41300000000001</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11</v>
      </c>
      <c r="H133" s="745">
        <f>VLOOKUP($D$3&amp;"_"&amp;H$3,データシート2!$A:$SI,MATCH($G$2&amp;"_"&amp;$B133,データシート2!$A$1:$SI$1,0),0)</f>
        <v>10</v>
      </c>
      <c r="I133" s="745">
        <f>VLOOKUP($D$3&amp;"_"&amp;I$3,データシート2!$A:$SI,MATCH($G$2&amp;"_"&amp;$B133,データシート2!$A$1:$SI$1,0),0)</f>
        <v>8</v>
      </c>
      <c r="J133" s="745">
        <f>VLOOKUP($D$3&amp;"_"&amp;J$3,データシート2!$A:$SI,MATCH($G$2&amp;"_"&amp;$B133,データシート2!$A$1:$SI$1,0),0)</f>
        <v>8</v>
      </c>
      <c r="K133" s="746">
        <f>VLOOKUP($D$3&amp;"_"&amp;K$3,データシート2!$A:$SI,MATCH($G$2&amp;"_"&amp;$B133,データシート2!$A$1:$SI$1,0),0)</f>
        <v>9</v>
      </c>
      <c r="L133" s="746">
        <f>VLOOKUP($D$3&amp;"_"&amp;L$3,データシート2!$A:$SI,MATCH($G$2&amp;"_"&amp;$B133,データシート2!$A$1:$SI$1,0),0)</f>
        <v>9</v>
      </c>
      <c r="M133" s="746">
        <f>VLOOKUP($D$3&amp;"_"&amp;M$3,データシート2!$A:$SI,MATCH($G$2&amp;"_"&amp;$B133,データシート2!$A$1:$SI$1,0),0)</f>
        <v>8</v>
      </c>
      <c r="N133" s="746">
        <f>VLOOKUP($D$3&amp;"_"&amp;N$3,データシート2!$A:$SI,MATCH($G$2&amp;"_"&amp;$B133,データシート2!$A$1:$SI$1,0),0)</f>
        <v>8</v>
      </c>
      <c r="O133" s="746">
        <f>VLOOKUP($D$3&amp;"_"&amp;O$3,データシート2!$A:$SI,MATCH($G$2&amp;"_"&amp;$B133,データシート2!$A$1:$SI$1,0),0)</f>
        <v>12</v>
      </c>
      <c r="P133" s="746">
        <f>VLOOKUP($D$3&amp;"_"&amp;P$3,データシート2!$A:$SI,MATCH($G$2&amp;"_"&amp;$B133,データシート2!$A$1:$SI$1,0),0)</f>
        <v>8</v>
      </c>
      <c r="Q133" s="747">
        <f>VLOOKUP($D$3&amp;"_"&amp;Q$3,データシート2!$A:$SI,MATCH($G$2&amp;"_"&amp;$B133,データシート2!$A$1:$SI$1,0),0)</f>
        <v>8</v>
      </c>
      <c r="R133" s="958">
        <f>VLOOKUP($D$3&amp;"_"&amp;R$3,データシート2!$A:$SI,MATCH($R$2&amp;"_"&amp;$B133,データシート2!$A$1:$SI$1,0),0)</f>
        <v>76.066000000000003</v>
      </c>
      <c r="S133" s="935">
        <f>VLOOKUP($D$3&amp;"_"&amp;S$3,データシート2!$A:$SI,MATCH($R$2&amp;"_"&amp;$B133,データシート2!$A$1:$SI$1,0),0)</f>
        <v>62.366</v>
      </c>
      <c r="T133" s="935">
        <f>VLOOKUP($D$3&amp;"_"&amp;T$3,データシート2!$A:$SI,MATCH($R$2&amp;"_"&amp;$B133,データシート2!$A$1:$SI$1,0),0)</f>
        <v>54.212000000000003</v>
      </c>
      <c r="U133" s="935">
        <f>VLOOKUP($D$3&amp;"_"&amp;U$3,データシート2!$A:$SI,MATCH($R$2&amp;"_"&amp;$B133,データシート2!$A$1:$SI$1,0),0)</f>
        <v>57.954999999999998</v>
      </c>
      <c r="V133" s="935">
        <f>VLOOKUP($D$3&amp;"_"&amp;V$3,データシート2!$A:$SI,MATCH($R$2&amp;"_"&amp;$B133,データシート2!$A$1:$SI$1,0),0)</f>
        <v>71.897999999999996</v>
      </c>
      <c r="W133" s="935">
        <f>VLOOKUP($D$3&amp;"_"&amp;W$3,データシート2!$A:$SI,MATCH($R$2&amp;"_"&amp;$B133,データシート2!$A$1:$SI$1,0),0)</f>
        <v>71.388000000000005</v>
      </c>
      <c r="X133" s="935">
        <f>VLOOKUP($D$3&amp;"_"&amp;X$3,データシート2!$A:$SI,MATCH($R$2&amp;"_"&amp;$B133,データシート2!$A$1:$SI$1,0),0)</f>
        <v>57.173999999999999</v>
      </c>
      <c r="Y133" s="935">
        <f>VLOOKUP($D$3&amp;"_"&amp;Y$3,データシート2!$A:$SI,MATCH($R$2&amp;"_"&amp;$B133,データシート2!$A$1:$SI$1,0),0)</f>
        <v>59.287999999999997</v>
      </c>
      <c r="Z133" s="935">
        <f>VLOOKUP($D$3&amp;"_"&amp;Z$3,データシート2!$A:$SI,MATCH($R$2&amp;"_"&amp;$B133,データシート2!$A$1:$SI$1,0),0)</f>
        <v>213.69399999999999</v>
      </c>
      <c r="AA133" s="935">
        <f>VLOOKUP($D$3&amp;"_"&amp;AA$3,データシート2!$A:$SI,MATCH($R$2&amp;"_"&amp;$B133,データシート2!$A$1:$SI$1,0),0)</f>
        <v>50.258000000000003</v>
      </c>
      <c r="AB133" s="936">
        <f>VLOOKUP($D$3&amp;"_"&amp;AB$3,データシート2!$A:$SI,MATCH($R$2&amp;"_"&amp;$B133,データシート2!$A$1:$SI$1,0),0)</f>
        <v>40.662999999999997</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5</v>
      </c>
      <c r="H135" s="777">
        <f>VLOOKUP($D$3&amp;"_"&amp;H$3,データシート2!$A:$SI,MATCH($G$2&amp;"_"&amp;$C135,データシート2!$A$1:$SI$1,0),0)</f>
        <v>5</v>
      </c>
      <c r="I135" s="777">
        <f>VLOOKUP($D$3&amp;"_"&amp;I$3,データシート2!$A:$SI,MATCH($G$2&amp;"_"&amp;$C135,データシート2!$A$1:$SI$1,0),0)</f>
        <v>5</v>
      </c>
      <c r="J135" s="777">
        <f>VLOOKUP($D$3&amp;"_"&amp;J$3,データシート2!$A:$SI,MATCH($G$2&amp;"_"&amp;$C135,データシート2!$A$1:$SI$1,0),0)</f>
        <v>5</v>
      </c>
      <c r="K135" s="778">
        <f>VLOOKUP($D$3&amp;"_"&amp;K$3,データシート2!$A:$SI,MATCH($G$2&amp;"_"&amp;$C135,データシート2!$A$1:$SI$1,0),0)</f>
        <v>5</v>
      </c>
      <c r="L135" s="778">
        <f>VLOOKUP($D$3&amp;"_"&amp;L$3,データシート2!$A:$SI,MATCH($G$2&amp;"_"&amp;$C135,データシート2!$A$1:$SI$1,0),0)</f>
        <v>5</v>
      </c>
      <c r="M135" s="778">
        <f>VLOOKUP($D$3&amp;"_"&amp;M$3,データシート2!$A:$SI,MATCH($G$2&amp;"_"&amp;$C135,データシート2!$A$1:$SI$1,0),0)</f>
        <v>5</v>
      </c>
      <c r="N135" s="778">
        <f>VLOOKUP($D$3&amp;"_"&amp;N$3,データシート2!$A:$SI,MATCH($G$2&amp;"_"&amp;$C135,データシート2!$A$1:$SI$1,0),0)</f>
        <v>5</v>
      </c>
      <c r="O135" s="778">
        <f>VLOOKUP($D$3&amp;"_"&amp;O$3,データシート2!$A:$SI,MATCH($G$2&amp;"_"&amp;$C135,データシート2!$A$1:$SI$1,0),0)</f>
        <v>5</v>
      </c>
      <c r="P135" s="778">
        <f>VLOOKUP($D$3&amp;"_"&amp;P$3,データシート2!$A:$SI,MATCH($G$2&amp;"_"&amp;$C135,データシート2!$A$1:$SI$1,0),0)</f>
        <v>5</v>
      </c>
      <c r="Q135" s="779">
        <f>VLOOKUP($D$3&amp;"_"&amp;Q$3,データシート2!$A:$SI,MATCH($G$2&amp;"_"&amp;$C135,データシート2!$A$1:$SI$1,0),0)</f>
        <v>5</v>
      </c>
      <c r="R135" s="956">
        <f>VLOOKUP($D$3&amp;"_"&amp;R$3,データシート2!$A:$SI,MATCH($R$2&amp;"_"&amp;$C135,データシート2!$A$1:$SI$1,0),0)</f>
        <v>42.838000000000001</v>
      </c>
      <c r="S135" s="948">
        <f>VLOOKUP($D$3&amp;"_"&amp;S$3,データシート2!$A:$SI,MATCH($R$2&amp;"_"&amp;$C135,データシート2!$A$1:$SI$1,0),0)</f>
        <v>40.743000000000002</v>
      </c>
      <c r="T135" s="948">
        <f>VLOOKUP($D$3&amp;"_"&amp;T$3,データシート2!$A:$SI,MATCH($R$2&amp;"_"&amp;$C135,データシート2!$A$1:$SI$1,0),0)</f>
        <v>43.279000000000003</v>
      </c>
      <c r="U135" s="948">
        <f>VLOOKUP($D$3&amp;"_"&amp;U$3,データシート2!$A:$SI,MATCH($R$2&amp;"_"&amp;$C135,データシート2!$A$1:$SI$1,0),0)</f>
        <v>43.055</v>
      </c>
      <c r="V135" s="948">
        <f>VLOOKUP($D$3&amp;"_"&amp;V$3,データシート2!$A:$SI,MATCH($R$2&amp;"_"&amp;$C135,データシート2!$A$1:$SI$1,0),0)</f>
        <v>42.767000000000003</v>
      </c>
      <c r="W135" s="948">
        <f>VLOOKUP($D$3&amp;"_"&amp;W$3,データシート2!$A:$SI,MATCH($R$2&amp;"_"&amp;$C135,データシート2!$A$1:$SI$1,0),0)</f>
        <v>42.68</v>
      </c>
      <c r="X135" s="948">
        <f>VLOOKUP($D$3&amp;"_"&amp;X$3,データシート2!$A:$SI,MATCH($R$2&amp;"_"&amp;$C135,データシート2!$A$1:$SI$1,0),0)</f>
        <v>42.834000000000003</v>
      </c>
      <c r="Y135" s="948">
        <f>VLOOKUP($D$3&amp;"_"&amp;Y$3,データシート2!$A:$SI,MATCH($R$2&amp;"_"&amp;$C135,データシート2!$A$1:$SI$1,0),0)</f>
        <v>43.578000000000003</v>
      </c>
      <c r="Z135" s="948">
        <f>VLOOKUP($D$3&amp;"_"&amp;Z$3,データシート2!$A:$SI,MATCH($R$2&amp;"_"&amp;$C135,データシート2!$A$1:$SI$1,0),0)</f>
        <v>44.011000000000003</v>
      </c>
      <c r="AA135" s="948">
        <f>VLOOKUP($D$3&amp;"_"&amp;AA$3,データシート2!$A:$SI,MATCH($R$2&amp;"_"&amp;$C135,データシート2!$A$1:$SI$1,0),0)</f>
        <v>37.350999999999999</v>
      </c>
      <c r="AB135" s="949">
        <f>VLOOKUP($D$3&amp;"_"&amp;AB$3,データシート2!$A:$SI,MATCH($R$2&amp;"_"&amp;$C135,データシート2!$A$1:$SI$1,0),0)</f>
        <v>28.536999999999999</v>
      </c>
    </row>
    <row r="136" spans="2:28" s="756" customFormat="1" ht="16.5" customHeight="1">
      <c r="B136" s="757"/>
      <c r="C136" s="758">
        <v>98</v>
      </c>
      <c r="D136" s="759" t="s">
        <v>656</v>
      </c>
      <c r="E136" s="758"/>
      <c r="F136" s="760"/>
      <c r="G136" s="813">
        <f>VLOOKUP($D$3&amp;"_"&amp;G$3,データシート2!$A:$SI,MATCH($G$2&amp;"_"&amp;$C136,データシート2!$A$1:$SI$1,0),0)</f>
        <v>6</v>
      </c>
      <c r="H136" s="762">
        <f>VLOOKUP($D$3&amp;"_"&amp;H$3,データシート2!$A:$SI,MATCH($G$2&amp;"_"&amp;$C136,データシート2!$A$1:$SI$1,0),0)</f>
        <v>5</v>
      </c>
      <c r="I136" s="762">
        <f>VLOOKUP($D$3&amp;"_"&amp;I$3,データシート2!$A:$SI,MATCH($G$2&amp;"_"&amp;$C136,データシート2!$A$1:$SI$1,0),0)</f>
        <v>3</v>
      </c>
      <c r="J136" s="762">
        <f>VLOOKUP($D$3&amp;"_"&amp;J$3,データシート2!$A:$SI,MATCH($G$2&amp;"_"&amp;$C136,データシート2!$A$1:$SI$1,0),0)</f>
        <v>3</v>
      </c>
      <c r="K136" s="763">
        <f>VLOOKUP($D$3&amp;"_"&amp;K$3,データシート2!$A:$SI,MATCH($G$2&amp;"_"&amp;$C136,データシート2!$A$1:$SI$1,0),0)</f>
        <v>4</v>
      </c>
      <c r="L136" s="763">
        <f>VLOOKUP($D$3&amp;"_"&amp;L$3,データシート2!$A:$SI,MATCH($G$2&amp;"_"&amp;$C136,データシート2!$A$1:$SI$1,0),0)</f>
        <v>4</v>
      </c>
      <c r="M136" s="763">
        <f>VLOOKUP($D$3&amp;"_"&amp;M$3,データシート2!$A:$SI,MATCH($G$2&amp;"_"&amp;$C136,データシート2!$A$1:$SI$1,0),0)</f>
        <v>3</v>
      </c>
      <c r="N136" s="763">
        <f>VLOOKUP($D$3&amp;"_"&amp;N$3,データシート2!$A:$SI,MATCH($G$2&amp;"_"&amp;$C136,データシート2!$A$1:$SI$1,0),0)</f>
        <v>3</v>
      </c>
      <c r="O136" s="763">
        <f>VLOOKUP($D$3&amp;"_"&amp;O$3,データシート2!$A:$SI,MATCH($G$2&amp;"_"&amp;$C136,データシート2!$A$1:$SI$1,0),0)</f>
        <v>7</v>
      </c>
      <c r="P136" s="763">
        <f>VLOOKUP($D$3&amp;"_"&amp;P$3,データシート2!$A:$SI,MATCH($G$2&amp;"_"&amp;$C136,データシート2!$A$1:$SI$1,0),0)</f>
        <v>3</v>
      </c>
      <c r="Q136" s="764">
        <f>VLOOKUP($D$3&amp;"_"&amp;Q$3,データシート2!$A:$SI,MATCH($G$2&amp;"_"&amp;$C136,データシート2!$A$1:$SI$1,0),0)</f>
        <v>3</v>
      </c>
      <c r="R136" s="957">
        <f>VLOOKUP($D$3&amp;"_"&amp;R$3,データシート2!$A:$SI,MATCH($R$2&amp;"_"&amp;$C136,データシート2!$A$1:$SI$1,0),0)</f>
        <v>33.228000000000002</v>
      </c>
      <c r="S136" s="941">
        <f>VLOOKUP($D$3&amp;"_"&amp;S$3,データシート2!$A:$SI,MATCH($R$2&amp;"_"&amp;$C136,データシート2!$A$1:$SI$1,0),0)</f>
        <v>21.623000000000001</v>
      </c>
      <c r="T136" s="941">
        <f>VLOOKUP($D$3&amp;"_"&amp;T$3,データシート2!$A:$SI,MATCH($R$2&amp;"_"&amp;$C136,データシート2!$A$1:$SI$1,0),0)</f>
        <v>10.933</v>
      </c>
      <c r="U136" s="941">
        <f>VLOOKUP($D$3&amp;"_"&amp;U$3,データシート2!$A:$SI,MATCH($R$2&amp;"_"&amp;$C136,データシート2!$A$1:$SI$1,0),0)</f>
        <v>14.9</v>
      </c>
      <c r="V136" s="941">
        <f>VLOOKUP($D$3&amp;"_"&amp;V$3,データシート2!$A:$SI,MATCH($R$2&amp;"_"&amp;$C136,データシート2!$A$1:$SI$1,0),0)</f>
        <v>29.131</v>
      </c>
      <c r="W136" s="941">
        <f>VLOOKUP($D$3&amp;"_"&amp;W$3,データシート2!$A:$SI,MATCH($R$2&amp;"_"&amp;$C136,データシート2!$A$1:$SI$1,0),0)</f>
        <v>28.707999999999998</v>
      </c>
      <c r="X136" s="941">
        <f>VLOOKUP($D$3&amp;"_"&amp;X$3,データシート2!$A:$SI,MATCH($R$2&amp;"_"&amp;$C136,データシート2!$A$1:$SI$1,0),0)</f>
        <v>14.34</v>
      </c>
      <c r="Y136" s="941">
        <f>VLOOKUP($D$3&amp;"_"&amp;Y$3,データシート2!$A:$SI,MATCH($R$2&amp;"_"&amp;$C136,データシート2!$A$1:$SI$1,0),0)</f>
        <v>15.71</v>
      </c>
      <c r="Z136" s="941">
        <f>VLOOKUP($D$3&amp;"_"&amp;Z$3,データシート2!$A:$SI,MATCH($R$2&amp;"_"&amp;$C136,データシート2!$A$1:$SI$1,0),0)</f>
        <v>169.68299999999999</v>
      </c>
      <c r="AA136" s="941">
        <f>VLOOKUP($D$3&amp;"_"&amp;AA$3,データシート2!$A:$SI,MATCH($R$2&amp;"_"&amp;$C136,データシート2!$A$1:$SI$1,0),0)</f>
        <v>12.907</v>
      </c>
      <c r="AB136" s="942">
        <f>VLOOKUP($D$3&amp;"_"&amp;AB$3,データシート2!$A:$SI,MATCH($R$2&amp;"_"&amp;$C136,データシート2!$A$1:$SI$1,0),0)</f>
        <v>12.125999999999999</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2025-03-04T09:01:58Z</dcterms:created>
  <dcterms:modified xsi:type="dcterms:W3CDTF">2025-03-04T09:01:59Z</dcterms:modified>
  <cp:category/>
  <cp:contentStatus/>
</cp:coreProperties>
</file>