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8D4F0B-3340-48BA-A7FF-D0D610B9451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<sst xmlns="http://schemas.openxmlformats.org/spreadsheetml/2006/main" count="16757" uniqueCount="2476">
  <si>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</si>
  <si>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</si>
  <si>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</si>
  <si>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</si>
  <si>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</si>
  <si>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</si>
  <si>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</si>
  <si>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</si>
  <si>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</si>
  <si>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</si>
  <si>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</si>
  <si>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</si>
  <si>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</si>
  <si>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</si>
  <si>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</si>
  <si>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</si>
  <si>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</si>
  <si>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</si>
  <si>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</si>
  <si>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</si>
  <si>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</si>
  <si>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</si>
  <si>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</si>
  <si>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</si>
  <si>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</si>
  <si>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</si>
  <si>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</si>
  <si>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</si>
  <si>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</si>
  <si>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</si>
  <si>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</si>
  <si>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</si>
  <si>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</si>
  <si>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</si>
  <si>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</si>
  <si>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</si>
  <si>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</si>
  <si>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</si>
  <si>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</si>
  <si>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</si>
  <si>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</si>
  <si>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</si>
  <si>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</si>
  <si>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</si>
  <si>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</si>
  <si>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</si>
  <si>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</si>
  <si>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</si>
  <si>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</si>
  <si>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</si>
  <si>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</si>
  <si>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</si>
  <si>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</si>
  <si>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</si>
  <si>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</si>
  <si>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</si>
  <si>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</si>
  <si>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</si>
  <si>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</si>
  <si>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</si>
  <si>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</si>
  <si>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</si>
  <si>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</si>
  <si>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</si>
  <si>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</si>
  <si>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</si>
  <si>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</si>
  <si>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</si>
  <si>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</si>
  <si>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</si>
  <si>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</si>
  <si>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</si>
  <si>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</si>
  <si>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</si>
  <si>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</si>
  <si>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</si>
  <si>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</si>
  <si>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</si>
  <si>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</si>
  <si>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</si>
  <si>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</si>
  <si>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</si>
  <si>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</si>
  <si>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</si>
  <si>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</si>
  <si>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</si>
  <si>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</si>
  <si>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</si>
  <si>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</si>
  <si>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</si>
  <si>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</si>
  <si>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</si>
  <si>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</si>
  <si>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</si>
  <si>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</si>
  <si>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</si>
  <si>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</si>
  <si>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</si>
  <si>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</si>
  <si>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</si>
  <si>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</si>
  <si>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</si>
  <si>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</si>
  <si>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</si>
  <si>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</si>
  <si>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</si>
  <si>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</si>
  <si>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</si>
  <si>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</si>
  <si>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</si>
  <si>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</si>
  <si>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</si>
  <si>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</si>
  <si>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</si>
  <si>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</si>
  <si>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</si>
  <si>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</si>
  <si>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</si>
  <si>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</si>
  <si>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</si>
  <si>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</si>
  <si>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</si>
  <si>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</si>
  <si>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</si>
  <si>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</si>
  <si>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</si>
  <si>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</si>
  <si>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</si>
  <si>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</si>
  <si>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</si>
  <si>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</si>
  <si>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</si>
  <si>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</si>
  <si>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</si>
  <si>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</si>
  <si>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</si>
  <si>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</si>
  <si>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</si>
  <si>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</si>
  <si>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</si>
  <si>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</si>
  <si>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</si>
  <si>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</si>
  <si>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</si>
  <si>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</si>
  <si>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</si>
  <si>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</si>
  <si>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</si>
  <si>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</si>
  <si>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</si>
  <si>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</si>
  <si>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</si>
  <si>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</si>
  <si>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</si>
  <si>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</si>
  <si>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</si>
  <si>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</si>
  <si>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</si>
  <si>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</si>
  <si>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</si>
  <si>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</si>
  <si>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</si>
  <si>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</si>
  <si>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</si>
  <si>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</si>
  <si>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</si>
  <si>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</si>
  <si>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</si>
  <si>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</si>
  <si>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</si>
  <si>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</si>
  <si>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</si>
  <si>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</si>
  <si>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</si>
  <si>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</si>
  <si>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</si>
  <si>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</si>
  <si>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</si>
  <si>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</si>
  <si>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</si>
  <si>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</si>
  <si>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</si>
  <si>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</si>
  <si>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</si>
  <si>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</si>
  <si>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</si>
  <si>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</si>
  <si>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</si>
  <si>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</si>
  <si>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</si>
  <si>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</si>
  <si>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</si>
  <si>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</si>
  <si>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</si>
  <si>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</si>
  <si>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</si>
  <si>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</si>
  <si>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</si>
  <si>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</si>
  <si>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</si>
  <si>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</si>
  <si>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</si>
  <si>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</si>
  <si>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</si>
  <si>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</si>
  <si>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</si>
  <si>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</si>
  <si>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</si>
  <si>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</si>
  <si>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</si>
  <si>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</si>
  <si>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</si>
  <si>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</si>
  <si>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</si>
  <si>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</si>
  <si>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</si>
  <si>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</si>
  <si>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</si>
  <si>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</si>
  <si>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</si>
  <si>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</si>
  <si>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</si>
  <si>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</si>
  <si>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</si>
  <si>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</si>
  <si>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</si>
  <si>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</si>
  <si>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</si>
  <si>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</si>
  <si>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</si>
  <si>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</si>
  <si>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</si>
  <si>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</si>
  <si>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</si>
  <si>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</si>
  <si>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</si>
  <si>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</si>
  <si>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</si>
  <si>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</si>
  <si>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</si>
  <si>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</si>
  <si>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</si>
  <si>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</si>
  <si>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</si>
  <si>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</si>
  <si>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</si>
  <si>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</si>
  <si>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</si>
  <si>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</si>
  <si>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</si>
  <si>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</si>
  <si>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</si>
  <si>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</si>
  <si>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</si>
  <si>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</si>
  <si>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</si>
  <si>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</si>
  <si>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</si>
  <si>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</si>
  <si>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</si>
  <si>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</si>
  <si>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</si>
  <si>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</si>
  <si>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</si>
  <si>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</si>
  <si>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</si>
  <si>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</si>
  <si>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</si>
  <si>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</si>
  <si>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</si>
  <si>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</si>
  <si>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</si>
  <si>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</si>
  <si>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</si>
  <si>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</si>
  <si>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</si>
  <si>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</si>
  <si>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</si>
  <si>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</si>
  <si>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</si>
  <si>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</si>
  <si>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</si>
  <si>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</si>
  <si>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</si>
  <si>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</si>
  <si>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</si>
  <si>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</si>
  <si>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</si>
  <si>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</si>
  <si>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</si>
  <si>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</si>
  <si>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</si>
  <si>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</si>
  <si>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</si>
  <si>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</si>
  <si>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</si>
  <si>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</si>
  <si>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</si>
  <si>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</si>
  <si>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</si>
  <si>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</si>
  <si>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</si>
  <si>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</si>
  <si>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</si>
  <si>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</si>
  <si>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</si>
  <si>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</si>
  <si>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</si>
  <si>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</si>
  <si>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</si>
  <si>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</si>
  <si>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</si>
  <si>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</si>
  <si>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</si>
  <si>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</si>
  <si>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</si>
  <si>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</si>
  <si>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</si>
  <si>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</si>
  <si>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</si>
  <si>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</si>
  <si>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</si>
  <si>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</si>
  <si>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</si>
  <si>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</si>
  <si>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</si>
  <si>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</si>
  <si>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</si>
  <si>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</si>
  <si>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</si>
  <si>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</si>
  <si>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</si>
  <si>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</si>
  <si>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</si>
  <si>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</si>
  <si>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</si>
  <si>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</si>
  <si>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</si>
  <si>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</si>
  <si>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</si>
  <si>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</si>
  <si>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</si>
  <si>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</si>
  <si>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</si>
  <si>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</si>
  <si>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</si>
  <si>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</si>
  <si>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</si>
  <si>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</si>
  <si>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</si>
  <si>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</si>
  <si>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</si>
  <si>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</si>
  <si>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</si>
  <si>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</si>
  <si>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</si>
  <si>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</si>
  <si>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</si>
  <si>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</si>
  <si>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</si>
  <si>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</si>
  <si>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</si>
  <si>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</si>
  <si>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</si>
  <si>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</si>
  <si>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</si>
  <si>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</si>
  <si>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</si>
  <si>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</si>
  <si>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</si>
  <si>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</si>
  <si>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</si>
  <si>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</si>
  <si>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</si>
  <si>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</si>
  <si>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</si>
  <si>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</si>
  <si>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</si>
  <si>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</si>
  <si>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</si>
  <si>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</si>
  <si>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</si>
  <si>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</si>
  <si>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</si>
  <si>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</si>
  <si>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</si>
  <si>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</si>
  <si>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</si>
  <si>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</si>
  <si>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</si>
  <si>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</si>
  <si>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</si>
  <si>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</si>
  <si>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</si>
  <si>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</si>
  <si>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</si>
  <si>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</si>
  <si>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</si>
  <si>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</si>
  <si>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</si>
  <si>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</si>
  <si>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</si>
  <si>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</si>
  <si>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</si>
  <si>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</si>
  <si>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</si>
  <si>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</si>
  <si>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</si>
  <si>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</si>
  <si>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</si>
  <si>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</si>
  <si>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</si>
  <si>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</si>
  <si>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</si>
  <si>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</si>
  <si>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</si>
  <si>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</si>
  <si>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</si>
  <si>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</si>
  <si>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</si>
  <si>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</si>
  <si>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</si>
  <si>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</si>
  <si>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</si>
  <si>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</si>
  <si>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</si>
  <si>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</si>
  <si>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</si>
  <si>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</si>
  <si>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</si>
  <si>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</si>
  <si>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</si>
  <si>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</si>
  <si>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</si>
  <si>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</si>
  <si>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</si>
  <si>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</si>
  <si>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</si>
  <si>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</si>
  <si>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</si>
  <si>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</si>
  <si>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</si>
  <si>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</si>
  <si>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</si>
  <si>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</si>
  <si>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</si>
  <si>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</si>
  <si>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</si>
  <si>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</si>
  <si>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</si>
  <si>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</si>
  <si>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</si>
  <si>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</si>
  <si>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</si>
  <si>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</si>
  <si>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</si>
  <si>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</si>
  <si>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</si>
  <si>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</si>
  <si>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</si>
  <si>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</si>
  <si>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</si>
  <si>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</si>
  <si>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</si>
  <si>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</si>
  <si>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</si>
  <si>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</si>
  <si>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</si>
  <si>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</si>
  <si>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</si>
  <si>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</si>
  <si>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</si>
  <si>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</si>
  <si>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</si>
  <si>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</si>
  <si>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</si>
  <si>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</si>
  <si>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</si>
  <si>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</si>
  <si>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</si>
  <si>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</si>
  <si>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</si>
  <si>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</si>
  <si>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</si>
  <si>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</si>
  <si>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</si>
  <si>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</si>
  <si>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</si>
  <si>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</si>
  <si>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</si>
  <si>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</si>
  <si>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</si>
  <si>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</si>
  <si>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</si>
  <si>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</si>
  <si>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</si>
  <si>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</si>
  <si>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</si>
  <si>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</si>
  <si>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</si>
  <si>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</si>
  <si>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</si>
  <si>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</si>
  <si>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</si>
  <si>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</si>
  <si>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</si>
  <si>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</si>
  <si>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</si>
  <si>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</si>
  <si>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</si>
  <si>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</si>
  <si>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</si>
  <si>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</si>
  <si>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</si>
  <si>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</si>
  <si>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</si>
  <si>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</si>
  <si>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</si>
  <si>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</si>
  <si>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</si>
  <si>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</si>
  <si>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</si>
  <si>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</si>
  <si>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</si>
  <si>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</si>
  <si>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</si>
  <si>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</si>
  <si>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</si>
  <si>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</si>
  <si>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</si>
  <si>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</si>
  <si>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</si>
  <si>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</si>
  <si>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</si>
  <si>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</si>
  <si>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</si>
  <si>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</si>
  <si>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</si>
  <si>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</si>
  <si>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</si>
  <si>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</si>
  <si>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</si>
  <si>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</si>
  <si>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</si>
  <si>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</si>
  <si>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</si>
  <si>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</si>
  <si>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</si>
  <si>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</si>
  <si>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</si>
  <si>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</si>
  <si>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</si>
  <si>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</si>
  <si>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</si>
  <si>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</si>
  <si>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</si>
  <si>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</si>
  <si>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</si>
  <si>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</si>
  <si>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</si>
  <si>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</si>
  <si>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</si>
  <si>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</si>
  <si>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</si>
  <si>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</si>
  <si>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</si>
  <si>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</si>
  <si>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</si>
  <si>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</si>
  <si>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</si>
  <si>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</si>
  <si>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</si>
  <si>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</si>
  <si>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</si>
  <si>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</si>
  <si>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</si>
  <si>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</si>
  <si>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</si>
  <si>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</si>
  <si>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</si>
  <si>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</si>
  <si>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</si>
  <si>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</si>
  <si>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</si>
  <si>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</si>
  <si>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</si>
  <si>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</si>
  <si>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</si>
  <si>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</si>
  <si>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</si>
  <si>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</si>
  <si>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</si>
  <si>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</si>
  <si>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</si>
  <si>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</si>
  <si>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</si>
  <si>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</si>
  <si>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</si>
  <si>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</si>
  <si>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</si>
  <si>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</si>
  <si>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</si>
  <si>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</si>
  <si>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</si>
  <si>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</si>
  <si>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</si>
  <si>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</si>
  <si>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</si>
  <si>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</si>
  <si>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</si>
  <si>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</si>
  <si>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</si>
  <si>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</si>
  <si>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</si>
  <si>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</si>
  <si>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</si>
  <si>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</si>
  <si>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</si>
  <si>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</si>
  <si>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</si>
  <si>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</si>
  <si>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</si>
  <si>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</si>
  <si>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</si>
  <si>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</si>
  <si>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</si>
  <si>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</si>
  <si>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</si>
  <si>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</si>
  <si>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</si>
  <si>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</si>
  <si>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</si>
  <si>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</si>
  <si>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</si>
  <si>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</si>
  <si>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</si>
  <si>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</si>
  <si>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</si>
  <si>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</si>
  <si>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</si>
  <si>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</si>
  <si>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</si>
  <si>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</si>
  <si>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</si>
  <si>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</si>
  <si>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</si>
  <si>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</si>
  <si>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</si>
  <si>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</si>
  <si>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</si>
  <si>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</si>
  <si>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</si>
  <si>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</si>
  <si>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</si>
  <si>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</si>
  <si>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</si>
  <si>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</si>
  <si>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</si>
  <si>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</si>
  <si>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</si>
  <si>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</si>
  <si>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</si>
  <si>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</si>
  <si>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</si>
  <si>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</si>
  <si>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</si>
  <si>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</si>
  <si>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</si>
  <si>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</si>
  <si>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</si>
  <si>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</si>
  <si>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</si>
  <si>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</si>
  <si>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</si>
  <si>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</si>
  <si>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</si>
  <si>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</si>
  <si>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</si>
  <si>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</si>
  <si>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</si>
  <si>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</si>
  <si>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</si>
  <si>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</si>
  <si>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</si>
  <si>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</si>
  <si>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</si>
  <si>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</si>
  <si>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</si>
  <si>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</si>
  <si>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</si>
  <si>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</si>
  <si>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</si>
  <si>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</si>
  <si>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</si>
  <si>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</si>
  <si>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</si>
  <si>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</si>
  <si>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</si>
  <si>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</si>
  <si>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</si>
  <si>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</si>
  <si>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</si>
  <si>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</si>
  <si>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</si>
  <si>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</si>
  <si>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</si>
  <si>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</si>
  <si>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</si>
  <si>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</si>
  <si>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</si>
  <si>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</si>
  <si>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</si>
  <si>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</si>
  <si>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</si>
  <si>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</si>
  <si>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</si>
  <si>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</si>
  <si>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</si>
  <si>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</si>
  <si>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</si>
  <si>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</si>
  <si>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</si>
  <si>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</si>
  <si>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</si>
  <si>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</si>
  <si>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</si>
  <si>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</si>
  <si>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</si>
  <si>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</si>
  <si>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</si>
  <si>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</si>
  <si>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</si>
  <si>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</si>
  <si>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</si>
  <si>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</si>
  <si>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</si>
  <si>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</si>
  <si>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</si>
  <si>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</si>
  <si>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</si>
  <si>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</si>
  <si>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</si>
  <si>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</si>
  <si>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</si>
  <si>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</si>
  <si>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</si>
  <si>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</si>
  <si>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</si>
  <si>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</si>
  <si>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</si>
  <si>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</si>
  <si>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</si>
  <si>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</si>
  <si>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</si>
  <si>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</si>
  <si>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</si>
  <si>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</si>
  <si>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</si>
  <si>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</si>
  <si>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</si>
  <si>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</si>
  <si>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</si>
  <si>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</si>
  <si>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</si>
  <si>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</si>
  <si>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</si>
  <si>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</si>
  <si>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</si>
  <si>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</si>
  <si>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</si>
  <si>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</si>
  <si>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</si>
  <si>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</si>
  <si>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</si>
  <si>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</si>
  <si>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</si>
  <si>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</si>
  <si>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</si>
  <si>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</si>
  <si>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</si>
  <si>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</si>
  <si>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</si>
  <si>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</si>
  <si>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</si>
  <si>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</si>
  <si>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</si>
  <si>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</si>
  <si>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</si>
  <si>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</si>
  <si>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</si>
  <si>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</si>
  <si>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</si>
  <si>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</si>
  <si>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</si>
  <si>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</si>
  <si>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</si>
  <si>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</si>
  <si>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</si>
  <si>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</si>
  <si>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</si>
  <si>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</si>
  <si>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</si>
  <si>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</si>
  <si>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</si>
  <si>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</si>
  <si>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</si>
  <si>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</si>
  <si>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</si>
  <si>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</si>
  <si>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</si>
  <si>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</si>
  <si>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</si>
  <si>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</si>
  <si>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</si>
  <si>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</si>
  <si>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</si>
  <si>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</si>
  <si>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</si>
  <si>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</si>
  <si>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</si>
  <si>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</si>
  <si>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</si>
  <si>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</si>
  <si>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</si>
  <si>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</si>
  <si>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</si>
  <si>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</si>
  <si>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</si>
  <si>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</si>
  <si>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</si>
  <si>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</si>
  <si>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</si>
  <si>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</si>
  <si>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</si>
  <si>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</si>
  <si>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</si>
  <si>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</si>
  <si>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</si>
  <si>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</si>
  <si>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</si>
  <si>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</si>
  <si>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</si>
  <si>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</si>
  <si>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</si>
  <si>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</si>
  <si>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</si>
  <si>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</si>
  <si>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</si>
  <si>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</si>
  <si>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</si>
  <si>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</si>
  <si>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</si>
  <si>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</si>
  <si>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</si>
  <si>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</si>
  <si>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</si>
  <si>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</si>
  <si>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</si>
  <si>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</si>
  <si>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</si>
  <si>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</si>
  <si>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</si>
  <si>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</si>
  <si>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</si>
  <si>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</si>
  <si>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</si>
  <si>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</si>
  <si>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</si>
  <si>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</si>
  <si>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</si>
  <si>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</si>
  <si>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</si>
  <si>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</si>
  <si>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</si>
  <si>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</si>
  <si>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</si>
  <si>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</si>
  <si>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</si>
  <si>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</si>
  <si>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</si>
  <si>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</si>
  <si>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</si>
  <si>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</si>
  <si>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</si>
  <si>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</si>
  <si>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</si>
  <si>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</si>
  <si>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</si>
  <si>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</si>
  <si>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</si>
  <si>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</si>
  <si>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</si>
  <si>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</si>
  <si>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</si>
  <si>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</si>
  <si>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</si>
  <si>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</si>
  <si>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</si>
  <si>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</si>
  <si>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</si>
  <si>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</si>
  <si>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</si>
  <si>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</si>
  <si>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</si>
  <si>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</si>
  <si>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</si>
  <si>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</si>
  <si>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</si>
  <si>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</si>
  <si>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</si>
  <si>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</si>
  <si>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</si>
  <si>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</si>
  <si>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</si>
  <si>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</si>
  <si>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</si>
  <si>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</si>
  <si>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</si>
  <si>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</si>
  <si>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</si>
  <si>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</si>
  <si>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</si>
  <si>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</si>
  <si>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</si>
  <si>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</si>
  <si>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</si>
  <si>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</si>
  <si>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</si>
  <si>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</si>
  <si>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</si>
  <si>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</si>
  <si>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</si>
  <si>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</si>
  <si>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</si>
  <si>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</si>
  <si>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</si>
  <si>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</si>
  <si>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</si>
  <si>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</si>
  <si>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</si>
  <si>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</si>
  <si>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</si>
  <si>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</si>
  <si>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</si>
  <si>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</si>
  <si>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</si>
  <si>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</si>
  <si>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</si>
  <si>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</si>
  <si>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</si>
  <si>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</si>
  <si>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</si>
  <si>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</si>
  <si>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</si>
  <si>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</si>
  <si>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</si>
  <si>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</si>
  <si>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</si>
  <si>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</si>
  <si>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</si>
  <si>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</si>
  <si>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</si>
  <si>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</si>
  <si>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</si>
  <si>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</si>
  <si>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</si>
  <si>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</si>
  <si>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</si>
  <si>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</si>
  <si>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</si>
  <si>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</si>
  <si>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</si>
  <si>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</si>
  <si>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</si>
  <si>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</si>
  <si>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</si>
  <si>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</si>
  <si>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</si>
  <si>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</si>
  <si>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</si>
  <si>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</si>
  <si>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</si>
  <si>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</si>
  <si>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</si>
  <si>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</si>
  <si>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</si>
  <si>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</si>
  <si>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</si>
  <si>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</si>
  <si>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</si>
  <si>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</si>
  <si>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</si>
  <si>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</si>
  <si>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</si>
  <si>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</si>
  <si>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</si>
  <si>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</si>
  <si>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</si>
  <si>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</si>
  <si>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</si>
  <si>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</si>
  <si>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</si>
  <si>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</si>
  <si>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</si>
  <si>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</si>
  <si>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</si>
  <si>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</si>
  <si>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</si>
  <si>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</si>
  <si>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</si>
  <si>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</si>
  <si>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</si>
  <si>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</si>
  <si>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</si>
  <si>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</si>
  <si>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</si>
  <si>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</si>
  <si>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</si>
  <si>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</si>
  <si>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</si>
  <si>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</si>
  <si>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</si>
  <si>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</si>
  <si>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</si>
  <si>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</si>
  <si>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</si>
  <si>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</si>
  <si>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</si>
  <si>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</si>
  <si>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</si>
  <si>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</si>
  <si>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</si>
  <si>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</si>
  <si>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</si>
  <si>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</si>
  <si>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</si>
  <si>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</si>
  <si>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</si>
  <si>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</si>
  <si>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</si>
  <si>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</si>
  <si>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</si>
  <si>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</si>
  <si>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</si>
  <si>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</si>
  <si>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</si>
  <si>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</si>
  <si>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</si>
  <si>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</si>
  <si>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</si>
  <si>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</si>
  <si>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</si>
  <si>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</si>
  <si>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</si>
  <si>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</si>
  <si>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</si>
  <si>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</si>
  <si>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</si>
  <si>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</si>
  <si>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</si>
  <si>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</si>
  <si>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</si>
  <si>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</si>
  <si>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</si>
  <si>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</si>
  <si>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</si>
  <si>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</si>
  <si>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</si>
  <si>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</si>
  <si>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</si>
  <si>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</si>
  <si>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</si>
  <si>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</si>
  <si>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</si>
  <si>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</si>
  <si>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</si>
  <si>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</si>
  <si>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</si>
  <si>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</si>
  <si>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</si>
  <si>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</si>
  <si>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</si>
  <si>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</si>
  <si>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</si>
  <si>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</si>
  <si>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</si>
  <si>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</si>
  <si>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</si>
  <si>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</si>
  <si>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</si>
  <si>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</si>
  <si>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</si>
  <si>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</si>
  <si>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</si>
  <si>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</si>
  <si>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</si>
  <si>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</si>
  <si>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</si>
  <si>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</si>
  <si>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</si>
  <si>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</si>
  <si>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</si>
  <si>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</si>
  <si>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</si>
  <si>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</si>
  <si>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</si>
  <si>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</si>
  <si>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</si>
  <si>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</si>
  <si>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</si>
  <si>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</si>
  <si>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</si>
  <si>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</si>
  <si>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</si>
  <si>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</si>
  <si>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</si>
  <si>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</si>
  <si>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</si>
  <si>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</si>
  <si>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</si>
  <si>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</si>
  <si>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</si>
  <si>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</si>
  <si>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</si>
  <si>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</si>
  <si>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</si>
  <si>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</si>
  <si>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</si>
  <si>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</si>
  <si>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</si>
  <si>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</si>
  <si>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</si>
  <si>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</si>
  <si>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</si>
  <si>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</si>
  <si>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</si>
  <si>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</si>
  <si>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</si>
  <si>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</si>
  <si>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</si>
  <si>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</si>
  <si>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</si>
  <si>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</si>
  <si>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</si>
  <si>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</si>
  <si>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</si>
  <si>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</si>
  <si>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</si>
  <si>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</si>
  <si>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</si>
  <si>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</si>
  <si>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</si>
  <si>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</si>
  <si>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</si>
  <si>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</si>
  <si>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</si>
  <si>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</si>
  <si>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</si>
  <si>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</si>
  <si>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</si>
  <si>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</si>
  <si>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</si>
  <si>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</si>
  <si>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</si>
  <si>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</si>
  <si>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</si>
  <si>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</si>
  <si>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</si>
  <si>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</si>
  <si>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</si>
  <si>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</si>
  <si>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</si>
  <si>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</si>
  <si>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</si>
  <si>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</si>
  <si>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</si>
  <si>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</si>
  <si>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</si>
  <si>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</si>
  <si>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</si>
  <si>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</si>
  <si>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</si>
  <si>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</si>
  <si>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</si>
  <si>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</si>
  <si>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</si>
  <si>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</si>
  <si>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</si>
  <si>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</si>
  <si>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</si>
  <si>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</si>
  <si>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</si>
  <si>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</si>
  <si>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</si>
  <si>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</si>
  <si>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</si>
  <si>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</si>
  <si>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</si>
  <si>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</si>
  <si>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</si>
  <si>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</si>
  <si>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</si>
  <si>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</si>
  <si>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</si>
  <si>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</si>
  <si>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</si>
  <si>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</si>
  <si>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</si>
  <si>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</si>
  <si>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</si>
  <si>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</si>
  <si>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</si>
  <si>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</si>
  <si>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</si>
  <si>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</si>
  <si>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</si>
  <si>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</si>
  <si>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</si>
  <si>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</si>
  <si>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</si>
  <si>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</si>
  <si>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</si>
  <si>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</si>
  <si>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</si>
  <si>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</si>
  <si>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</si>
  <si>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</si>
  <si>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</si>
  <si>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</si>
  <si>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</si>
  <si>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</si>
  <si>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</si>
  <si>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</si>
  <si>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</si>
  <si>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</si>
  <si>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</si>
  <si>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</si>
  <si>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</si>
  <si>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</si>
  <si>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</si>
  <si>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</si>
  <si>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</si>
  <si>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</si>
  <si>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</si>
  <si>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</si>
  <si>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</si>
  <si>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</si>
  <si>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</si>
  <si>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</si>
  <si>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</si>
  <si>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</si>
  <si>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</si>
  <si>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</si>
  <si>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</si>
  <si>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</si>
  <si>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</si>
  <si>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</si>
  <si>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</si>
  <si>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</si>
  <si>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</si>
  <si>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</si>
  <si>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</si>
  <si>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</si>
  <si>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</si>
  <si>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</si>
  <si>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</si>
  <si>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</si>
  <si>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</si>
  <si>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</si>
  <si>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</si>
  <si>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</si>
  <si>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</si>
  <si>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</si>
  <si>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</si>
  <si>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</si>
  <si>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</si>
  <si>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</si>
  <si>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</si>
  <si>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</si>
  <si>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</si>
  <si>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</si>
  <si>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</si>
  <si>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</si>
  <si>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</si>
  <si>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</si>
  <si>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</si>
  <si>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</si>
  <si>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</si>
  <si>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</si>
  <si>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</si>
  <si>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</si>
  <si>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</si>
  <si>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</si>
  <si>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</si>
  <si>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</si>
  <si>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</si>
  <si>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</si>
  <si>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</si>
  <si>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</si>
  <si>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</si>
  <si>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</si>
  <si>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</si>
  <si>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</si>
  <si>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</si>
  <si>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</si>
  <si>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</si>
  <si>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</si>
  <si>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</si>
  <si>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</si>
  <si>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</si>
  <si>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</si>
  <si>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</si>
  <si>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</si>
  <si>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</si>
  <si>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</si>
  <si>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</si>
  <si>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</si>
  <si>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</si>
  <si>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</si>
  <si>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</si>
  <si>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</si>
  <si>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</si>
  <si>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</si>
  <si>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</si>
  <si>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</si>
  <si>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</si>
  <si>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</si>
  <si>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</si>
  <si>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</si>
  <si>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</si>
  <si>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</si>
  <si>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</si>
  <si>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</si>
  <si>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</si>
  <si>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</si>
  <si>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</si>
  <si>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</si>
  <si>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</si>
  <si>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</si>
  <si>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</si>
  <si>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</si>
  <si>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</si>
  <si>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</si>
  <si>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</si>
  <si>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</si>
  <si>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</si>
  <si>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</si>
  <si>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</si>
  <si>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</si>
  <si>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</si>
  <si>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</si>
  <si>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</si>
  <si>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</si>
  <si>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</si>
  <si>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</si>
  <si>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</si>
  <si>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</si>
  <si>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</si>
  <si>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</si>
  <si>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</si>
  <si>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</si>
  <si>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</si>
  <si>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</si>
  <si>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</si>
  <si>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</si>
  <si>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</si>
  <si>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</si>
  <si>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</si>
  <si>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</si>
  <si>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</si>
  <si>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</si>
  <si>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</si>
  <si>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</si>
  <si>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</si>
  <si>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</si>
  <si>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</si>
  <si>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</si>
  <si>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</si>
  <si>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</si>
  <si>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</si>
  <si>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</si>
  <si>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</si>
  <si>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</si>
  <si>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</si>
  <si>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</si>
  <si>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</si>
  <si>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</si>
  <si>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</si>
  <si>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</si>
  <si>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</si>
  <si>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</si>
  <si>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</si>
  <si>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</si>
  <si>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</si>
  <si>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</si>
  <si>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</si>
  <si>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</si>
  <si>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</si>
  <si>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</si>
  <si>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</si>
  <si>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</si>
  <si>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</si>
  <si>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</si>
  <si>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</si>
  <si>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</si>
  <si>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</si>
  <si>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</si>
  <si>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</si>
  <si>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</si>
  <si>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</si>
  <si>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</si>
  <si>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</si>
  <si>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</si>
  <si>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</si>
  <si>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</si>
  <si>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</si>
  <si>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</si>
  <si>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</si>
  <si>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</si>
  <si>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</si>
  <si>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</si>
  <si>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</si>
  <si>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</si>
  <si>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</si>
  <si>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</si>
  <si>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</si>
  <si>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</si>
  <si>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</si>
  <si>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</si>
  <si>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</si>
  <si>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</si>
  <si>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</si>
  <si>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</si>
  <si>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</si>
  <si>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</si>
  <si>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</si>
  <si>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</si>
  <si>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</si>
  <si>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</si>
  <si>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</si>
  <si>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</si>
  <si>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</si>
  <si>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</si>
  <si>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</si>
  <si>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</si>
  <si>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</si>
  <si>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</si>
  <si>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</si>
  <si>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</si>
  <si>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</si>
  <si>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</si>
  <si>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</si>
  <si>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</si>
  <si>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</si>
  <si>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</si>
  <si>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</si>
  <si>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</si>
  <si>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</si>
  <si>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</si>
  <si>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</si>
  <si>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</si>
  <si>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</si>
  <si>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</si>
  <si>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</si>
  <si>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</si>
  <si>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</si>
  <si>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</si>
  <si>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</si>
  <si>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</si>
  <si>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</si>
  <si>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</si>
  <si>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</si>
  <si>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</si>
  <si>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</si>
  <si>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</si>
  <si>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</si>
  <si>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</si>
  <si>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</si>
  <si>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</si>
  <si>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</si>
  <si>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</si>
  <si>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</si>
  <si>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</si>
  <si>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</si>
  <si>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</si>
  <si>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</si>
  <si>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</si>
  <si>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</si>
  <si>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</si>
  <si>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</si>
  <si>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</si>
  <si>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</si>
  <si>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</si>
  <si>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</si>
  <si>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</si>
  <si>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</si>
  <si>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</si>
  <si>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</si>
  <si>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</si>
  <si>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</si>
  <si>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</si>
  <si>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</si>
  <si>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</si>
  <si>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</si>
  <si>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</si>
  <si>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</si>
  <si>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</si>
  <si>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</si>
  <si>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</si>
  <si>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</si>
  <si>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</si>
  <si>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</si>
  <si>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</si>
  <si>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</si>
  <si>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</si>
  <si>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</si>
  <si>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</si>
  <si>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</si>
  <si>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</si>
  <si>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</si>
  <si>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</si>
  <si>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</si>
  <si>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</si>
  <si>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</si>
  <si>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</si>
  <si>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</si>
  <si>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</si>
  <si>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</si>
  <si>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</si>
  <si>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</si>
  <si>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</si>
  <si>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</si>
  <si>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</si>
  <si>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</si>
  <si>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</si>
  <si>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</si>
  <si>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</si>
  <si>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</si>
  <si>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</si>
  <si>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</si>
  <si>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</si>
  <si>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</si>
  <si>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</si>
  <si>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</si>
  <si>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</si>
  <si>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</si>
  <si>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</si>
  <si>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</si>
  <si>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</si>
  <si>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</si>
  <si>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</si>
  <si>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</si>
  <si>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</si>
  <si>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</si>
  <si>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</si>
  <si>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</si>
  <si>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</si>
  <si>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</si>
  <si>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</si>
  <si>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</si>
  <si>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</si>
  <si>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</si>
  <si>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</si>
  <si>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</si>
  <si>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</si>
  <si>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</si>
  <si>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</si>
  <si>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</si>
  <si>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</si>
  <si>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</si>
  <si>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</si>
  <si>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</si>
  <si>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</si>
  <si>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</si>
  <si>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</si>
  <si>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</si>
  <si>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</si>
  <si>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</si>
  <si>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</si>
  <si>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</si>
  <si>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</si>
  <si>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</si>
  <si>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</si>
  <si>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</si>
  <si>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</si>
  <si>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</si>
  <si>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</si>
  <si>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</si>
  <si>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</si>
  <si>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</si>
  <si>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</si>
  <si>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</si>
  <si>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</si>
  <si>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</si>
  <si>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</si>
  <si>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</si>
  <si>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</si>
  <si>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</si>
  <si>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</si>
  <si>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</si>
  <si>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</si>
  <si>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</si>
  <si>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</si>
  <si>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</si>
  <si>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</si>
  <si>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</si>
  <si>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</si>
  <si>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</si>
  <si>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</si>
  <si>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</si>
  <si>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</si>
  <si>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</si>
  <si>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</si>
  <si>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</si>
  <si>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</si>
  <si>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</si>
  <si>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</si>
  <si>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</si>
  <si>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</si>
  <si>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</si>
  <si>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</si>
  <si>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</si>
  <si>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</si>
  <si>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</si>
  <si>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</si>
  <si>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</si>
  <si>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</si>
  <si>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</si>
  <si>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</si>
  <si>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</si>
  <si>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</si>
  <si>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</si>
  <si>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</si>
  <si>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</si>
  <si>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</si>
  <si>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</si>
  <si>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</si>
  <si>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</si>
  <si>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</si>
  <si>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</si>
  <si>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</si>
  <si>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</si>
  <si>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</si>
  <si>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</si>
  <si>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</si>
  <si>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01692_令和6年度</t>
  </si>
  <si>
    <t>01692</t>
  </si>
  <si>
    <t>中標津町</t>
  </si>
  <si>
    <t>01692_令和4年度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</si>
  <si>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</si>
  <si>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</si>
  <si>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</si>
  <si>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</si>
  <si>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</si>
  <si>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</si>
  <si>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</si>
  <si>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</si>
  <si>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</si>
  <si>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</si>
  <si>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</si>
  <si>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</si>
  <si>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</si>
  <si>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</si>
  <si>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</si>
  <si>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</si>
  <si>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</si>
  <si>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</si>
  <si>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</si>
  <si>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</si>
  <si>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</si>
  <si>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</si>
  <si>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</si>
  <si>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</si>
  <si>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</si>
  <si>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</si>
  <si>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</si>
  <si>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</si>
  <si>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</si>
  <si>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</si>
  <si>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</si>
  <si>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</si>
  <si>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</si>
  <si>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</si>
  <si>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</si>
  <si>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</si>
  <si>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</si>
  <si>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</si>
  <si>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</si>
  <si>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</si>
  <si>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</si>
  <si>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</si>
  <si>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</si>
  <si>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</si>
  <si>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</si>
  <si>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</si>
  <si>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</si>
  <si>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</si>
  <si>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</si>
  <si>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</si>
  <si>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</si>
  <si>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</si>
  <si>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</si>
  <si>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</si>
  <si>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</si>
  <si>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</si>
  <si>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</si>
  <si>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</si>
  <si>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</si>
  <si>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</si>
  <si>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</si>
  <si>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</si>
  <si>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</si>
  <si>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</si>
  <si>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</si>
  <si>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</si>
  <si>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</si>
  <si>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</si>
  <si>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</si>
  <si>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</si>
  <si>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</si>
  <si>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</si>
  <si>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</si>
  <si>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</si>
  <si>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</si>
  <si>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</si>
  <si>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</si>
  <si>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</si>
  <si>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</si>
  <si>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</si>
  <si>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</si>
  <si>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</si>
  <si>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</si>
  <si>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</si>
  <si>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</si>
  <si>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</si>
  <si>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</si>
  <si>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</si>
  <si>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</si>
  <si>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</si>
  <si>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</si>
  <si>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</si>
  <si>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</si>
  <si>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</si>
  <si>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</si>
  <si>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</si>
  <si>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</si>
  <si>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</si>
  <si>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</si>
  <si>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</si>
  <si>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</si>
  <si>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</si>
  <si>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</si>
  <si>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</si>
  <si>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</si>
  <si>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</si>
  <si>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</si>
  <si>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</si>
  <si>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</si>
  <si>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</si>
  <si>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</si>
  <si>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</si>
  <si>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</si>
  <si>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</si>
  <si>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</si>
  <si>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</si>
  <si>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</si>
  <si>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</si>
  <si>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</si>
  <si>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</si>
  <si>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</si>
  <si>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</si>
  <si>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</si>
  <si>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</si>
  <si>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</si>
  <si>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</si>
  <si>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</si>
  <si>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</si>
  <si>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</si>
  <si>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</si>
  <si>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</si>
  <si>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</si>
  <si>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</si>
  <si>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</si>
  <si>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</si>
  <si>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</si>
  <si>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</si>
  <si>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</si>
  <si>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</si>
  <si>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</si>
  <si>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</si>
  <si>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</si>
  <si>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</si>
  <si>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</si>
  <si>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</si>
  <si>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</si>
  <si>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</si>
  <si>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</si>
  <si>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</si>
  <si>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</si>
  <si>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</si>
  <si>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</si>
  <si>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</si>
  <si>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</si>
  <si>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</si>
  <si>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</si>
  <si>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</si>
  <si>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</si>
  <si>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</si>
  <si>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</si>
  <si>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</si>
  <si>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</si>
  <si>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</si>
  <si>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</si>
  <si>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</si>
  <si>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</si>
  <si>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</si>
  <si>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</si>
  <si>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</si>
  <si>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</si>
  <si>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</si>
  <si>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</si>
  <si>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</si>
  <si>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</si>
  <si>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</si>
  <si>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</si>
  <si>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</si>
  <si>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</si>
  <si>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</si>
  <si>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</si>
  <si>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</si>
  <si>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</si>
  <si>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</si>
  <si>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</si>
  <si>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</si>
  <si>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</si>
  <si>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</si>
  <si>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</si>
  <si>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</si>
  <si>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</si>
  <si>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</si>
  <si>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</si>
  <si>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</si>
  <si>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</si>
  <si>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</si>
  <si>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</si>
  <si>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</si>
  <si>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</si>
  <si>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</si>
  <si>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</si>
  <si>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</si>
  <si>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</si>
  <si>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</si>
  <si>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</si>
  <si>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</si>
  <si>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</si>
  <si>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</si>
  <si>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</si>
  <si>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</si>
  <si>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</si>
  <si>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</si>
  <si>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</si>
  <si>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</si>
  <si>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</si>
  <si>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</si>
  <si>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</si>
  <si>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</si>
  <si>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</si>
  <si>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</si>
  <si>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</si>
  <si>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</si>
  <si>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</si>
  <si>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</si>
  <si>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</si>
  <si>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</si>
  <si>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</si>
  <si>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</si>
  <si>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</si>
  <si>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</si>
  <si>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</si>
  <si>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</si>
  <si>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</si>
  <si>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</si>
  <si>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</si>
  <si>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</si>
  <si>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</si>
  <si>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</si>
  <si>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</si>
  <si>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</si>
  <si>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</si>
  <si>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</si>
  <si>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</si>
  <si>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</si>
  <si>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</si>
  <si>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</si>
  <si>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</si>
  <si>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</si>
  <si>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</si>
  <si>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</si>
  <si>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</si>
  <si>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</si>
  <si>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</si>
  <si>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</si>
  <si>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</si>
  <si>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</si>
  <si>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</si>
  <si>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</si>
  <si>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</si>
  <si>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</si>
  <si>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</si>
  <si>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</si>
  <si>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</si>
  <si>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</si>
  <si>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</si>
  <si>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</si>
  <si>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</si>
  <si>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</si>
  <si>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</si>
  <si>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</si>
  <si>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</si>
  <si>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</si>
  <si>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</si>
  <si>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</si>
  <si>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</si>
  <si>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</si>
  <si>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</si>
  <si>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</si>
  <si>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</si>
  <si>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</si>
  <si>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</si>
  <si>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</si>
  <si>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</si>
  <si>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</si>
  <si>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</si>
  <si>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</si>
  <si>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</si>
  <si>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</si>
  <si>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</si>
  <si>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</si>
  <si>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</si>
  <si>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</si>
  <si>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</si>
  <si>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</si>
  <si>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</si>
  <si>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</si>
  <si>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</si>
  <si>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</si>
  <si>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</si>
  <si>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</si>
  <si>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</si>
  <si>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</si>
  <si>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</si>
  <si>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</si>
  <si>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</si>
  <si>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</si>
  <si>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</si>
  <si>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</si>
  <si>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</si>
  <si>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</si>
  <si>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</si>
  <si>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</si>
  <si>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</si>
  <si>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</si>
  <si>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</si>
  <si>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</si>
  <si>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</si>
  <si>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</si>
  <si>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</si>
  <si>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</si>
  <si>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</si>
  <si>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</si>
  <si>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</si>
  <si>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</si>
  <si>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</si>
  <si>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</si>
  <si>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</si>
  <si>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</si>
  <si>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</si>
  <si>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</si>
  <si>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</si>
  <si>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</si>
  <si>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</si>
  <si>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</si>
  <si>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</si>
  <si>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</si>
  <si>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</si>
  <si>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</si>
  <si>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</si>
  <si>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</si>
  <si>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</si>
  <si>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</si>
  <si>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</si>
  <si>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</si>
  <si>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</si>
  <si>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</si>
  <si>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</si>
  <si>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</si>
  <si>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</si>
  <si>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</si>
  <si>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</si>
  <si>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</si>
  <si>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</si>
  <si>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</si>
  <si>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</si>
  <si>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</si>
  <si>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</si>
  <si>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</si>
  <si>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</si>
  <si>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</si>
  <si>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</si>
  <si>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</si>
  <si>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</si>
  <si>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</si>
  <si>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</si>
  <si>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</si>
  <si>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</si>
  <si>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</si>
  <si>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</si>
  <si>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</si>
  <si>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</si>
  <si>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</si>
  <si>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</si>
  <si>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</si>
  <si>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</si>
  <si>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</si>
  <si>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</si>
  <si>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</si>
  <si>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</si>
  <si>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</si>
  <si>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</si>
  <si>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</si>
  <si>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</si>
  <si>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</si>
  <si>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</si>
  <si>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</si>
  <si>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</si>
  <si>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</si>
  <si>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</si>
  <si>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</si>
  <si>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</si>
  <si>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</si>
  <si>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</si>
  <si>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</si>
  <si>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</si>
  <si>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</si>
  <si>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</si>
  <si>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</si>
  <si>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</si>
  <si>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</si>
  <si>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</si>
  <si>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</si>
  <si>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</si>
  <si>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</si>
  <si>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</si>
  <si>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</si>
  <si>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</si>
  <si>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</si>
  <si>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</si>
  <si>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</si>
  <si>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</si>
  <si>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</si>
  <si>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</si>
  <si>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</si>
  <si>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</si>
  <si>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</si>
  <si>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</si>
  <si>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</si>
  <si>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</si>
  <si>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</si>
  <si>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</si>
  <si>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</si>
  <si>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</si>
  <si>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</si>
  <si>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</si>
  <si>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</si>
  <si>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</si>
  <si>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</si>
  <si>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</si>
  <si>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</si>
  <si>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</si>
  <si>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</si>
  <si>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</si>
  <si>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</si>
  <si>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</si>
  <si>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</si>
  <si>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</si>
  <si>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</si>
  <si>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</si>
  <si>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</si>
  <si>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</si>
  <si>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</si>
  <si>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</si>
  <si>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</si>
  <si>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</si>
  <si>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</si>
  <si>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</si>
  <si>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</si>
  <si>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</si>
  <si>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</si>
  <si>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</si>
  <si>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</si>
  <si>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</si>
  <si>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</si>
  <si>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</si>
  <si>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</si>
  <si>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</si>
  <si>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</si>
  <si>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</si>
  <si>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</si>
  <si>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</si>
  <si>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</si>
  <si>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</si>
  <si>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</si>
  <si>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</si>
  <si>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</si>
  <si>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</si>
  <si>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</si>
  <si>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</si>
  <si>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</si>
  <si>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</si>
  <si>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</si>
  <si>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</si>
  <si>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</si>
  <si>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</si>
  <si>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</si>
  <si>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</si>
  <si>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</si>
  <si>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</si>
  <si>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</si>
  <si>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</si>
  <si>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</si>
  <si>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</si>
  <si>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</si>
  <si>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</si>
  <si>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</si>
  <si>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</si>
  <si>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</si>
  <si>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</si>
  <si>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</si>
  <si>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</si>
  <si>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</si>
  <si>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</si>
  <si>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</si>
  <si>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</si>
  <si>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</si>
  <si>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</si>
  <si>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</si>
  <si>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</si>
  <si>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</si>
  <si>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</si>
  <si>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</si>
  <si>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</si>
  <si>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</si>
  <si>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</si>
  <si>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</si>
  <si>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</si>
  <si>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</si>
  <si>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</si>
  <si>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</si>
  <si>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</si>
  <si>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</si>
  <si>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</si>
  <si>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</si>
  <si>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</si>
  <si>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</si>
  <si>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</si>
  <si>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</si>
  <si>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</si>
  <si>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</si>
  <si>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</si>
  <si>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</si>
  <si>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</si>
  <si>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</si>
  <si>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</si>
  <si>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</si>
  <si>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</si>
  <si>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</si>
  <si>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</si>
  <si>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</si>
  <si>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</si>
  <si>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</si>
  <si>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</si>
  <si>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</si>
  <si>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</si>
  <si>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</si>
  <si>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</si>
  <si>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</si>
  <si>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</si>
  <si>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</si>
  <si>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</si>
  <si>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</si>
  <si>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</si>
  <si>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</si>
  <si>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</si>
  <si>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</si>
  <si>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</si>
  <si>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</si>
  <si>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</si>
  <si>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</si>
  <si>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</si>
  <si>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</si>
  <si>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</si>
  <si>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</si>
  <si>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</si>
  <si>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</si>
  <si>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</si>
  <si>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</si>
  <si>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</si>
  <si>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</si>
  <si>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</si>
  <si>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</si>
  <si>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</si>
  <si>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</si>
  <si>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</si>
  <si>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</si>
  <si>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</si>
  <si>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</si>
  <si>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</si>
  <si>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</si>
  <si>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</si>
  <si>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</si>
  <si>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</si>
  <si>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</si>
  <si>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</si>
  <si>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</si>
  <si>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</si>
  <si>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</si>
  <si>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</si>
  <si>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</si>
  <si>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</si>
  <si>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</si>
  <si>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</si>
  <si>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</si>
  <si>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</si>
  <si>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</si>
  <si>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</si>
  <si>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</si>
  <si>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</si>
  <si>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</si>
  <si>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</si>
  <si>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</si>
  <si>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</si>
  <si>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</si>
  <si>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</si>
  <si>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</si>
  <si>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</si>
  <si>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</si>
  <si>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</si>
  <si>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</si>
  <si>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</si>
  <si>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</si>
  <si>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</si>
  <si>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</si>
  <si>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</si>
  <si>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</si>
  <si>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</si>
  <si>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</si>
  <si>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</si>
  <si>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</si>
  <si>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</si>
  <si>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</si>
  <si>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</si>
  <si>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</si>
  <si>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</si>
  <si>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</si>
  <si>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</si>
  <si>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</si>
  <si>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</si>
  <si>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</si>
  <si>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</si>
  <si>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</si>
  <si>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</si>
  <si>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</si>
  <si>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</si>
  <si>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</si>
  <si>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</si>
  <si>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</si>
  <si>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</si>
  <si>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</si>
  <si>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</si>
  <si>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</si>
  <si>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</si>
  <si>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</si>
  <si>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</si>
  <si>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</si>
  <si>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</si>
  <si>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</si>
  <si>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</si>
  <si>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</si>
  <si>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</si>
  <si>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</si>
  <si>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</si>
  <si>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</si>
  <si>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</si>
  <si>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</si>
  <si>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</si>
  <si>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</si>
  <si>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</si>
  <si>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</si>
  <si>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</si>
  <si>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</si>
  <si>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</si>
  <si>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</si>
  <si>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</si>
  <si>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</si>
  <si>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</si>
  <si>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</si>
  <si>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</si>
  <si>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</si>
  <si>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</si>
  <si>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</si>
  <si>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</si>
  <si>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</si>
  <si>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</si>
  <si>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</si>
  <si>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</si>
  <si>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</si>
  <si>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</si>
  <si>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</si>
  <si>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</si>
  <si>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</si>
  <si>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</si>
  <si>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</si>
  <si>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</si>
  <si>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</si>
  <si>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</si>
  <si>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</si>
  <si>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</si>
  <si>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</si>
  <si>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</si>
  <si>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</si>
  <si>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</si>
  <si>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</si>
  <si>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</si>
  <si>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</si>
  <si>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</si>
  <si>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</si>
  <si>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</si>
  <si>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</si>
  <si>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</si>
  <si>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</si>
  <si>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</si>
  <si>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</si>
  <si>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</si>
  <si>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</si>
  <si>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</si>
  <si>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</si>
  <si>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</si>
  <si>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</si>
  <si>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</si>
  <si>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</si>
  <si>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</si>
  <si>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</si>
  <si>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</si>
  <si>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</si>
  <si>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</si>
  <si>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</si>
  <si>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</si>
  <si>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</si>
  <si>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</si>
  <si>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</si>
  <si>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</si>
  <si>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</si>
  <si>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</si>
  <si>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</si>
  <si>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</si>
  <si>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</si>
  <si>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</si>
  <si>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</si>
  <si>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</si>
  <si>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</si>
  <si>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</si>
  <si>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</si>
  <si>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</si>
  <si>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</si>
  <si>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</si>
  <si>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</si>
  <si>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</si>
  <si>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</si>
  <si>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</si>
  <si>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</si>
  <si>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</si>
  <si>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</si>
  <si>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</si>
  <si>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</si>
  <si>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</si>
  <si>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</si>
  <si>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</si>
  <si>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</si>
  <si>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</si>
  <si>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</si>
  <si>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</si>
  <si>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</si>
  <si>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</si>
  <si>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</si>
  <si>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</si>
  <si>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</si>
  <si>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</si>
  <si>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</si>
  <si>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</si>
  <si>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</si>
  <si>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</si>
  <si>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</si>
  <si>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</si>
  <si>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</si>
  <si>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</si>
  <si>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</si>
  <si>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</si>
  <si>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</si>
  <si>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</si>
  <si>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</si>
  <si>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</si>
  <si>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</si>
  <si>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</si>
  <si>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</si>
  <si>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</si>
  <si>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</si>
  <si>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</si>
  <si>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</si>
  <si>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</si>
  <si>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</si>
  <si>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</si>
  <si>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</si>
  <si>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</si>
  <si>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</si>
  <si>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</si>
  <si>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</si>
  <si>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</si>
  <si>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</si>
  <si>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</si>
  <si>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</si>
  <si>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</si>
  <si>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</si>
  <si>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</si>
  <si>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</si>
  <si>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</si>
  <si>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</si>
  <si>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</si>
  <si>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</si>
  <si>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</si>
  <si>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</si>
  <si>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</si>
  <si>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</si>
  <si>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</si>
  <si>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</si>
  <si>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</si>
  <si>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</si>
  <si>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</si>
  <si>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</si>
  <si>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</si>
  <si>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</si>
  <si>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</si>
  <si>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</si>
  <si>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</si>
  <si>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</si>
  <si>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</si>
  <si>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</si>
  <si>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</si>
  <si>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</si>
  <si>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</si>
  <si>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</si>
  <si>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</si>
  <si>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</si>
  <si>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</si>
  <si>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</si>
  <si>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</si>
  <si>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</si>
  <si>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</si>
  <si>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</si>
  <si>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</si>
  <si>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</si>
  <si>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21404_令和7年度</t>
  </si>
  <si>
    <t>21404_令和8年度</t>
  </si>
  <si>
    <t>21404_令和9年度</t>
  </si>
  <si>
    <t>21404_令和10年度</t>
  </si>
  <si>
    <t>21404_令和11年度</t>
  </si>
  <si>
    <t>21404_令和12年度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</si>
</sst>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2.190717491723122</c:v>
                </c:pt>
                <c:pt idx="1">
                  <c:v>2.3696658427662252</c:v>
                </c:pt>
                <c:pt idx="2">
                  <c:v>2.6369189008788489</c:v>
                </c:pt>
                <c:pt idx="3">
                  <c:v>1.872269564261235</c:v>
                </c:pt>
                <c:pt idx="4">
                  <c:v>2.307705675825833</c:v>
                </c:pt>
                <c:pt idx="5">
                  <c:v>2.2424041637657939</c:v>
                </c:pt>
                <c:pt idx="6">
                  <c:v>2.1848674339234848</c:v>
                </c:pt>
                <c:pt idx="7">
                  <c:v>2.5757670394381851</c:v>
                </c:pt>
                <c:pt idx="8">
                  <c:v>2.6686498047951903</c:v>
                </c:pt>
                <c:pt idx="9">
                  <c:v>2.7065508687927422</c:v>
                </c:pt>
                <c:pt idx="10">
                  <c:v>2.7121081735509711</c:v>
                </c:pt>
                <c:pt idx="11">
                  <c:v>3.082262405222564</c:v>
                </c:pt>
                <c:pt idx="12">
                  <c:v>2.5608189924109861</c:v>
                </c:pt>
                <c:pt idx="13">
                  <c:v>2.8910819802928409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51.87821991194874</c:v>
                </c:pt>
                <c:pt idx="1">
                  <c:v>52.162184461906399</c:v>
                </c:pt>
                <c:pt idx="2">
                  <c:v>51.443854518417645</c:v>
                </c:pt>
                <c:pt idx="3">
                  <c:v>51.748016502226392</c:v>
                </c:pt>
                <c:pt idx="4">
                  <c:v>50.555915843333914</c:v>
                </c:pt>
                <c:pt idx="5">
                  <c:v>49.230755649914158</c:v>
                </c:pt>
                <c:pt idx="6">
                  <c:v>48.756687038854018</c:v>
                </c:pt>
                <c:pt idx="7">
                  <c:v>47.788425301771497</c:v>
                </c:pt>
                <c:pt idx="8">
                  <c:v>47.13968330516137</c:v>
                </c:pt>
                <c:pt idx="9">
                  <c:v>46.301904389283365</c:v>
                </c:pt>
                <c:pt idx="10">
                  <c:v>45.401792022114371</c:v>
                </c:pt>
                <c:pt idx="11">
                  <c:v>41.11803019149972</c:v>
                </c:pt>
                <c:pt idx="12">
                  <c:v>40.725338911499264</c:v>
                </c:pt>
                <c:pt idx="13">
                  <c:v>41.892128648336495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30.407214217961961</c:v>
                </c:pt>
                <c:pt idx="1">
                  <c:v>34.270495903635222</c:v>
                </c:pt>
                <c:pt idx="2">
                  <c:v>34.441247354589471</c:v>
                </c:pt>
                <c:pt idx="3">
                  <c:v>34.494069582824103</c:v>
                </c:pt>
                <c:pt idx="4">
                  <c:v>32.224417066995272</c:v>
                </c:pt>
                <c:pt idx="5">
                  <c:v>31.934760471847099</c:v>
                </c:pt>
                <c:pt idx="6">
                  <c:v>30.647704136438719</c:v>
                </c:pt>
                <c:pt idx="7">
                  <c:v>30.504311916562553</c:v>
                </c:pt>
                <c:pt idx="8">
                  <c:v>29.855639442456187</c:v>
                </c:pt>
                <c:pt idx="9">
                  <c:v>26.967824284235263</c:v>
                </c:pt>
                <c:pt idx="10">
                  <c:v>25.928181116726417</c:v>
                </c:pt>
                <c:pt idx="11">
                  <c:v>25.391242295724329</c:v>
                </c:pt>
                <c:pt idx="12">
                  <c:v>26.336504149934626</c:v>
                </c:pt>
                <c:pt idx="13">
                  <c:v>28.374633377007633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22.380997230736138</c:v>
                </c:pt>
                <c:pt idx="1">
                  <c:v>22.883258043032171</c:v>
                </c:pt>
                <c:pt idx="2">
                  <c:v>26.195160122066159</c:v>
                </c:pt>
                <c:pt idx="3">
                  <c:v>25.462219520033528</c:v>
                </c:pt>
                <c:pt idx="4">
                  <c:v>25.955948807333449</c:v>
                </c:pt>
                <c:pt idx="5">
                  <c:v>23.02309607518864</c:v>
                </c:pt>
                <c:pt idx="6">
                  <c:v>30.031868436566949</c:v>
                </c:pt>
                <c:pt idx="7">
                  <c:v>19.983528412148946</c:v>
                </c:pt>
                <c:pt idx="8">
                  <c:v>17.695187750707518</c:v>
                </c:pt>
                <c:pt idx="9">
                  <c:v>18.296461913155863</c:v>
                </c:pt>
                <c:pt idx="10">
                  <c:v>18.786334462656516</c:v>
                </c:pt>
                <c:pt idx="11">
                  <c:v>16.530488293231713</c:v>
                </c:pt>
                <c:pt idx="12">
                  <c:v>18.877353572780169</c:v>
                </c:pt>
                <c:pt idx="13">
                  <c:v>17.059201766704398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63.237041651447335</c:v>
                </c:pt>
                <c:pt idx="1">
                  <c:v>75.224087255757723</c:v>
                </c:pt>
                <c:pt idx="2">
                  <c:v>80.47426470829889</c:v>
                </c:pt>
                <c:pt idx="3">
                  <c:v>69.254536820174877</c:v>
                </c:pt>
                <c:pt idx="4">
                  <c:v>83.336075279358255</c:v>
                </c:pt>
                <c:pt idx="5">
                  <c:v>73.071463742159665</c:v>
                </c:pt>
                <c:pt idx="6">
                  <c:v>68.541742425482624</c:v>
                </c:pt>
                <c:pt idx="7">
                  <c:v>65.667733933076576</c:v>
                </c:pt>
                <c:pt idx="8">
                  <c:v>69.090181636930211</c:v>
                </c:pt>
                <c:pt idx="9">
                  <c:v>69.525344036592472</c:v>
                </c:pt>
                <c:pt idx="10">
                  <c:v>66.722537999127425</c:v>
                </c:pt>
                <c:pt idx="11">
                  <c:v>73.834936123335893</c:v>
                </c:pt>
                <c:pt idx="12">
                  <c:v>64.411331159863366</c:v>
                </c:pt>
                <c:pt idx="13">
                  <c:v>57.547656543929691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15250</c:v>
                </c:pt>
                <c:pt idx="1">
                  <c:v>15352</c:v>
                </c:pt>
                <c:pt idx="2">
                  <c:v>15548</c:v>
                </c:pt>
                <c:pt idx="3">
                  <c:v>15714</c:v>
                </c:pt>
                <c:pt idx="4">
                  <c:v>15796</c:v>
                </c:pt>
                <c:pt idx="5">
                  <c:v>15963</c:v>
                </c:pt>
                <c:pt idx="6">
                  <c:v>16026</c:v>
                </c:pt>
                <c:pt idx="7">
                  <c:v>16114</c:v>
                </c:pt>
                <c:pt idx="8">
                  <c:v>16145</c:v>
                </c:pt>
                <c:pt idx="9">
                  <c:v>16166</c:v>
                </c:pt>
                <c:pt idx="10">
                  <c:v>16148</c:v>
                </c:pt>
                <c:pt idx="11">
                  <c:v>16170</c:v>
                </c:pt>
                <c:pt idx="12">
                  <c:v>16110</c:v>
                </c:pt>
                <c:pt idx="13">
                  <c:v>16104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4079</c:v>
                </c:pt>
                <c:pt idx="1">
                  <c:v>4009</c:v>
                </c:pt>
                <c:pt idx="2">
                  <c:v>3990</c:v>
                </c:pt>
                <c:pt idx="3">
                  <c:v>3979</c:v>
                </c:pt>
                <c:pt idx="4">
                  <c:v>3948</c:v>
                </c:pt>
                <c:pt idx="5">
                  <c:v>3915</c:v>
                </c:pt>
                <c:pt idx="6">
                  <c:v>3858</c:v>
                </c:pt>
                <c:pt idx="7">
                  <c:v>3842</c:v>
                </c:pt>
                <c:pt idx="8">
                  <c:v>3828</c:v>
                </c:pt>
                <c:pt idx="9">
                  <c:v>3818</c:v>
                </c:pt>
                <c:pt idx="10">
                  <c:v>3767</c:v>
                </c:pt>
                <c:pt idx="11">
                  <c:v>3774</c:v>
                </c:pt>
                <c:pt idx="12">
                  <c:v>3761</c:v>
                </c:pt>
                <c:pt idx="13">
                  <c:v>3824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7451</c:v>
                </c:pt>
                <c:pt idx="1">
                  <c:v>7499</c:v>
                </c:pt>
                <c:pt idx="2">
                  <c:v>7621</c:v>
                </c:pt>
                <c:pt idx="3">
                  <c:v>7938</c:v>
                </c:pt>
                <c:pt idx="4">
                  <c:v>7921</c:v>
                </c:pt>
                <c:pt idx="5">
                  <c:v>7956</c:v>
                </c:pt>
                <c:pt idx="6">
                  <c:v>8033</c:v>
                </c:pt>
                <c:pt idx="7">
                  <c:v>8145</c:v>
                </c:pt>
                <c:pt idx="8">
                  <c:v>8250</c:v>
                </c:pt>
                <c:pt idx="9">
                  <c:v>8301</c:v>
                </c:pt>
                <c:pt idx="10">
                  <c:v>8401</c:v>
                </c:pt>
                <c:pt idx="11">
                  <c:v>8478</c:v>
                </c:pt>
                <c:pt idx="12">
                  <c:v>8472</c:v>
                </c:pt>
                <c:pt idx="13">
                  <c:v>8600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89</c:v>
                </c:pt>
                <c:pt idx="1">
                  <c:v>89</c:v>
                </c:pt>
                <c:pt idx="2">
                  <c:v>89</c:v>
                </c:pt>
                <c:pt idx="3">
                  <c:v>89</c:v>
                </c:pt>
                <c:pt idx="4">
                  <c:v>89</c:v>
                </c:pt>
                <c:pt idx="5">
                  <c:v>57</c:v>
                </c:pt>
                <c:pt idx="6">
                  <c:v>57</c:v>
                </c:pt>
                <c:pt idx="7">
                  <c:v>57</c:v>
                </c:pt>
                <c:pt idx="8">
                  <c:v>57</c:v>
                </c:pt>
                <c:pt idx="9">
                  <c:v>57</c:v>
                </c:pt>
                <c:pt idx="10">
                  <c:v>57</c:v>
                </c:pt>
                <c:pt idx="11">
                  <c:v>176</c:v>
                </c:pt>
                <c:pt idx="12">
                  <c:v>176</c:v>
                </c:pt>
                <c:pt idx="13">
                  <c:v>176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830</c:v>
                </c:pt>
                <c:pt idx="1">
                  <c:v>830</c:v>
                </c:pt>
                <c:pt idx="2">
                  <c:v>830</c:v>
                </c:pt>
                <c:pt idx="3">
                  <c:v>830</c:v>
                </c:pt>
                <c:pt idx="4">
                  <c:v>830</c:v>
                </c:pt>
                <c:pt idx="5">
                  <c:v>770</c:v>
                </c:pt>
                <c:pt idx="6">
                  <c:v>770</c:v>
                </c:pt>
                <c:pt idx="7">
                  <c:v>770</c:v>
                </c:pt>
                <c:pt idx="8">
                  <c:v>770</c:v>
                </c:pt>
                <c:pt idx="9">
                  <c:v>770</c:v>
                </c:pt>
                <c:pt idx="10">
                  <c:v>770</c:v>
                </c:pt>
                <c:pt idx="11">
                  <c:v>863</c:v>
                </c:pt>
                <c:pt idx="12">
                  <c:v>863</c:v>
                </c:pt>
                <c:pt idx="13">
                  <c:v>863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587.25549999999998</c:v>
                </c:pt>
                <c:pt idx="1">
                  <c:v>657.51300000000003</c:v>
                </c:pt>
                <c:pt idx="2">
                  <c:v>703.9402</c:v>
                </c:pt>
                <c:pt idx="3">
                  <c:v>650.08609999999999</c:v>
                </c:pt>
                <c:pt idx="4">
                  <c:v>701.54920000000004</c:v>
                </c:pt>
                <c:pt idx="5">
                  <c:v>754.94880000000001</c:v>
                </c:pt>
                <c:pt idx="6">
                  <c:v>765.87310000000002</c:v>
                </c:pt>
                <c:pt idx="7">
                  <c:v>721.38539999999989</c:v>
                </c:pt>
                <c:pt idx="8">
                  <c:v>773.0095</c:v>
                </c:pt>
                <c:pt idx="9">
                  <c:v>833.34710000000007</c:v>
                </c:pt>
                <c:pt idx="10">
                  <c:v>841.00549999999998</c:v>
                </c:pt>
                <c:pt idx="11">
                  <c:v>865.14700000000005</c:v>
                </c:pt>
                <c:pt idx="12">
                  <c:v>792.58989999999994</c:v>
                </c:pt>
                <c:pt idx="13">
                  <c:v>799.59969999999998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61.024999999999999</c:v>
                </c:pt>
                <c:pt idx="1">
                  <c:v>62.747999999999998</c:v>
                </c:pt>
                <c:pt idx="2">
                  <c:v>75.930999999999997</c:v>
                </c:pt>
                <c:pt idx="3">
                  <c:v>72.069999999999993</c:v>
                </c:pt>
                <c:pt idx="4">
                  <c:v>65.72</c:v>
                </c:pt>
                <c:pt idx="5">
                  <c:v>70.111999999999995</c:v>
                </c:pt>
                <c:pt idx="6">
                  <c:v>67.688999999999993</c:v>
                </c:pt>
                <c:pt idx="7">
                  <c:v>66.498999999999995</c:v>
                </c:pt>
                <c:pt idx="8">
                  <c:v>64.733999999999995</c:v>
                </c:pt>
                <c:pt idx="9">
                  <c:v>59.683</c:v>
                </c:pt>
                <c:pt idx="10">
                  <c:v>60.026000000000003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61.024999999999999</c:v>
                </c:pt>
                <c:pt idx="1">
                  <c:v>62.747999999999998</c:v>
                </c:pt>
                <c:pt idx="2">
                  <c:v>75.930999999999997</c:v>
                </c:pt>
                <c:pt idx="3">
                  <c:v>72.069999999999993</c:v>
                </c:pt>
                <c:pt idx="4">
                  <c:v>65.72</c:v>
                </c:pt>
                <c:pt idx="5">
                  <c:v>70.111999999999995</c:v>
                </c:pt>
                <c:pt idx="6">
                  <c:v>67.688999999999993</c:v>
                </c:pt>
                <c:pt idx="7">
                  <c:v>66.498999999999995</c:v>
                </c:pt>
                <c:pt idx="8">
                  <c:v>64.733999999999995</c:v>
                </c:pt>
                <c:pt idx="9">
                  <c:v>59.683</c:v>
                </c:pt>
                <c:pt idx="10">
                  <c:v>60.026000000000003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26.195160122066159</c:v>
                </c:pt>
                <c:pt idx="1">
                  <c:v>25.462219520033528</c:v>
                </c:pt>
                <c:pt idx="2">
                  <c:v>25.955948807333449</c:v>
                </c:pt>
                <c:pt idx="3">
                  <c:v>23.02309607518864</c:v>
                </c:pt>
                <c:pt idx="4">
                  <c:v>30.031868436566949</c:v>
                </c:pt>
                <c:pt idx="5">
                  <c:v>19.983528412148946</c:v>
                </c:pt>
                <c:pt idx="6">
                  <c:v>17.695187750707518</c:v>
                </c:pt>
                <c:pt idx="7">
                  <c:v>18.296461913155863</c:v>
                </c:pt>
                <c:pt idx="8">
                  <c:v>18.786334462656516</c:v>
                </c:pt>
                <c:pt idx="9">
                  <c:v>16.530488293231713</c:v>
                </c:pt>
                <c:pt idx="10">
                  <c:v>18.877353572780169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80.47426470829889</c:v>
                </c:pt>
                <c:pt idx="1">
                  <c:v>69.254536820174877</c:v>
                </c:pt>
                <c:pt idx="2">
                  <c:v>83.336075279358255</c:v>
                </c:pt>
                <c:pt idx="3">
                  <c:v>73.071463742159665</c:v>
                </c:pt>
                <c:pt idx="4">
                  <c:v>68.541742425482624</c:v>
                </c:pt>
                <c:pt idx="5">
                  <c:v>65.667733933076576</c:v>
                </c:pt>
                <c:pt idx="6">
                  <c:v>69.090181636930211</c:v>
                </c:pt>
                <c:pt idx="7">
                  <c:v>69.525344036592472</c:v>
                </c:pt>
                <c:pt idx="8">
                  <c:v>66.722537999127425</c:v>
                </c:pt>
                <c:pt idx="9">
                  <c:v>73.834936123335893</c:v>
                </c:pt>
                <c:pt idx="10">
                  <c:v>64.411331159863366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0.75831696283528527</c:v>
                </c:pt>
                <c:pt idx="1">
                  <c:v>0.90604894467679942</c:v>
                </c:pt>
                <c:pt idx="2">
                  <c:v>0.91114202037310921</c:v>
                </c:pt>
                <c:pt idx="3">
                  <c:v>0.98629473544291602</c:v>
                </c:pt>
                <c:pt idx="4">
                  <c:v>0.95883176695500005</c:v>
                </c:pt>
                <c:pt idx="5">
                  <c:v>1</c:v>
                </c:pt>
                <c:pt idx="6">
                  <c:v>0.97971952593360589</c:v>
                </c:pt>
                <c:pt idx="7">
                  <c:v>0.95647135474799438</c:v>
                </c:pt>
                <c:pt idx="8">
                  <c:v>0.97019690709077289</c:v>
                </c:pt>
                <c:pt idx="9">
                  <c:v>0.80833008239221449</c:v>
                </c:pt>
                <c:pt idx="10">
                  <c:v>0.93191677487646785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60.026000000000003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60.026000000000003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14.468</c:v>
                </c:pt>
                <c:pt idx="2">
                  <c:v>0</c:v>
                </c:pt>
                <c:pt idx="3">
                  <c:v>0</c:v>
                </c:pt>
                <c:pt idx="4">
                  <c:v>0</c:v>
                </c:pt>
                <c:pt idx="5">
                  <c:v>11.923</c:v>
                </c:pt>
                <c:pt idx="6">
                  <c:v>0</c:v>
                </c:pt>
                <c:pt idx="7">
                  <c:v>0</c:v>
                </c:pt>
                <c:pt idx="8">
                  <c:v>0</c:v>
                </c:pt>
                <c:pt idx="9">
                  <c:v>0</c:v>
                </c:pt>
                <c:pt idx="10">
                  <c:v>0</c:v>
                </c:pt>
                <c:pt idx="11">
                  <c:v>22.582999999999998</c:v>
                </c:pt>
                <c:pt idx="12">
                  <c:v>8.1539999999999999</c:v>
                </c:pt>
                <c:pt idx="13">
                  <c:v>0</c:v>
                </c:pt>
                <c:pt idx="14">
                  <c:v>0</c:v>
                </c:pt>
                <c:pt idx="15">
                  <c:v>0</c:v>
                </c:pt>
                <c:pt idx="16">
                  <c:v>0</c:v>
                </c:pt>
                <c:pt idx="17">
                  <c:v>0</c:v>
                </c:pt>
                <c:pt idx="18">
                  <c:v>0</c:v>
                </c:pt>
                <c:pt idx="19">
                  <c:v>2.8980000000000001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77.079657687439322</c:v>
                </c:pt>
                <c:pt idx="2">
                  <c:v>2.1692669654049359</c:v>
                </c:pt>
                <c:pt idx="3">
                  <c:v>7.1364232965315599</c:v>
                </c:pt>
                <c:pt idx="4">
                  <c:v>18.967380030934731</c:v>
                </c:pt>
                <c:pt idx="5">
                  <c:v>28.28394800722905</c:v>
                </c:pt>
                <c:pt idx="7">
                  <c:v>52.337729214792802</c:v>
                </c:pt>
                <c:pt idx="8">
                  <c:v>1.44781933881221</c:v>
                </c:pt>
                <c:pt idx="9">
                  <c:v>0</c:v>
                </c:pt>
                <c:pt idx="10">
                  <c:v>1.8408441188039431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86.385347949375813</c:v>
                </c:pt>
                <c:pt idx="4" formatCode="#,##0">
                  <c:v>18.967380030934731</c:v>
                </c:pt>
                <c:pt idx="5" formatCode="#,##0">
                  <c:v>28.28394800722905</c:v>
                </c:pt>
                <c:pt idx="6" formatCode="#,##0">
                  <c:v>53.785548553605011</c:v>
                </c:pt>
                <c:pt idx="10" formatCode="#,##0">
                  <c:v>1.8408441188039431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60.026000000000003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60.026000000000003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5.9615</c:v>
                </c:pt>
                <c:pt idx="1">
                  <c:v>0</c:v>
                </c:pt>
                <c:pt idx="2">
                  <c:v>0</c:v>
                </c:pt>
                <c:pt idx="3">
                  <c:v>0</c:v>
                </c:pt>
                <c:pt idx="4">
                  <c:v>0</c:v>
                </c:pt>
                <c:pt idx="5">
                  <c:v>0</c:v>
                </c:pt>
                <c:pt idx="6">
                  <c:v>11.291499999999999</c:v>
                </c:pt>
                <c:pt idx="7">
                  <c:v>4.077</c:v>
                </c:pt>
                <c:pt idx="8">
                  <c:v>0</c:v>
                </c:pt>
                <c:pt idx="9">
                  <c:v>0</c:v>
                </c:pt>
                <c:pt idx="10">
                  <c:v>0</c:v>
                </c:pt>
                <c:pt idx="11">
                  <c:v>0</c:v>
                </c:pt>
                <c:pt idx="12">
                  <c:v>0</c:v>
                </c:pt>
                <c:pt idx="13">
                  <c:v>0</c:v>
                </c:pt>
                <c:pt idx="14">
                  <c:v>2.8980000000000001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7.234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19,527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5236.0000000000091</c:v>
                </c:pt>
                <c:pt idx="1">
                  <c:v>14241.100000000002</c:v>
                </c:pt>
                <c:pt idx="2">
                  <c:v>0</c:v>
                </c:pt>
                <c:pt idx="3">
                  <c:v>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25,384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6283.8283200000105</c:v>
                </c:pt>
                <c:pt idx="1">
                  <c:v>18837.557435999999</c:v>
                </c:pt>
                <c:pt idx="2">
                  <c:v>0</c:v>
                </c:pt>
                <c:pt idx="3">
                  <c:v>262.8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14.344576956000001</c:v>
                </c:pt>
                <c:pt idx="1">
                  <c:v>2.0137337639999999</c:v>
                </c:pt>
                <c:pt idx="2">
                  <c:v>0.10589526</c:v>
                </c:pt>
                <c:pt idx="3">
                  <c:v>0</c:v>
                </c:pt>
                <c:pt idx="4">
                  <c:v>1.94515196</c:v>
                </c:pt>
                <c:pt idx="5">
                  <c:v>16.588299200000002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317,470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295868</c:v>
                </c:pt>
                <c:pt idx="1">
                  <c:v>21100</c:v>
                </c:pt>
                <c:pt idx="2">
                  <c:v>502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50</c:v>
                </c:pt>
                <c:pt idx="4">
                  <c:v>50</c:v>
                </c:pt>
                <c:pt idx="5">
                  <c:v>50</c:v>
                </c:pt>
                <c:pt idx="6">
                  <c:v>50</c:v>
                </c:pt>
                <c:pt idx="7">
                  <c:v>50</c:v>
                </c:pt>
                <c:pt idx="8">
                  <c:v>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8289.4</c:v>
                </c:pt>
                <c:pt idx="1">
                  <c:v>9595.1</c:v>
                </c:pt>
                <c:pt idx="2">
                  <c:v>10731.3</c:v>
                </c:pt>
                <c:pt idx="3">
                  <c:v>11675</c:v>
                </c:pt>
                <c:pt idx="4">
                  <c:v>13389.4</c:v>
                </c:pt>
                <c:pt idx="5">
                  <c:v>13962.9</c:v>
                </c:pt>
                <c:pt idx="6">
                  <c:v>14016.4</c:v>
                </c:pt>
                <c:pt idx="7">
                  <c:v>14125.600000000002</c:v>
                </c:pt>
                <c:pt idx="8">
                  <c:v>14241.100000000002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3397.4</c:v>
                </c:pt>
                <c:pt idx="1">
                  <c:v>3624.7</c:v>
                </c:pt>
                <c:pt idx="2">
                  <c:v>3809.2</c:v>
                </c:pt>
                <c:pt idx="3">
                  <c:v>3990.9999999999995</c:v>
                </c:pt>
                <c:pt idx="4">
                  <c:v>4213.0000000000018</c:v>
                </c:pt>
                <c:pt idx="5">
                  <c:v>4387.600000000004</c:v>
                </c:pt>
                <c:pt idx="6">
                  <c:v>4676.2000000000062</c:v>
                </c:pt>
                <c:pt idx="7">
                  <c:v>4962.5000000000073</c:v>
                </c:pt>
                <c:pt idx="8">
                  <c:v>5236.0000000000091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9.7719765962736044E-2</c:v>
                </c:pt>
                <c:pt idx="1">
                  <c:v>0.11208557702829634</c:v>
                </c:pt>
                <c:pt idx="2">
                  <c:v>0.12277590514344443</c:v>
                </c:pt>
                <c:pt idx="3">
                  <c:v>0.13371518706653196</c:v>
                </c:pt>
                <c:pt idx="4">
                  <c:v>0.14848761891960424</c:v>
                </c:pt>
                <c:pt idx="5">
                  <c:v>0.14435774759034417</c:v>
                </c:pt>
                <c:pt idx="6">
                  <c:v>0.16292920304748809</c:v>
                </c:pt>
                <c:pt idx="7">
                  <c:v>0.17143339773110733</c:v>
                </c:pt>
                <c:pt idx="8">
                  <c:v>0.17474468055873069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78.305783278550265</c:v>
                </c:pt>
                <c:pt idx="2">
                  <c:v>1.7667751105444749</c:v>
                </c:pt>
                <c:pt idx="3">
                  <c:v>3.2635168902635199</c:v>
                </c:pt>
                <c:pt idx="4">
                  <c:v>25.955948807333449</c:v>
                </c:pt>
                <c:pt idx="5">
                  <c:v>32.224417066995272</c:v>
                </c:pt>
                <c:pt idx="7">
                  <c:v>48.632254344365215</c:v>
                </c:pt>
                <c:pt idx="8">
                  <c:v>1.9236614989687</c:v>
                </c:pt>
                <c:pt idx="9">
                  <c:v>0</c:v>
                </c:pt>
                <c:pt idx="10">
                  <c:v>2.307705675825833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83.336075279358255</c:v>
                </c:pt>
                <c:pt idx="4" formatCode="#,##0">
                  <c:v>25.955948807333449</c:v>
                </c:pt>
                <c:pt idx="5" formatCode="#,##0">
                  <c:v>32.224417066995272</c:v>
                </c:pt>
                <c:pt idx="6" formatCode="#,##0">
                  <c:v>50.555915843333914</c:v>
                </c:pt>
                <c:pt idx="10" formatCode="#,##0">
                  <c:v>2.307705675825833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787</c:v>
                </c:pt>
                <c:pt idx="1">
                  <c:v>831</c:v>
                </c:pt>
                <c:pt idx="2">
                  <c:v>867</c:v>
                </c:pt>
                <c:pt idx="3">
                  <c:v>903</c:v>
                </c:pt>
                <c:pt idx="4">
                  <c:v>943</c:v>
                </c:pt>
                <c:pt idx="5">
                  <c:v>972</c:v>
                </c:pt>
                <c:pt idx="6">
                  <c:v>1015</c:v>
                </c:pt>
                <c:pt idx="7">
                  <c:v>1063</c:v>
                </c:pt>
                <c:pt idx="8">
                  <c:v>1106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145264.42621793304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25384.18575600001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457339.05499999999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398460.47100000002</c:v>
                </c:pt>
                <c:pt idx="1">
                  <c:v>55937.048999999999</c:v>
                </c:pt>
                <c:pt idx="2">
                  <c:v>2941.5349999999999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25121.385756000011</c:v>
                </c:pt>
                <c:pt idx="1">
                  <c:v>0</c:v>
                </c:pt>
                <c:pt idx="2">
                  <c:v>262.8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52.139588664784746</c:v>
                </c:pt>
                <c:pt idx="2">
                  <c:v>2.0472413277061974</c:v>
                </c:pt>
                <c:pt idx="3">
                  <c:v>3.3608265514387519</c:v>
                </c:pt>
                <c:pt idx="4">
                  <c:v>17.059201766704398</c:v>
                </c:pt>
                <c:pt idx="5">
                  <c:v>28.374633377007633</c:v>
                </c:pt>
                <c:pt idx="7">
                  <c:v>40.538710969098631</c:v>
                </c:pt>
                <c:pt idx="8">
                  <c:v>1.3534176792378674</c:v>
                </c:pt>
                <c:pt idx="9">
                  <c:v>0</c:v>
                </c:pt>
                <c:pt idx="10">
                  <c:v>2.8910819802928409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57.547656543929691</c:v>
                </c:pt>
                <c:pt idx="4">
                  <c:v>17.059201766704398</c:v>
                </c:pt>
                <c:pt idx="5">
                  <c:v>28.374633377007633</c:v>
                </c:pt>
                <c:pt idx="6">
                  <c:v>41.892128648336495</c:v>
                </c:pt>
                <c:pt idx="10">
                  <c:v>2.8910819802928409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池田町</c:v>
                </c:pt>
              </c:strCache>
            </c:strRef>
          </c:cat>
          <c:val>
            <c:numRef>
              <c:f>①CO2排出量の現状把握!$AX$43:$AX$45</c:f>
              <c:numCache>
                <c:formatCode>0%</c:formatCode>
                <c:ptCount val="3"/>
                <c:pt idx="0">
                  <c:v>0.42072759503743129</c:v>
                </c:pt>
                <c:pt idx="1">
                  <c:v>0.3367868263727184</c:v>
                </c:pt>
                <c:pt idx="2">
                  <c:v>0.38945469142391287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池田町</c:v>
                </c:pt>
              </c:strCache>
            </c:strRef>
          </c:cat>
          <c:val>
            <c:numRef>
              <c:f>①CO2排出量の現状把握!$AY$43:$AY$45</c:f>
              <c:numCache>
                <c:formatCode>0%</c:formatCode>
                <c:ptCount val="3"/>
                <c:pt idx="0">
                  <c:v>0.19118662390594171</c:v>
                </c:pt>
                <c:pt idx="1">
                  <c:v>0.18171540027654448</c:v>
                </c:pt>
                <c:pt idx="2">
                  <c:v>0.11544842238568857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池田町</c:v>
                </c:pt>
              </c:strCache>
            </c:strRef>
          </c:cat>
          <c:val>
            <c:numRef>
              <c:f>①CO2排出量の現状把握!$AZ$43:$AZ$45</c:f>
              <c:numCache>
                <c:formatCode>0%</c:formatCode>
                <c:ptCount val="3"/>
                <c:pt idx="0">
                  <c:v>0.18034974026133399</c:v>
                </c:pt>
                <c:pt idx="1">
                  <c:v>0.2047452045290066</c:v>
                </c:pt>
                <c:pt idx="2">
                  <c:v>0.19202578783852881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池田町</c:v>
                </c:pt>
              </c:strCache>
            </c:strRef>
          </c:cat>
          <c:val>
            <c:numRef>
              <c:f>①CO2排出量の現状把握!$BA$43:$BA$45</c:f>
              <c:numCache>
                <c:formatCode>0%</c:formatCode>
                <c:ptCount val="3"/>
                <c:pt idx="0">
                  <c:v>0.19226168778726088</c:v>
                </c:pt>
                <c:pt idx="1">
                  <c:v>0.25664188469037796</c:v>
                </c:pt>
                <c:pt idx="2">
                  <c:v>0.28350565454171767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池田町</c:v>
                </c:pt>
              </c:strCache>
            </c:strRef>
          </c:cat>
          <c:val>
            <c:numRef>
              <c:f>①CO2排出量の現状把握!$BB$43:$BB$45</c:f>
              <c:numCache>
                <c:formatCode>0%</c:formatCode>
                <c:ptCount val="3"/>
                <c:pt idx="0">
                  <c:v>1.5474353008032191E-2</c:v>
                </c:pt>
                <c:pt idx="1">
                  <c:v>2.0110684131352616E-2</c:v>
                </c:pt>
                <c:pt idx="2">
                  <c:v>1.9565443810152017E-2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4850</c:v>
                </c:pt>
                <c:pt idx="1">
                  <c:v>4850</c:v>
                </c:pt>
                <c:pt idx="2">
                  <c:v>4850</c:v>
                </c:pt>
                <c:pt idx="3">
                  <c:v>4850</c:v>
                </c:pt>
                <c:pt idx="4">
                  <c:v>4850</c:v>
                </c:pt>
                <c:pt idx="5">
                  <c:v>4604</c:v>
                </c:pt>
                <c:pt idx="6">
                  <c:v>4604</c:v>
                </c:pt>
                <c:pt idx="7">
                  <c:v>4604</c:v>
                </c:pt>
                <c:pt idx="8">
                  <c:v>4604</c:v>
                </c:pt>
                <c:pt idx="9">
                  <c:v>4604</c:v>
                </c:pt>
                <c:pt idx="10">
                  <c:v>4604</c:v>
                </c:pt>
                <c:pt idx="11">
                  <c:v>4610</c:v>
                </c:pt>
                <c:pt idx="12">
                  <c:v>4610</c:v>
                </c:pt>
                <c:pt idx="13">
                  <c:v>4610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2.190717491723122</c:v>
                </c:pt>
                <c:pt idx="1">
                  <c:v>2.3696658427662252</c:v>
                </c:pt>
                <c:pt idx="2">
                  <c:v>2.6369189008788489</c:v>
                </c:pt>
                <c:pt idx="3">
                  <c:v>1.872269564261235</c:v>
                </c:pt>
                <c:pt idx="4">
                  <c:v>2.307705675825833</c:v>
                </c:pt>
                <c:pt idx="5">
                  <c:v>2.2424041637657939</c:v>
                </c:pt>
                <c:pt idx="6">
                  <c:v>2.1848674339234848</c:v>
                </c:pt>
                <c:pt idx="7">
                  <c:v>2.5757670394381851</c:v>
                </c:pt>
                <c:pt idx="8">
                  <c:v>2.6686498047951899</c:v>
                </c:pt>
                <c:pt idx="9">
                  <c:v>2.7065508687927422</c:v>
                </c:pt>
                <c:pt idx="10">
                  <c:v>2.7121081735509711</c:v>
                </c:pt>
                <c:pt idx="11">
                  <c:v>3.082262405222564</c:v>
                </c:pt>
                <c:pt idx="12">
                  <c:v>2.5608189924109861</c:v>
                </c:pt>
                <c:pt idx="13">
                  <c:v>2.8910819802928409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24790</c:v>
                </c:pt>
                <c:pt idx="1">
                  <c:v>24745</c:v>
                </c:pt>
                <c:pt idx="2">
                  <c:v>24745</c:v>
                </c:pt>
                <c:pt idx="3">
                  <c:v>24939</c:v>
                </c:pt>
                <c:pt idx="4">
                  <c:v>24868</c:v>
                </c:pt>
                <c:pt idx="5">
                  <c:v>24690</c:v>
                </c:pt>
                <c:pt idx="6">
                  <c:v>24572</c:v>
                </c:pt>
                <c:pt idx="7">
                  <c:v>24390</c:v>
                </c:pt>
                <c:pt idx="8">
                  <c:v>24231</c:v>
                </c:pt>
                <c:pt idx="9">
                  <c:v>24012</c:v>
                </c:pt>
                <c:pt idx="10">
                  <c:v>23779</c:v>
                </c:pt>
                <c:pt idx="11">
                  <c:v>23563</c:v>
                </c:pt>
                <c:pt idx="12">
                  <c:v>23186</c:v>
                </c:pt>
                <c:pt idx="13">
                  <c:v>22990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池田町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1644</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1644</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1644</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1644</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1644</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1644</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1644</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1644</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1644</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1644</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1644</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1644</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1644</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1644</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1644</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1644</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1644</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1644</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1554</v>
      </c>
      <c r="G50" s="70" t="s">
        <v>1781</v>
      </c>
      <c r="H50" s="70" t="s">
        <v>1644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1646</v>
      </c>
      <c r="H156" s="70" t="s">
        <v>1647</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1646</v>
      </c>
      <c r="H157" s="70" t="s">
        <v>1647</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1646</v>
      </c>
      <c r="H158" s="70" t="s">
        <v>1647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1646</v>
      </c>
      <c r="H159" s="70" t="s">
        <v>1647</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1646</v>
      </c>
      <c r="H160" s="70" t="s">
        <v>1647</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1646</v>
      </c>
      <c r="H161" s="70" t="s">
        <v>1647</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1646</v>
      </c>
      <c r="H162" s="70" t="s">
        <v>1647</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1646</v>
      </c>
      <c r="H163" s="70" t="s">
        <v>1647</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1646</v>
      </c>
      <c r="H164" s="70" t="s">
        <v>1647</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1646</v>
      </c>
      <c r="H165" s="70" t="s">
        <v>1647</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1646</v>
      </c>
      <c r="H166" s="70" t="s">
        <v>1647</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1646</v>
      </c>
      <c r="H167" s="70" t="s">
        <v>1647</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1646</v>
      </c>
      <c r="H168" s="70" t="s">
        <v>1647</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1646</v>
      </c>
      <c r="H169" s="70" t="s">
        <v>1647</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1646</v>
      </c>
      <c r="H170" s="70" t="s">
        <v>1647</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1646</v>
      </c>
      <c r="H171" s="70" t="s">
        <v>1647</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1646</v>
      </c>
      <c r="H172" s="70" t="s">
        <v>1647</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1646</v>
      </c>
      <c r="H173" s="70" t="s">
        <v>1647</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1648</v>
      </c>
      <c r="B174" s="70">
        <v>221</v>
      </c>
      <c r="C174" s="70">
        <v>19</v>
      </c>
      <c r="D174" s="70">
        <v>13</v>
      </c>
      <c r="E174" s="70">
        <v>2022</v>
      </c>
      <c r="F174" s="70" t="s">
        <v>161</v>
      </c>
      <c r="G174" s="70" t="s">
        <v>1646</v>
      </c>
      <c r="H174" s="70" t="s">
        <v>1647</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1646</v>
      </c>
      <c r="H175" s="70" t="s">
        <v>1647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1645</v>
      </c>
      <c r="B176" s="70">
        <v>221</v>
      </c>
      <c r="C176" s="70">
        <v>21</v>
      </c>
      <c r="D176" s="70">
        <v>13</v>
      </c>
      <c r="E176" s="70">
        <v>2024</v>
      </c>
      <c r="F176" s="70" t="s">
        <v>1554</v>
      </c>
      <c r="G176" s="70" t="s">
        <v>1646</v>
      </c>
      <c r="H176" s="70" t="s">
        <v>1647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1780</v>
      </c>
      <c r="B9" s="70">
        <v>1</v>
      </c>
      <c r="C9" s="70">
        <v>1</v>
      </c>
      <c r="D9" s="70">
        <v>1</v>
      </c>
      <c r="E9" s="70">
        <v>1990</v>
      </c>
      <c r="F9" s="70" t="s">
        <v>787</v>
      </c>
      <c r="G9" s="1073" t="s">
        <v>1781</v>
      </c>
      <c r="H9" s="70" t="s">
        <v>1644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1782</v>
      </c>
      <c r="B10" s="70">
        <v>2</v>
      </c>
      <c r="C10" s="70">
        <v>2</v>
      </c>
      <c r="D10" s="70">
        <v>1</v>
      </c>
      <c r="E10" s="70">
        <v>2005</v>
      </c>
      <c r="F10" s="70" t="s">
        <v>789</v>
      </c>
      <c r="G10" s="1073" t="s">
        <v>1781</v>
      </c>
      <c r="H10" s="70" t="s">
        <v>1644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1783</v>
      </c>
      <c r="B11" s="70">
        <v>3</v>
      </c>
      <c r="C11" s="70">
        <v>3</v>
      </c>
      <c r="D11" s="70">
        <v>1</v>
      </c>
      <c r="E11" s="70">
        <v>2006</v>
      </c>
      <c r="F11" s="70" t="s">
        <v>790</v>
      </c>
      <c r="G11" s="1073" t="s">
        <v>1781</v>
      </c>
      <c r="H11" s="70" t="s">
        <v>1644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1784</v>
      </c>
      <c r="B12" s="70">
        <v>4</v>
      </c>
      <c r="C12" s="70">
        <v>4</v>
      </c>
      <c r="D12" s="70">
        <v>1</v>
      </c>
      <c r="E12" s="70">
        <v>2007</v>
      </c>
      <c r="F12" s="70" t="s">
        <v>791</v>
      </c>
      <c r="G12" s="1073" t="s">
        <v>1781</v>
      </c>
      <c r="H12" s="70" t="s">
        <v>1644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1785</v>
      </c>
      <c r="B13" s="70">
        <v>5</v>
      </c>
      <c r="C13" s="70">
        <v>5</v>
      </c>
      <c r="D13" s="70">
        <v>1</v>
      </c>
      <c r="E13" s="70">
        <v>2008</v>
      </c>
      <c r="F13" s="70" t="s">
        <v>792</v>
      </c>
      <c r="G13" s="1073" t="s">
        <v>1781</v>
      </c>
      <c r="H13" s="70" t="s">
        <v>1644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1786</v>
      </c>
      <c r="B14" s="70">
        <v>6</v>
      </c>
      <c r="C14" s="70">
        <v>6</v>
      </c>
      <c r="D14" s="70">
        <v>1</v>
      </c>
      <c r="E14" s="70">
        <v>2009</v>
      </c>
      <c r="F14" s="70" t="s">
        <v>176</v>
      </c>
      <c r="G14" s="1073" t="s">
        <v>1781</v>
      </c>
      <c r="H14" s="70" t="s">
        <v>1644</v>
      </c>
      <c r="I14" s="1066"/>
      <c r="J14" s="73">
        <v>0</v>
      </c>
      <c r="K14" s="73">
        <v>0</v>
      </c>
      <c r="L14" s="73">
        <v>0</v>
      </c>
      <c r="M14" s="73">
        <v>0</v>
      </c>
      <c r="N14" s="73">
        <v>0</v>
      </c>
      <c r="O14" s="73">
        <v>0</v>
      </c>
      <c r="P14" s="73">
        <v>0</v>
      </c>
      <c r="Q14" s="73">
        <v>0</v>
      </c>
      <c r="R14" s="73">
        <v>11.93</v>
      </c>
      <c r="S14" s="73">
        <v>0</v>
      </c>
      <c r="T14" s="73">
        <v>0</v>
      </c>
      <c r="U14" s="73">
        <v>0</v>
      </c>
      <c r="V14" s="73">
        <v>0</v>
      </c>
      <c r="W14" s="73">
        <v>0</v>
      </c>
      <c r="X14" s="73">
        <v>0</v>
      </c>
      <c r="Y14" s="73">
        <v>5.75</v>
      </c>
      <c r="Z14" s="73">
        <v>0</v>
      </c>
      <c r="AA14" s="73">
        <v>27.81</v>
      </c>
      <c r="AB14" s="73">
        <v>14.446999999999999</v>
      </c>
      <c r="AC14" s="73">
        <v>0</v>
      </c>
      <c r="AD14" s="73">
        <v>0</v>
      </c>
      <c r="AE14" s="73">
        <v>0</v>
      </c>
      <c r="AF14" s="73">
        <v>0</v>
      </c>
      <c r="AG14" s="73">
        <v>0</v>
      </c>
      <c r="AH14" s="73">
        <v>0</v>
      </c>
      <c r="AI14" s="73">
        <v>0</v>
      </c>
      <c r="AJ14" s="73">
        <v>0</v>
      </c>
      <c r="AK14" s="73">
        <v>2.88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11.93</v>
      </c>
      <c r="DT14" s="73">
        <v>0</v>
      </c>
      <c r="DU14" s="73">
        <v>0</v>
      </c>
      <c r="DV14" s="73">
        <v>0</v>
      </c>
      <c r="DW14" s="73">
        <v>0</v>
      </c>
      <c r="DX14" s="73">
        <v>0</v>
      </c>
      <c r="DY14" s="73">
        <v>0</v>
      </c>
      <c r="DZ14" s="73">
        <v>5.75</v>
      </c>
      <c r="EA14" s="73">
        <v>0</v>
      </c>
      <c r="EB14" s="73">
        <v>27.81</v>
      </c>
      <c r="EC14" s="73">
        <v>14.446999999999999</v>
      </c>
      <c r="ED14" s="73">
        <v>0</v>
      </c>
      <c r="EE14" s="73">
        <v>0</v>
      </c>
      <c r="EF14" s="73">
        <v>0</v>
      </c>
      <c r="EG14" s="73">
        <v>0</v>
      </c>
      <c r="EH14" s="73">
        <v>0</v>
      </c>
      <c r="EI14" s="73">
        <v>0</v>
      </c>
      <c r="EJ14" s="73">
        <v>0</v>
      </c>
      <c r="EK14" s="73">
        <v>0</v>
      </c>
      <c r="EL14" s="73">
        <v>2.88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62.817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62.817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1</v>
      </c>
      <c r="JM14" s="71">
        <v>0</v>
      </c>
      <c r="JN14" s="71">
        <v>2</v>
      </c>
      <c r="JO14" s="71">
        <v>3</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1</v>
      </c>
      <c r="NN14" s="71">
        <v>0</v>
      </c>
      <c r="NO14" s="71">
        <v>2</v>
      </c>
      <c r="NP14" s="71">
        <v>3</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1787</v>
      </c>
      <c r="B15" s="70">
        <v>7</v>
      </c>
      <c r="C15" s="70">
        <v>7</v>
      </c>
      <c r="D15" s="70">
        <v>1</v>
      </c>
      <c r="E15" s="70">
        <v>2010</v>
      </c>
      <c r="F15" s="70" t="s">
        <v>177</v>
      </c>
      <c r="G15" s="1073" t="s">
        <v>1781</v>
      </c>
      <c r="H15" s="70" t="s">
        <v>1644</v>
      </c>
      <c r="I15" s="1066"/>
      <c r="J15" s="73">
        <v>0</v>
      </c>
      <c r="K15" s="73">
        <v>0</v>
      </c>
      <c r="L15" s="73">
        <v>0</v>
      </c>
      <c r="M15" s="73">
        <v>0</v>
      </c>
      <c r="N15" s="73">
        <v>0</v>
      </c>
      <c r="O15" s="73">
        <v>0</v>
      </c>
      <c r="P15" s="73">
        <v>0</v>
      </c>
      <c r="Q15" s="73">
        <v>0</v>
      </c>
      <c r="R15" s="73">
        <v>12.647</v>
      </c>
      <c r="S15" s="73">
        <v>0</v>
      </c>
      <c r="T15" s="73">
        <v>0</v>
      </c>
      <c r="U15" s="73">
        <v>0</v>
      </c>
      <c r="V15" s="73">
        <v>0</v>
      </c>
      <c r="W15" s="73">
        <v>0</v>
      </c>
      <c r="X15" s="73">
        <v>0</v>
      </c>
      <c r="Y15" s="73">
        <v>7.64</v>
      </c>
      <c r="Z15" s="73">
        <v>0</v>
      </c>
      <c r="AA15" s="73">
        <v>30.071000000000002</v>
      </c>
      <c r="AB15" s="73">
        <v>18.456</v>
      </c>
      <c r="AC15" s="73">
        <v>0</v>
      </c>
      <c r="AD15" s="73">
        <v>0</v>
      </c>
      <c r="AE15" s="73">
        <v>0</v>
      </c>
      <c r="AF15" s="73">
        <v>0</v>
      </c>
      <c r="AG15" s="73">
        <v>0</v>
      </c>
      <c r="AH15" s="73">
        <v>0</v>
      </c>
      <c r="AI15" s="73">
        <v>0</v>
      </c>
      <c r="AJ15" s="73">
        <v>0</v>
      </c>
      <c r="AK15" s="73">
        <v>2.96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12.647</v>
      </c>
      <c r="DT15" s="73">
        <v>0</v>
      </c>
      <c r="DU15" s="73">
        <v>0</v>
      </c>
      <c r="DV15" s="73">
        <v>0</v>
      </c>
      <c r="DW15" s="73">
        <v>0</v>
      </c>
      <c r="DX15" s="73">
        <v>0</v>
      </c>
      <c r="DY15" s="73">
        <v>0</v>
      </c>
      <c r="DZ15" s="73">
        <v>7.64</v>
      </c>
      <c r="EA15" s="73">
        <v>0</v>
      </c>
      <c r="EB15" s="73">
        <v>30.071000000000002</v>
      </c>
      <c r="EC15" s="73">
        <v>18.456</v>
      </c>
      <c r="ED15" s="73">
        <v>0</v>
      </c>
      <c r="EE15" s="73">
        <v>0</v>
      </c>
      <c r="EF15" s="73">
        <v>0</v>
      </c>
      <c r="EG15" s="73">
        <v>0</v>
      </c>
      <c r="EH15" s="73">
        <v>0</v>
      </c>
      <c r="EI15" s="73">
        <v>0</v>
      </c>
      <c r="EJ15" s="73">
        <v>0</v>
      </c>
      <c r="EK15" s="73">
        <v>0</v>
      </c>
      <c r="EL15" s="73">
        <v>2.96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71.774000000000001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71.774000000000001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1</v>
      </c>
      <c r="JM15" s="71">
        <v>0</v>
      </c>
      <c r="JN15" s="71">
        <v>2</v>
      </c>
      <c r="JO15" s="71">
        <v>3</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1</v>
      </c>
      <c r="NN15" s="71">
        <v>0</v>
      </c>
      <c r="NO15" s="71">
        <v>2</v>
      </c>
      <c r="NP15" s="71">
        <v>3</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1788</v>
      </c>
      <c r="B16" s="70">
        <v>8</v>
      </c>
      <c r="C16" s="70">
        <v>8</v>
      </c>
      <c r="D16" s="70">
        <v>1</v>
      </c>
      <c r="E16" s="70">
        <v>2011</v>
      </c>
      <c r="F16" s="70" t="s">
        <v>178</v>
      </c>
      <c r="G16" s="1073" t="s">
        <v>1781</v>
      </c>
      <c r="H16" s="70" t="s">
        <v>1644</v>
      </c>
      <c r="I16" s="1066"/>
      <c r="J16" s="73">
        <v>0</v>
      </c>
      <c r="K16" s="73">
        <v>0</v>
      </c>
      <c r="L16" s="73">
        <v>0</v>
      </c>
      <c r="M16" s="73">
        <v>0</v>
      </c>
      <c r="N16" s="73">
        <v>0</v>
      </c>
      <c r="O16" s="73">
        <v>0</v>
      </c>
      <c r="P16" s="73">
        <v>0</v>
      </c>
      <c r="Q16" s="73">
        <v>0</v>
      </c>
      <c r="R16" s="73">
        <v>13.34</v>
      </c>
      <c r="S16" s="73">
        <v>0</v>
      </c>
      <c r="T16" s="73">
        <v>0</v>
      </c>
      <c r="U16" s="73">
        <v>0</v>
      </c>
      <c r="V16" s="73">
        <v>0</v>
      </c>
      <c r="W16" s="73">
        <v>0</v>
      </c>
      <c r="X16" s="73">
        <v>0</v>
      </c>
      <c r="Y16" s="73">
        <v>8.69</v>
      </c>
      <c r="Z16" s="73">
        <v>0</v>
      </c>
      <c r="AA16" s="73">
        <v>29.567</v>
      </c>
      <c r="AB16" s="73">
        <v>7.4059999999999997</v>
      </c>
      <c r="AC16" s="73">
        <v>0</v>
      </c>
      <c r="AD16" s="73">
        <v>0</v>
      </c>
      <c r="AE16" s="73">
        <v>0</v>
      </c>
      <c r="AF16" s="73">
        <v>0</v>
      </c>
      <c r="AG16" s="73">
        <v>0</v>
      </c>
      <c r="AH16" s="73">
        <v>0</v>
      </c>
      <c r="AI16" s="73">
        <v>0</v>
      </c>
      <c r="AJ16" s="73">
        <v>0</v>
      </c>
      <c r="AK16" s="73">
        <v>2.0219999999999998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13.34</v>
      </c>
      <c r="DT16" s="73">
        <v>0</v>
      </c>
      <c r="DU16" s="73">
        <v>0</v>
      </c>
      <c r="DV16" s="73">
        <v>0</v>
      </c>
      <c r="DW16" s="73">
        <v>0</v>
      </c>
      <c r="DX16" s="73">
        <v>0</v>
      </c>
      <c r="DY16" s="73">
        <v>0</v>
      </c>
      <c r="DZ16" s="73">
        <v>8.69</v>
      </c>
      <c r="EA16" s="73">
        <v>0</v>
      </c>
      <c r="EB16" s="73">
        <v>29.567</v>
      </c>
      <c r="EC16" s="73">
        <v>7.4059999999999997</v>
      </c>
      <c r="ED16" s="73">
        <v>0</v>
      </c>
      <c r="EE16" s="73">
        <v>0</v>
      </c>
      <c r="EF16" s="73">
        <v>0</v>
      </c>
      <c r="EG16" s="73">
        <v>0</v>
      </c>
      <c r="EH16" s="73">
        <v>0</v>
      </c>
      <c r="EI16" s="73">
        <v>0</v>
      </c>
      <c r="EJ16" s="73">
        <v>0</v>
      </c>
      <c r="EK16" s="73">
        <v>0</v>
      </c>
      <c r="EL16" s="73">
        <v>2.0219999999999998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61.024999999999999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61.024999999999999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1</v>
      </c>
      <c r="JM16" s="71">
        <v>0</v>
      </c>
      <c r="JN16" s="71">
        <v>2</v>
      </c>
      <c r="JO16" s="71">
        <v>1</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1</v>
      </c>
      <c r="NN16" s="71">
        <v>0</v>
      </c>
      <c r="NO16" s="71">
        <v>2</v>
      </c>
      <c r="NP16" s="71">
        <v>1</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1789</v>
      </c>
      <c r="B17" s="70">
        <v>9</v>
      </c>
      <c r="C17" s="70">
        <v>9</v>
      </c>
      <c r="D17" s="70">
        <v>1</v>
      </c>
      <c r="E17" s="70">
        <v>2012</v>
      </c>
      <c r="F17" s="70" t="s">
        <v>179</v>
      </c>
      <c r="G17" s="1073" t="s">
        <v>1781</v>
      </c>
      <c r="H17" s="70" t="s">
        <v>1644</v>
      </c>
      <c r="I17" s="1066"/>
      <c r="J17" s="73">
        <v>0</v>
      </c>
      <c r="K17" s="73">
        <v>0</v>
      </c>
      <c r="L17" s="73">
        <v>0</v>
      </c>
      <c r="M17" s="73">
        <v>0</v>
      </c>
      <c r="N17" s="73">
        <v>0</v>
      </c>
      <c r="O17" s="73">
        <v>0</v>
      </c>
      <c r="P17" s="73">
        <v>0</v>
      </c>
      <c r="Q17" s="73">
        <v>0</v>
      </c>
      <c r="R17" s="73">
        <v>15.321999999999999</v>
      </c>
      <c r="S17" s="73">
        <v>0</v>
      </c>
      <c r="T17" s="73">
        <v>0</v>
      </c>
      <c r="U17" s="73">
        <v>0</v>
      </c>
      <c r="V17" s="73">
        <v>0</v>
      </c>
      <c r="W17" s="73">
        <v>0</v>
      </c>
      <c r="X17" s="73">
        <v>0</v>
      </c>
      <c r="Y17" s="73">
        <v>8.9139999999999997</v>
      </c>
      <c r="Z17" s="73">
        <v>0</v>
      </c>
      <c r="AA17" s="73">
        <v>30.01</v>
      </c>
      <c r="AB17" s="73">
        <v>6.7610000000000001</v>
      </c>
      <c r="AC17" s="73">
        <v>0</v>
      </c>
      <c r="AD17" s="73">
        <v>0</v>
      </c>
      <c r="AE17" s="73">
        <v>0</v>
      </c>
      <c r="AF17" s="73">
        <v>0</v>
      </c>
      <c r="AG17" s="73">
        <v>0</v>
      </c>
      <c r="AH17" s="73">
        <v>0</v>
      </c>
      <c r="AI17" s="73">
        <v>0</v>
      </c>
      <c r="AJ17" s="73">
        <v>0</v>
      </c>
      <c r="AK17" s="73">
        <v>1.7410000000000001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15.321999999999999</v>
      </c>
      <c r="DT17" s="73">
        <v>0</v>
      </c>
      <c r="DU17" s="73">
        <v>0</v>
      </c>
      <c r="DV17" s="73">
        <v>0</v>
      </c>
      <c r="DW17" s="73">
        <v>0</v>
      </c>
      <c r="DX17" s="73">
        <v>0</v>
      </c>
      <c r="DY17" s="73">
        <v>0</v>
      </c>
      <c r="DZ17" s="73">
        <v>8.9139999999999997</v>
      </c>
      <c r="EA17" s="73">
        <v>0</v>
      </c>
      <c r="EB17" s="73">
        <v>30.01</v>
      </c>
      <c r="EC17" s="73">
        <v>6.7610000000000001</v>
      </c>
      <c r="ED17" s="73">
        <v>0</v>
      </c>
      <c r="EE17" s="73">
        <v>0</v>
      </c>
      <c r="EF17" s="73">
        <v>0</v>
      </c>
      <c r="EG17" s="73">
        <v>0</v>
      </c>
      <c r="EH17" s="73">
        <v>0</v>
      </c>
      <c r="EI17" s="73">
        <v>0</v>
      </c>
      <c r="EJ17" s="73">
        <v>0</v>
      </c>
      <c r="EK17" s="73">
        <v>0</v>
      </c>
      <c r="EL17" s="73">
        <v>1.7410000000000001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62.747999999999998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62.747999999999998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2</v>
      </c>
      <c r="JO17" s="71">
        <v>1</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2</v>
      </c>
      <c r="NP17" s="71">
        <v>1</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1790</v>
      </c>
      <c r="B18" s="70">
        <v>10</v>
      </c>
      <c r="C18" s="70">
        <v>10</v>
      </c>
      <c r="D18" s="70">
        <v>1</v>
      </c>
      <c r="E18" s="70">
        <v>2013</v>
      </c>
      <c r="F18" s="70" t="s">
        <v>180</v>
      </c>
      <c r="G18" s="1073" t="s">
        <v>1781</v>
      </c>
      <c r="H18" s="70" t="s">
        <v>1644</v>
      </c>
      <c r="I18" s="1066"/>
      <c r="J18" s="73">
        <v>0</v>
      </c>
      <c r="K18" s="73">
        <v>0</v>
      </c>
      <c r="L18" s="73">
        <v>0</v>
      </c>
      <c r="M18" s="73">
        <v>0</v>
      </c>
      <c r="N18" s="73">
        <v>0</v>
      </c>
      <c r="O18" s="73">
        <v>0</v>
      </c>
      <c r="P18" s="73">
        <v>0</v>
      </c>
      <c r="Q18" s="73">
        <v>0</v>
      </c>
      <c r="R18" s="73">
        <v>15.4</v>
      </c>
      <c r="S18" s="73">
        <v>0</v>
      </c>
      <c r="T18" s="73">
        <v>0</v>
      </c>
      <c r="U18" s="73">
        <v>0</v>
      </c>
      <c r="V18" s="73">
        <v>0</v>
      </c>
      <c r="W18" s="73">
        <v>0</v>
      </c>
      <c r="X18" s="73">
        <v>0</v>
      </c>
      <c r="Y18" s="73">
        <v>16.045999999999999</v>
      </c>
      <c r="Z18" s="73">
        <v>0</v>
      </c>
      <c r="AA18" s="73">
        <v>25.512</v>
      </c>
      <c r="AB18" s="73">
        <v>16.748999999999999</v>
      </c>
      <c r="AC18" s="73">
        <v>0</v>
      </c>
      <c r="AD18" s="73">
        <v>0</v>
      </c>
      <c r="AE18" s="73">
        <v>0</v>
      </c>
      <c r="AF18" s="73">
        <v>0</v>
      </c>
      <c r="AG18" s="73">
        <v>0</v>
      </c>
      <c r="AH18" s="73">
        <v>0</v>
      </c>
      <c r="AI18" s="73">
        <v>0</v>
      </c>
      <c r="AJ18" s="73">
        <v>0</v>
      </c>
      <c r="AK18" s="73">
        <v>2.2240000000000002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15.4</v>
      </c>
      <c r="DT18" s="73">
        <v>0</v>
      </c>
      <c r="DU18" s="73">
        <v>0</v>
      </c>
      <c r="DV18" s="73">
        <v>0</v>
      </c>
      <c r="DW18" s="73">
        <v>0</v>
      </c>
      <c r="DX18" s="73">
        <v>0</v>
      </c>
      <c r="DY18" s="73">
        <v>0</v>
      </c>
      <c r="DZ18" s="73">
        <v>16.045999999999999</v>
      </c>
      <c r="EA18" s="73">
        <v>0</v>
      </c>
      <c r="EB18" s="73">
        <v>25.512</v>
      </c>
      <c r="EC18" s="73">
        <v>16.748999999999999</v>
      </c>
      <c r="ED18" s="73">
        <v>0</v>
      </c>
      <c r="EE18" s="73">
        <v>0</v>
      </c>
      <c r="EF18" s="73">
        <v>0</v>
      </c>
      <c r="EG18" s="73">
        <v>0</v>
      </c>
      <c r="EH18" s="73">
        <v>0</v>
      </c>
      <c r="EI18" s="73">
        <v>0</v>
      </c>
      <c r="EJ18" s="73">
        <v>0</v>
      </c>
      <c r="EK18" s="73">
        <v>0</v>
      </c>
      <c r="EL18" s="73">
        <v>2.2240000000000002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75.930999999999997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75.930999999999997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2</v>
      </c>
      <c r="JM18" s="71">
        <v>0</v>
      </c>
      <c r="JN18" s="71">
        <v>2</v>
      </c>
      <c r="JO18" s="71">
        <v>3</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2</v>
      </c>
      <c r="NN18" s="71">
        <v>0</v>
      </c>
      <c r="NO18" s="71">
        <v>2</v>
      </c>
      <c r="NP18" s="71">
        <v>3</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1791</v>
      </c>
      <c r="B19" s="70">
        <v>11</v>
      </c>
      <c r="C19" s="70">
        <v>11</v>
      </c>
      <c r="D19" s="70">
        <v>1</v>
      </c>
      <c r="E19" s="70">
        <v>2014</v>
      </c>
      <c r="F19" s="70" t="s">
        <v>181</v>
      </c>
      <c r="G19" s="1073" t="s">
        <v>1781</v>
      </c>
      <c r="H19" s="70" t="s">
        <v>1644</v>
      </c>
      <c r="I19" s="1066"/>
      <c r="J19" s="73">
        <v>0</v>
      </c>
      <c r="K19" s="73">
        <v>0</v>
      </c>
      <c r="L19" s="73">
        <v>0</v>
      </c>
      <c r="M19" s="73">
        <v>0</v>
      </c>
      <c r="N19" s="73">
        <v>0</v>
      </c>
      <c r="O19" s="73">
        <v>0</v>
      </c>
      <c r="P19" s="73">
        <v>0</v>
      </c>
      <c r="Q19" s="73">
        <v>0</v>
      </c>
      <c r="R19" s="73">
        <v>15.395</v>
      </c>
      <c r="S19" s="73">
        <v>0</v>
      </c>
      <c r="T19" s="73">
        <v>0</v>
      </c>
      <c r="U19" s="73">
        <v>0</v>
      </c>
      <c r="V19" s="73">
        <v>0</v>
      </c>
      <c r="W19" s="73">
        <v>0</v>
      </c>
      <c r="X19" s="73">
        <v>0</v>
      </c>
      <c r="Y19" s="73">
        <v>16.690000000000001</v>
      </c>
      <c r="Z19" s="73">
        <v>0</v>
      </c>
      <c r="AA19" s="73">
        <v>23.597999999999999</v>
      </c>
      <c r="AB19" s="73">
        <v>14.304</v>
      </c>
      <c r="AC19" s="73">
        <v>0</v>
      </c>
      <c r="AD19" s="73">
        <v>0</v>
      </c>
      <c r="AE19" s="73">
        <v>0</v>
      </c>
      <c r="AF19" s="73">
        <v>0</v>
      </c>
      <c r="AG19" s="73">
        <v>0</v>
      </c>
      <c r="AH19" s="73">
        <v>0</v>
      </c>
      <c r="AI19" s="73">
        <v>0</v>
      </c>
      <c r="AJ19" s="73">
        <v>0</v>
      </c>
      <c r="AK19" s="73">
        <v>2.0830000000000002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15.395</v>
      </c>
      <c r="DT19" s="73">
        <v>0</v>
      </c>
      <c r="DU19" s="73">
        <v>0</v>
      </c>
      <c r="DV19" s="73">
        <v>0</v>
      </c>
      <c r="DW19" s="73">
        <v>0</v>
      </c>
      <c r="DX19" s="73">
        <v>0</v>
      </c>
      <c r="DY19" s="73">
        <v>0</v>
      </c>
      <c r="DZ19" s="73">
        <v>16.690000000000001</v>
      </c>
      <c r="EA19" s="73">
        <v>0</v>
      </c>
      <c r="EB19" s="73">
        <v>23.597999999999999</v>
      </c>
      <c r="EC19" s="73">
        <v>14.304</v>
      </c>
      <c r="ED19" s="73">
        <v>0</v>
      </c>
      <c r="EE19" s="73">
        <v>0</v>
      </c>
      <c r="EF19" s="73">
        <v>0</v>
      </c>
      <c r="EG19" s="73">
        <v>0</v>
      </c>
      <c r="EH19" s="73">
        <v>0</v>
      </c>
      <c r="EI19" s="73">
        <v>0</v>
      </c>
      <c r="EJ19" s="73">
        <v>0</v>
      </c>
      <c r="EK19" s="73">
        <v>0</v>
      </c>
      <c r="EL19" s="73">
        <v>2.0830000000000002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72.069999999999993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72.069999999999993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2</v>
      </c>
      <c r="JM19" s="71">
        <v>0</v>
      </c>
      <c r="JN19" s="71">
        <v>2</v>
      </c>
      <c r="JO19" s="71">
        <v>3</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2</v>
      </c>
      <c r="NN19" s="71">
        <v>0</v>
      </c>
      <c r="NO19" s="71">
        <v>2</v>
      </c>
      <c r="NP19" s="71">
        <v>3</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1792</v>
      </c>
      <c r="B20" s="70">
        <v>12</v>
      </c>
      <c r="C20" s="70">
        <v>12</v>
      </c>
      <c r="D20" s="70">
        <v>1</v>
      </c>
      <c r="E20" s="70">
        <v>2015</v>
      </c>
      <c r="F20" s="70" t="s">
        <v>182</v>
      </c>
      <c r="G20" s="1073" t="s">
        <v>1781</v>
      </c>
      <c r="H20" s="70" t="s">
        <v>1644</v>
      </c>
      <c r="I20" s="1066"/>
      <c r="J20" s="73">
        <v>0</v>
      </c>
      <c r="K20" s="73">
        <v>0</v>
      </c>
      <c r="L20" s="73">
        <v>0</v>
      </c>
      <c r="M20" s="73">
        <v>0</v>
      </c>
      <c r="N20" s="73">
        <v>0</v>
      </c>
      <c r="O20" s="73">
        <v>0</v>
      </c>
      <c r="P20" s="73">
        <v>0</v>
      </c>
      <c r="Q20" s="73">
        <v>0</v>
      </c>
      <c r="R20" s="73">
        <v>14.853</v>
      </c>
      <c r="S20" s="73">
        <v>0</v>
      </c>
      <c r="T20" s="73">
        <v>0</v>
      </c>
      <c r="U20" s="73">
        <v>0</v>
      </c>
      <c r="V20" s="73">
        <v>0</v>
      </c>
      <c r="W20" s="73">
        <v>0</v>
      </c>
      <c r="X20" s="73">
        <v>0</v>
      </c>
      <c r="Y20" s="73">
        <v>13.597</v>
      </c>
      <c r="Z20" s="73">
        <v>0</v>
      </c>
      <c r="AA20" s="73">
        <v>22.411999999999999</v>
      </c>
      <c r="AB20" s="73">
        <v>13.04</v>
      </c>
      <c r="AC20" s="73">
        <v>0</v>
      </c>
      <c r="AD20" s="73">
        <v>0</v>
      </c>
      <c r="AE20" s="73">
        <v>0</v>
      </c>
      <c r="AF20" s="73">
        <v>0</v>
      </c>
      <c r="AG20" s="73">
        <v>0</v>
      </c>
      <c r="AH20" s="73">
        <v>0</v>
      </c>
      <c r="AI20" s="73">
        <v>0</v>
      </c>
      <c r="AJ20" s="73">
        <v>0</v>
      </c>
      <c r="AK20" s="73">
        <v>1.8180000000000001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14.853</v>
      </c>
      <c r="DT20" s="73">
        <v>0</v>
      </c>
      <c r="DU20" s="73">
        <v>0</v>
      </c>
      <c r="DV20" s="73">
        <v>0</v>
      </c>
      <c r="DW20" s="73">
        <v>0</v>
      </c>
      <c r="DX20" s="73">
        <v>0</v>
      </c>
      <c r="DY20" s="73">
        <v>0</v>
      </c>
      <c r="DZ20" s="73">
        <v>13.597</v>
      </c>
      <c r="EA20" s="73">
        <v>0</v>
      </c>
      <c r="EB20" s="73">
        <v>22.411999999999999</v>
      </c>
      <c r="EC20" s="73">
        <v>13.04</v>
      </c>
      <c r="ED20" s="73">
        <v>0</v>
      </c>
      <c r="EE20" s="73">
        <v>0</v>
      </c>
      <c r="EF20" s="73">
        <v>0</v>
      </c>
      <c r="EG20" s="73">
        <v>0</v>
      </c>
      <c r="EH20" s="73">
        <v>0</v>
      </c>
      <c r="EI20" s="73">
        <v>0</v>
      </c>
      <c r="EJ20" s="73">
        <v>0</v>
      </c>
      <c r="EK20" s="73">
        <v>0</v>
      </c>
      <c r="EL20" s="73">
        <v>1.8180000000000001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65.72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65.72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2</v>
      </c>
      <c r="JM20" s="71">
        <v>0</v>
      </c>
      <c r="JN20" s="71">
        <v>2</v>
      </c>
      <c r="JO20" s="71">
        <v>3</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2</v>
      </c>
      <c r="NN20" s="71">
        <v>0</v>
      </c>
      <c r="NO20" s="71">
        <v>2</v>
      </c>
      <c r="NP20" s="71">
        <v>3</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1793</v>
      </c>
      <c r="B21" s="70">
        <v>13</v>
      </c>
      <c r="C21" s="70">
        <v>13</v>
      </c>
      <c r="D21" s="70">
        <v>1</v>
      </c>
      <c r="E21" s="70">
        <v>2016</v>
      </c>
      <c r="F21" s="70" t="s">
        <v>155</v>
      </c>
      <c r="G21" s="1073" t="s">
        <v>1781</v>
      </c>
      <c r="H21" s="70" t="s">
        <v>1644</v>
      </c>
      <c r="I21" s="1066"/>
      <c r="J21" s="73">
        <v>0</v>
      </c>
      <c r="K21" s="73">
        <v>0</v>
      </c>
      <c r="L21" s="73">
        <v>0</v>
      </c>
      <c r="M21" s="73">
        <v>0</v>
      </c>
      <c r="N21" s="73">
        <v>0</v>
      </c>
      <c r="O21" s="73">
        <v>0</v>
      </c>
      <c r="P21" s="73">
        <v>0</v>
      </c>
      <c r="Q21" s="73">
        <v>0</v>
      </c>
      <c r="R21" s="73">
        <v>15.167</v>
      </c>
      <c r="S21" s="73">
        <v>0</v>
      </c>
      <c r="T21" s="73">
        <v>0</v>
      </c>
      <c r="U21" s="73">
        <v>0</v>
      </c>
      <c r="V21" s="73">
        <v>0</v>
      </c>
      <c r="W21" s="73">
        <v>0</v>
      </c>
      <c r="X21" s="73">
        <v>0</v>
      </c>
      <c r="Y21" s="73">
        <v>13.086</v>
      </c>
      <c r="Z21" s="73">
        <v>0</v>
      </c>
      <c r="AA21" s="73">
        <v>23.641999999999999</v>
      </c>
      <c r="AB21" s="73">
        <v>16.257000000000001</v>
      </c>
      <c r="AC21" s="73">
        <v>0</v>
      </c>
      <c r="AD21" s="73">
        <v>0</v>
      </c>
      <c r="AE21" s="73">
        <v>0</v>
      </c>
      <c r="AF21" s="73">
        <v>0</v>
      </c>
      <c r="AG21" s="73">
        <v>0</v>
      </c>
      <c r="AH21" s="73">
        <v>0</v>
      </c>
      <c r="AI21" s="73">
        <v>0</v>
      </c>
      <c r="AJ21" s="73">
        <v>0</v>
      </c>
      <c r="AK21" s="73">
        <v>1.96</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15.167</v>
      </c>
      <c r="DT21" s="73">
        <v>0</v>
      </c>
      <c r="DU21" s="73">
        <v>0</v>
      </c>
      <c r="DV21" s="73">
        <v>0</v>
      </c>
      <c r="DW21" s="73">
        <v>0</v>
      </c>
      <c r="DX21" s="73">
        <v>0</v>
      </c>
      <c r="DY21" s="73">
        <v>0</v>
      </c>
      <c r="DZ21" s="73">
        <v>13.086</v>
      </c>
      <c r="EA21" s="73">
        <v>0</v>
      </c>
      <c r="EB21" s="73">
        <v>23.641999999999999</v>
      </c>
      <c r="EC21" s="73">
        <v>16.257000000000001</v>
      </c>
      <c r="ED21" s="73">
        <v>0</v>
      </c>
      <c r="EE21" s="73">
        <v>0</v>
      </c>
      <c r="EF21" s="73">
        <v>0</v>
      </c>
      <c r="EG21" s="73">
        <v>0</v>
      </c>
      <c r="EH21" s="73">
        <v>0</v>
      </c>
      <c r="EI21" s="73">
        <v>0</v>
      </c>
      <c r="EJ21" s="73">
        <v>0</v>
      </c>
      <c r="EK21" s="73">
        <v>0</v>
      </c>
      <c r="EL21" s="73">
        <v>1.96</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70.111999999999995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70.111999999999995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2</v>
      </c>
      <c r="JM21" s="71">
        <v>0</v>
      </c>
      <c r="JN21" s="71">
        <v>2</v>
      </c>
      <c r="JO21" s="71">
        <v>3</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2</v>
      </c>
      <c r="NN21" s="71">
        <v>0</v>
      </c>
      <c r="NO21" s="71">
        <v>2</v>
      </c>
      <c r="NP21" s="71">
        <v>3</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1794</v>
      </c>
      <c r="B22" s="70">
        <v>14</v>
      </c>
      <c r="C22" s="70">
        <v>14</v>
      </c>
      <c r="D22" s="70">
        <v>1</v>
      </c>
      <c r="E22" s="70">
        <v>2017</v>
      </c>
      <c r="F22" s="70" t="s">
        <v>156</v>
      </c>
      <c r="G22" s="1073" t="s">
        <v>1781</v>
      </c>
      <c r="H22" s="70" t="s">
        <v>1644</v>
      </c>
      <c r="I22" s="1066"/>
      <c r="J22" s="73">
        <v>0</v>
      </c>
      <c r="K22" s="73">
        <v>0</v>
      </c>
      <c r="L22" s="73">
        <v>0</v>
      </c>
      <c r="M22" s="73">
        <v>0</v>
      </c>
      <c r="N22" s="73">
        <v>0</v>
      </c>
      <c r="O22" s="73">
        <v>0</v>
      </c>
      <c r="P22" s="73">
        <v>0</v>
      </c>
      <c r="Q22" s="73">
        <v>0</v>
      </c>
      <c r="R22" s="73">
        <v>15.552</v>
      </c>
      <c r="S22" s="73">
        <v>0</v>
      </c>
      <c r="T22" s="73">
        <v>0</v>
      </c>
      <c r="U22" s="73">
        <v>0</v>
      </c>
      <c r="V22" s="73">
        <v>0</v>
      </c>
      <c r="W22" s="73">
        <v>0</v>
      </c>
      <c r="X22" s="73">
        <v>0</v>
      </c>
      <c r="Y22" s="73">
        <v>12.016</v>
      </c>
      <c r="Z22" s="73">
        <v>0</v>
      </c>
      <c r="AA22" s="73">
        <v>23.486999999999998</v>
      </c>
      <c r="AB22" s="73">
        <v>14.534000000000001</v>
      </c>
      <c r="AC22" s="73">
        <v>0</v>
      </c>
      <c r="AD22" s="73">
        <v>0</v>
      </c>
      <c r="AE22" s="73">
        <v>0</v>
      </c>
      <c r="AF22" s="73">
        <v>0</v>
      </c>
      <c r="AG22" s="73">
        <v>0</v>
      </c>
      <c r="AH22" s="73">
        <v>0</v>
      </c>
      <c r="AI22" s="73">
        <v>0</v>
      </c>
      <c r="AJ22" s="73">
        <v>0</v>
      </c>
      <c r="AK22" s="73">
        <v>2.1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15.552</v>
      </c>
      <c r="DT22" s="73">
        <v>0</v>
      </c>
      <c r="DU22" s="73">
        <v>0</v>
      </c>
      <c r="DV22" s="73">
        <v>0</v>
      </c>
      <c r="DW22" s="73">
        <v>0</v>
      </c>
      <c r="DX22" s="73">
        <v>0</v>
      </c>
      <c r="DY22" s="73">
        <v>0</v>
      </c>
      <c r="DZ22" s="73">
        <v>12.016</v>
      </c>
      <c r="EA22" s="73">
        <v>0</v>
      </c>
      <c r="EB22" s="73">
        <v>23.486999999999998</v>
      </c>
      <c r="EC22" s="73">
        <v>14.534000000000001</v>
      </c>
      <c r="ED22" s="73">
        <v>0</v>
      </c>
      <c r="EE22" s="73">
        <v>0</v>
      </c>
      <c r="EF22" s="73">
        <v>0</v>
      </c>
      <c r="EG22" s="73">
        <v>0</v>
      </c>
      <c r="EH22" s="73">
        <v>0</v>
      </c>
      <c r="EI22" s="73">
        <v>0</v>
      </c>
      <c r="EJ22" s="73">
        <v>0</v>
      </c>
      <c r="EK22" s="73">
        <v>0</v>
      </c>
      <c r="EL22" s="73">
        <v>2.1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67.688999999999993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67.688999999999993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2</v>
      </c>
      <c r="JM22" s="71">
        <v>0</v>
      </c>
      <c r="JN22" s="71">
        <v>2</v>
      </c>
      <c r="JO22" s="71">
        <v>3</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2</v>
      </c>
      <c r="NN22" s="71">
        <v>0</v>
      </c>
      <c r="NO22" s="71">
        <v>2</v>
      </c>
      <c r="NP22" s="71">
        <v>3</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1795</v>
      </c>
      <c r="B23" s="70">
        <v>15</v>
      </c>
      <c r="C23" s="70">
        <v>15</v>
      </c>
      <c r="D23" s="70">
        <v>1</v>
      </c>
      <c r="E23" s="70">
        <v>2018</v>
      </c>
      <c r="F23" s="70" t="s">
        <v>183</v>
      </c>
      <c r="G23" s="1073" t="s">
        <v>1781</v>
      </c>
      <c r="H23" s="70" t="s">
        <v>1644</v>
      </c>
      <c r="I23" s="1066"/>
      <c r="J23" s="73">
        <v>0</v>
      </c>
      <c r="K23" s="73">
        <v>0</v>
      </c>
      <c r="L23" s="73">
        <v>0</v>
      </c>
      <c r="M23" s="73">
        <v>0</v>
      </c>
      <c r="N23" s="73">
        <v>0</v>
      </c>
      <c r="O23" s="73">
        <v>0</v>
      </c>
      <c r="P23" s="73">
        <v>0</v>
      </c>
      <c r="Q23" s="73">
        <v>0</v>
      </c>
      <c r="R23" s="73">
        <v>15.212999999999999</v>
      </c>
      <c r="S23" s="73">
        <v>0</v>
      </c>
      <c r="T23" s="73">
        <v>0</v>
      </c>
      <c r="U23" s="73">
        <v>0</v>
      </c>
      <c r="V23" s="73">
        <v>0</v>
      </c>
      <c r="W23" s="73">
        <v>0</v>
      </c>
      <c r="X23" s="73">
        <v>0</v>
      </c>
      <c r="Y23" s="73">
        <v>13.207000000000001</v>
      </c>
      <c r="Z23" s="73">
        <v>0</v>
      </c>
      <c r="AA23" s="73">
        <v>23.251999999999999</v>
      </c>
      <c r="AB23" s="73">
        <v>12.317</v>
      </c>
      <c r="AC23" s="73">
        <v>0</v>
      </c>
      <c r="AD23" s="73">
        <v>0</v>
      </c>
      <c r="AE23" s="73">
        <v>0</v>
      </c>
      <c r="AF23" s="73">
        <v>0</v>
      </c>
      <c r="AG23" s="73">
        <v>0</v>
      </c>
      <c r="AH23" s="73">
        <v>0</v>
      </c>
      <c r="AI23" s="73">
        <v>0</v>
      </c>
      <c r="AJ23" s="73">
        <v>0</v>
      </c>
      <c r="AK23" s="73">
        <v>2.5099999999999998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15.212999999999999</v>
      </c>
      <c r="DT23" s="73">
        <v>0</v>
      </c>
      <c r="DU23" s="73">
        <v>0</v>
      </c>
      <c r="DV23" s="73">
        <v>0</v>
      </c>
      <c r="DW23" s="73">
        <v>0</v>
      </c>
      <c r="DX23" s="73">
        <v>0</v>
      </c>
      <c r="DY23" s="73">
        <v>0</v>
      </c>
      <c r="DZ23" s="73">
        <v>13.207000000000001</v>
      </c>
      <c r="EA23" s="73">
        <v>0</v>
      </c>
      <c r="EB23" s="73">
        <v>23.251999999999999</v>
      </c>
      <c r="EC23" s="73">
        <v>12.317</v>
      </c>
      <c r="ED23" s="73">
        <v>0</v>
      </c>
      <c r="EE23" s="73">
        <v>0</v>
      </c>
      <c r="EF23" s="73">
        <v>0</v>
      </c>
      <c r="EG23" s="73">
        <v>0</v>
      </c>
      <c r="EH23" s="73">
        <v>0</v>
      </c>
      <c r="EI23" s="73">
        <v>0</v>
      </c>
      <c r="EJ23" s="73">
        <v>0</v>
      </c>
      <c r="EK23" s="73">
        <v>0</v>
      </c>
      <c r="EL23" s="73">
        <v>2.5099999999999998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66.498999999999995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66.498999999999995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2</v>
      </c>
      <c r="JM23" s="71">
        <v>0</v>
      </c>
      <c r="JN23" s="71">
        <v>2</v>
      </c>
      <c r="JO23" s="71">
        <v>3</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2</v>
      </c>
      <c r="NN23" s="71">
        <v>0</v>
      </c>
      <c r="NO23" s="71">
        <v>2</v>
      </c>
      <c r="NP23" s="71">
        <v>3</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1796</v>
      </c>
      <c r="B24" s="70">
        <v>16</v>
      </c>
      <c r="C24" s="70">
        <v>16</v>
      </c>
      <c r="D24" s="70">
        <v>1</v>
      </c>
      <c r="E24" s="70">
        <v>2019</v>
      </c>
      <c r="F24" s="70" t="s">
        <v>158</v>
      </c>
      <c r="G24" s="1073" t="s">
        <v>1781</v>
      </c>
      <c r="H24" s="70" t="s">
        <v>1644</v>
      </c>
      <c r="I24" s="1066"/>
      <c r="J24" s="73">
        <v>0</v>
      </c>
      <c r="K24" s="73">
        <v>0</v>
      </c>
      <c r="L24" s="73">
        <v>0</v>
      </c>
      <c r="M24" s="73">
        <v>0</v>
      </c>
      <c r="N24" s="73">
        <v>0</v>
      </c>
      <c r="O24" s="73">
        <v>0</v>
      </c>
      <c r="P24" s="73">
        <v>0</v>
      </c>
      <c r="Q24" s="73">
        <v>0</v>
      </c>
      <c r="R24" s="73">
        <v>14.042999999999999</v>
      </c>
      <c r="S24" s="73">
        <v>0</v>
      </c>
      <c r="T24" s="73">
        <v>0</v>
      </c>
      <c r="U24" s="73">
        <v>0</v>
      </c>
      <c r="V24" s="73">
        <v>0</v>
      </c>
      <c r="W24" s="73">
        <v>0</v>
      </c>
      <c r="X24" s="73">
        <v>0</v>
      </c>
      <c r="Y24" s="73">
        <v>13.686</v>
      </c>
      <c r="Z24" s="73">
        <v>0</v>
      </c>
      <c r="AA24" s="73">
        <v>23.001000000000001</v>
      </c>
      <c r="AB24" s="73">
        <v>11.693</v>
      </c>
      <c r="AC24" s="73">
        <v>0</v>
      </c>
      <c r="AD24" s="73">
        <v>0</v>
      </c>
      <c r="AE24" s="73">
        <v>0</v>
      </c>
      <c r="AF24" s="73">
        <v>0</v>
      </c>
      <c r="AG24" s="73">
        <v>0</v>
      </c>
      <c r="AH24" s="73">
        <v>0</v>
      </c>
      <c r="AI24" s="73">
        <v>0</v>
      </c>
      <c r="AJ24" s="73">
        <v>0</v>
      </c>
      <c r="AK24" s="73">
        <v>2.3109999999999999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14.042999999999999</v>
      </c>
      <c r="DT24" s="73">
        <v>0</v>
      </c>
      <c r="DU24" s="73">
        <v>0</v>
      </c>
      <c r="DV24" s="73">
        <v>0</v>
      </c>
      <c r="DW24" s="73">
        <v>0</v>
      </c>
      <c r="DX24" s="73">
        <v>0</v>
      </c>
      <c r="DY24" s="73">
        <v>0</v>
      </c>
      <c r="DZ24" s="73">
        <v>13.686</v>
      </c>
      <c r="EA24" s="73">
        <v>0</v>
      </c>
      <c r="EB24" s="73">
        <v>23.001000000000001</v>
      </c>
      <c r="EC24" s="73">
        <v>11.693</v>
      </c>
      <c r="ED24" s="73">
        <v>0</v>
      </c>
      <c r="EE24" s="73">
        <v>0</v>
      </c>
      <c r="EF24" s="73">
        <v>0</v>
      </c>
      <c r="EG24" s="73">
        <v>0</v>
      </c>
      <c r="EH24" s="73">
        <v>0</v>
      </c>
      <c r="EI24" s="73">
        <v>0</v>
      </c>
      <c r="EJ24" s="73">
        <v>0</v>
      </c>
      <c r="EK24" s="73">
        <v>0</v>
      </c>
      <c r="EL24" s="73">
        <v>2.3109999999999999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64.733999999999995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64.733999999999995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2</v>
      </c>
      <c r="JM24" s="71">
        <v>0</v>
      </c>
      <c r="JN24" s="71">
        <v>2</v>
      </c>
      <c r="JO24" s="71">
        <v>3</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2</v>
      </c>
      <c r="NN24" s="71">
        <v>0</v>
      </c>
      <c r="NO24" s="71">
        <v>2</v>
      </c>
      <c r="NP24" s="71">
        <v>3</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1797</v>
      </c>
      <c r="B25" s="70">
        <v>17</v>
      </c>
      <c r="C25" s="70">
        <v>17</v>
      </c>
      <c r="D25" s="70">
        <v>1</v>
      </c>
      <c r="E25" s="70">
        <v>2020</v>
      </c>
      <c r="F25" s="70" t="s">
        <v>159</v>
      </c>
      <c r="G25" s="1073" t="s">
        <v>1781</v>
      </c>
      <c r="H25" s="70" t="s">
        <v>1644</v>
      </c>
      <c r="I25" s="1066"/>
      <c r="J25" s="73">
        <v>0</v>
      </c>
      <c r="K25" s="73">
        <v>0</v>
      </c>
      <c r="L25" s="73">
        <v>0</v>
      </c>
      <c r="M25" s="73">
        <v>0</v>
      </c>
      <c r="N25" s="73">
        <v>0</v>
      </c>
      <c r="O25" s="73">
        <v>0</v>
      </c>
      <c r="P25" s="73">
        <v>0</v>
      </c>
      <c r="Q25" s="73">
        <v>0</v>
      </c>
      <c r="R25" s="73">
        <v>13.173</v>
      </c>
      <c r="S25" s="73">
        <v>0</v>
      </c>
      <c r="T25" s="73">
        <v>0</v>
      </c>
      <c r="U25" s="73">
        <v>0</v>
      </c>
      <c r="V25" s="73">
        <v>0</v>
      </c>
      <c r="W25" s="73">
        <v>0</v>
      </c>
      <c r="X25" s="73">
        <v>0</v>
      </c>
      <c r="Y25" s="73">
        <v>13.840999999999999</v>
      </c>
      <c r="Z25" s="73">
        <v>0</v>
      </c>
      <c r="AA25" s="73">
        <v>22.052</v>
      </c>
      <c r="AB25" s="73">
        <v>7.9169999999999998</v>
      </c>
      <c r="AC25" s="73">
        <v>0</v>
      </c>
      <c r="AD25" s="73">
        <v>0</v>
      </c>
      <c r="AE25" s="73">
        <v>0</v>
      </c>
      <c r="AF25" s="73">
        <v>0</v>
      </c>
      <c r="AG25" s="73">
        <v>0</v>
      </c>
      <c r="AH25" s="73">
        <v>0</v>
      </c>
      <c r="AI25" s="73">
        <v>0</v>
      </c>
      <c r="AJ25" s="73">
        <v>0</v>
      </c>
      <c r="AK25" s="73">
        <v>2.7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13.173</v>
      </c>
      <c r="DT25" s="73">
        <v>0</v>
      </c>
      <c r="DU25" s="73">
        <v>0</v>
      </c>
      <c r="DV25" s="73">
        <v>0</v>
      </c>
      <c r="DW25" s="73">
        <v>0</v>
      </c>
      <c r="DX25" s="73">
        <v>0</v>
      </c>
      <c r="DY25" s="73">
        <v>0</v>
      </c>
      <c r="DZ25" s="73">
        <v>13.840999999999999</v>
      </c>
      <c r="EA25" s="73">
        <v>0</v>
      </c>
      <c r="EB25" s="73">
        <v>22.052</v>
      </c>
      <c r="EC25" s="73">
        <v>7.9169999999999998</v>
      </c>
      <c r="ED25" s="73">
        <v>0</v>
      </c>
      <c r="EE25" s="73">
        <v>0</v>
      </c>
      <c r="EF25" s="73">
        <v>0</v>
      </c>
      <c r="EG25" s="73">
        <v>0</v>
      </c>
      <c r="EH25" s="73">
        <v>0</v>
      </c>
      <c r="EI25" s="73">
        <v>0</v>
      </c>
      <c r="EJ25" s="73">
        <v>0</v>
      </c>
      <c r="EK25" s="73">
        <v>0</v>
      </c>
      <c r="EL25" s="73">
        <v>2.7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59.683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59.683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2</v>
      </c>
      <c r="JM25" s="71">
        <v>0</v>
      </c>
      <c r="JN25" s="71">
        <v>2</v>
      </c>
      <c r="JO25" s="71">
        <v>2</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2</v>
      </c>
      <c r="NN25" s="71">
        <v>0</v>
      </c>
      <c r="NO25" s="71">
        <v>2</v>
      </c>
      <c r="NP25" s="71">
        <v>2</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1798</v>
      </c>
      <c r="B26" s="70">
        <v>18</v>
      </c>
      <c r="C26" s="70">
        <v>18</v>
      </c>
      <c r="D26" s="70">
        <v>1</v>
      </c>
      <c r="E26" s="70">
        <v>2021</v>
      </c>
      <c r="F26" s="70" t="s">
        <v>160</v>
      </c>
      <c r="G26" s="1073" t="s">
        <v>1781</v>
      </c>
      <c r="H26" s="70" t="s">
        <v>1644</v>
      </c>
      <c r="I26" s="1066"/>
      <c r="J26" s="73">
        <v>0</v>
      </c>
      <c r="K26" s="73">
        <v>0</v>
      </c>
      <c r="L26" s="73">
        <v>0</v>
      </c>
      <c r="M26" s="73">
        <v>0</v>
      </c>
      <c r="N26" s="73">
        <v>0</v>
      </c>
      <c r="O26" s="73">
        <v>0</v>
      </c>
      <c r="P26" s="73">
        <v>0</v>
      </c>
      <c r="Q26" s="73">
        <v>0</v>
      </c>
      <c r="R26" s="73">
        <v>11.923</v>
      </c>
      <c r="S26" s="73">
        <v>0</v>
      </c>
      <c r="T26" s="73">
        <v>0</v>
      </c>
      <c r="U26" s="73">
        <v>0</v>
      </c>
      <c r="V26" s="73">
        <v>0</v>
      </c>
      <c r="W26" s="73">
        <v>0</v>
      </c>
      <c r="X26" s="73">
        <v>0</v>
      </c>
      <c r="Y26" s="73">
        <v>14.468</v>
      </c>
      <c r="Z26" s="73">
        <v>0</v>
      </c>
      <c r="AA26" s="73">
        <v>22.582999999999998</v>
      </c>
      <c r="AB26" s="73">
        <v>8.1539999999999999</v>
      </c>
      <c r="AC26" s="73">
        <v>0</v>
      </c>
      <c r="AD26" s="73">
        <v>0</v>
      </c>
      <c r="AE26" s="73">
        <v>0</v>
      </c>
      <c r="AF26" s="73">
        <v>0</v>
      </c>
      <c r="AG26" s="73">
        <v>0</v>
      </c>
      <c r="AH26" s="73">
        <v>0</v>
      </c>
      <c r="AI26" s="73">
        <v>0</v>
      </c>
      <c r="AJ26" s="73">
        <v>0</v>
      </c>
      <c r="AK26" s="73">
        <v>2.8980000000000001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11.923</v>
      </c>
      <c r="DT26" s="73">
        <v>0</v>
      </c>
      <c r="DU26" s="73">
        <v>0</v>
      </c>
      <c r="DV26" s="73">
        <v>0</v>
      </c>
      <c r="DW26" s="73">
        <v>0</v>
      </c>
      <c r="DX26" s="73">
        <v>0</v>
      </c>
      <c r="DY26" s="73">
        <v>0</v>
      </c>
      <c r="DZ26" s="73">
        <v>14.468</v>
      </c>
      <c r="EA26" s="73">
        <v>0</v>
      </c>
      <c r="EB26" s="73">
        <v>22.582999999999998</v>
      </c>
      <c r="EC26" s="73">
        <v>8.1539999999999999</v>
      </c>
      <c r="ED26" s="73">
        <v>0</v>
      </c>
      <c r="EE26" s="73">
        <v>0</v>
      </c>
      <c r="EF26" s="73">
        <v>0</v>
      </c>
      <c r="EG26" s="73">
        <v>0</v>
      </c>
      <c r="EH26" s="73">
        <v>0</v>
      </c>
      <c r="EI26" s="73">
        <v>0</v>
      </c>
      <c r="EJ26" s="73">
        <v>0</v>
      </c>
      <c r="EK26" s="73">
        <v>0</v>
      </c>
      <c r="EL26" s="73">
        <v>2.8980000000000001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60.026000000000003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60.026000000000003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2</v>
      </c>
      <c r="JM26" s="71">
        <v>0</v>
      </c>
      <c r="JN26" s="71">
        <v>2</v>
      </c>
      <c r="JO26" s="71">
        <v>2</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2</v>
      </c>
      <c r="NN26" s="71">
        <v>0</v>
      </c>
      <c r="NO26" s="71">
        <v>2</v>
      </c>
      <c r="NP26" s="71">
        <v>2</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1799</v>
      </c>
      <c r="B27" s="70">
        <v>19</v>
      </c>
      <c r="C27" s="70">
        <v>19</v>
      </c>
      <c r="D27" s="70">
        <v>1</v>
      </c>
      <c r="E27" s="70">
        <v>2022</v>
      </c>
      <c r="F27" s="70" t="s">
        <v>161</v>
      </c>
      <c r="G27" s="1073" t="s">
        <v>1781</v>
      </c>
      <c r="H27" s="70" t="s">
        <v>1644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1800</v>
      </c>
      <c r="B28" s="70">
        <v>20</v>
      </c>
      <c r="C28" s="70">
        <v>20</v>
      </c>
      <c r="D28" s="70">
        <v>1</v>
      </c>
      <c r="E28" s="70">
        <v>2023</v>
      </c>
      <c r="F28" s="70" t="s">
        <v>1539</v>
      </c>
      <c r="G28" s="1073" t="s">
        <v>1781</v>
      </c>
      <c r="H28" s="70" t="s">
        <v>1644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1801</v>
      </c>
      <c r="B29" s="70">
        <v>21</v>
      </c>
      <c r="C29" s="70">
        <v>21</v>
      </c>
      <c r="D29" s="70">
        <v>1</v>
      </c>
      <c r="E29" s="70">
        <v>2024</v>
      </c>
      <c r="F29" s="70" t="s">
        <v>1554</v>
      </c>
      <c r="G29" s="1073" t="s">
        <v>1781</v>
      </c>
      <c r="H29" s="70" t="s">
        <v>1644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1781</v>
      </c>
      <c r="H30" s="70" t="s">
        <v>1644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1781</v>
      </c>
      <c r="H31" s="70" t="s">
        <v>1644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1781</v>
      </c>
      <c r="H32" s="70" t="s">
        <v>1644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1781</v>
      </c>
      <c r="H33" s="70" t="s">
        <v>1644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1781</v>
      </c>
      <c r="H34" s="70" t="s">
        <v>1644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1781</v>
      </c>
      <c r="H35" s="70" t="s">
        <v>1644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1801</v>
      </c>
      <c r="B11" s="70">
        <v>3</v>
      </c>
      <c r="C11" s="70">
        <v>18</v>
      </c>
      <c r="D11" s="70">
        <v>3</v>
      </c>
      <c r="E11" s="70">
        <v>2024</v>
      </c>
      <c r="F11" s="70" t="s">
        <v>1554</v>
      </c>
      <c r="G11" s="1073" t="s">
        <v>1781</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2096</v>
      </c>
      <c r="B15" s="70">
        <v>7</v>
      </c>
      <c r="C15" s="70">
        <v>18</v>
      </c>
      <c r="D15" s="70">
        <v>7</v>
      </c>
      <c r="E15" s="70">
        <v>2024</v>
      </c>
      <c r="F15" s="70" t="s">
        <v>1554</v>
      </c>
      <c r="G15" s="1073" t="s">
        <v>2075</v>
      </c>
      <c r="H15" s="70" t="s">
        <v>2076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2073</v>
      </c>
      <c r="B18" s="70">
        <v>10</v>
      </c>
      <c r="C18" s="70">
        <v>18</v>
      </c>
      <c r="D18" s="70">
        <v>10</v>
      </c>
      <c r="E18" s="70">
        <v>2024</v>
      </c>
      <c r="F18" s="70" t="s">
        <v>1554</v>
      </c>
      <c r="G18" s="1073" t="s">
        <v>2052</v>
      </c>
      <c r="H18" s="70" t="s">
        <v>2053</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1752</v>
      </c>
      <c r="B20" s="70">
        <v>12</v>
      </c>
      <c r="C20" s="70">
        <v>18</v>
      </c>
      <c r="D20" s="70">
        <v>12</v>
      </c>
      <c r="E20" s="70">
        <v>2024</v>
      </c>
      <c r="F20" s="70" t="s">
        <v>1554</v>
      </c>
      <c r="G20" s="1073" t="s">
        <v>1749</v>
      </c>
      <c r="H20" s="70" t="s">
        <v>1750</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1672</v>
      </c>
      <c r="B27" s="70">
        <v>19</v>
      </c>
      <c r="C27" s="70">
        <v>18</v>
      </c>
      <c r="D27" s="70">
        <v>19</v>
      </c>
      <c r="E27" s="70">
        <v>2024</v>
      </c>
      <c r="F27" s="70" t="s">
        <v>1554</v>
      </c>
      <c r="G27" s="1073" t="s">
        <v>1669</v>
      </c>
      <c r="H27" s="70" t="s">
        <v>1670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1736</v>
      </c>
      <c r="B28" s="70">
        <v>20</v>
      </c>
      <c r="C28" s="70">
        <v>18</v>
      </c>
      <c r="D28" s="70">
        <v>20</v>
      </c>
      <c r="E28" s="70">
        <v>2024</v>
      </c>
      <c r="F28" s="70" t="s">
        <v>1554</v>
      </c>
      <c r="G28" s="1073" t="s">
        <v>1733</v>
      </c>
      <c r="H28" s="70" t="s">
        <v>1734</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1744</v>
      </c>
      <c r="B29" s="70">
        <v>21</v>
      </c>
      <c r="C29" s="70">
        <v>18</v>
      </c>
      <c r="D29" s="70">
        <v>21</v>
      </c>
      <c r="E29" s="70">
        <v>2024</v>
      </c>
      <c r="F29" s="70" t="s">
        <v>1554</v>
      </c>
      <c r="G29" s="1073" t="s">
        <v>1741</v>
      </c>
      <c r="H29" s="70" t="s">
        <v>1742</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1692</v>
      </c>
      <c r="B34" s="70">
        <v>26</v>
      </c>
      <c r="C34" s="70">
        <v>18</v>
      </c>
      <c r="D34" s="70">
        <v>26</v>
      </c>
      <c r="E34" s="70">
        <v>2024</v>
      </c>
      <c r="F34" s="70" t="s">
        <v>1554</v>
      </c>
      <c r="G34" s="1073" t="s">
        <v>1689</v>
      </c>
      <c r="H34" s="70" t="s">
        <v>1690</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1716</v>
      </c>
      <c r="B35" s="70">
        <v>27</v>
      </c>
      <c r="C35" s="70">
        <v>18</v>
      </c>
      <c r="D35" s="70">
        <v>27</v>
      </c>
      <c r="E35" s="70">
        <v>2024</v>
      </c>
      <c r="F35" s="70" t="s">
        <v>1554</v>
      </c>
      <c r="G35" s="1073" t="s">
        <v>1713</v>
      </c>
      <c r="H35" s="70" t="s">
        <v>1714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2004</v>
      </c>
      <c r="B40" s="70">
        <v>32</v>
      </c>
      <c r="C40" s="70">
        <v>18</v>
      </c>
      <c r="D40" s="70">
        <v>32</v>
      </c>
      <c r="E40" s="70">
        <v>2024</v>
      </c>
      <c r="F40" s="70" t="s">
        <v>1554</v>
      </c>
      <c r="G40" s="1073" t="s">
        <v>1983</v>
      </c>
      <c r="H40" s="70" t="s">
        <v>1984</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1724</v>
      </c>
      <c r="B41" s="70">
        <v>33</v>
      </c>
      <c r="C41" s="70">
        <v>18</v>
      </c>
      <c r="D41" s="70">
        <v>33</v>
      </c>
      <c r="E41" s="70">
        <v>2024</v>
      </c>
      <c r="F41" s="70" t="s">
        <v>1554</v>
      </c>
      <c r="G41" s="1073" t="s">
        <v>1721</v>
      </c>
      <c r="H41" s="70" t="s">
        <v>1722</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1700</v>
      </c>
      <c r="B42" s="70">
        <v>34</v>
      </c>
      <c r="C42" s="70">
        <v>18</v>
      </c>
      <c r="D42" s="70">
        <v>34</v>
      </c>
      <c r="E42" s="70">
        <v>2024</v>
      </c>
      <c r="F42" s="70" t="s">
        <v>1554</v>
      </c>
      <c r="G42" s="1073" t="s">
        <v>1697</v>
      </c>
      <c r="H42" s="70" t="s">
        <v>1698</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1712</v>
      </c>
      <c r="B43" s="70">
        <v>35</v>
      </c>
      <c r="C43" s="70">
        <v>18</v>
      </c>
      <c r="D43" s="70">
        <v>35</v>
      </c>
      <c r="E43" s="70">
        <v>2024</v>
      </c>
      <c r="F43" s="70" t="s">
        <v>1554</v>
      </c>
      <c r="G43" s="1073" t="s">
        <v>1709</v>
      </c>
      <c r="H43" s="70" t="s">
        <v>1710</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1680</v>
      </c>
      <c r="B44" s="70">
        <v>36</v>
      </c>
      <c r="C44" s="70">
        <v>18</v>
      </c>
      <c r="D44" s="70">
        <v>36</v>
      </c>
      <c r="E44" s="70">
        <v>2024</v>
      </c>
      <c r="F44" s="70" t="s">
        <v>1554</v>
      </c>
      <c r="G44" s="1073" t="s">
        <v>1677</v>
      </c>
      <c r="H44" s="70" t="s">
        <v>1678</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1708</v>
      </c>
      <c r="B45" s="70">
        <v>37</v>
      </c>
      <c r="C45" s="70">
        <v>18</v>
      </c>
      <c r="D45" s="70">
        <v>37</v>
      </c>
      <c r="E45" s="70">
        <v>2024</v>
      </c>
      <c r="F45" s="70" t="s">
        <v>1554</v>
      </c>
      <c r="G45" s="1073" t="s">
        <v>1705</v>
      </c>
      <c r="H45" s="70" t="s">
        <v>1706</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1676</v>
      </c>
      <c r="B46" s="70">
        <v>38</v>
      </c>
      <c r="C46" s="70">
        <v>18</v>
      </c>
      <c r="D46" s="70">
        <v>38</v>
      </c>
      <c r="E46" s="70">
        <v>2024</v>
      </c>
      <c r="F46" s="70" t="s">
        <v>1554</v>
      </c>
      <c r="G46" s="1073" t="s">
        <v>1673</v>
      </c>
      <c r="H46" s="70" t="s">
        <v>1674</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1652</v>
      </c>
      <c r="B47" s="70">
        <v>39</v>
      </c>
      <c r="C47" s="70">
        <v>18</v>
      </c>
      <c r="D47" s="70">
        <v>39</v>
      </c>
      <c r="E47" s="70">
        <v>2024</v>
      </c>
      <c r="F47" s="70" t="s">
        <v>1554</v>
      </c>
      <c r="G47" s="1073" t="s">
        <v>1649</v>
      </c>
      <c r="H47" s="70" t="s">
        <v>1650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1748</v>
      </c>
      <c r="B48" s="70">
        <v>40</v>
      </c>
      <c r="C48" s="70">
        <v>18</v>
      </c>
      <c r="D48" s="70">
        <v>40</v>
      </c>
      <c r="E48" s="70">
        <v>2024</v>
      </c>
      <c r="F48" s="70" t="s">
        <v>1554</v>
      </c>
      <c r="G48" s="1073" t="s">
        <v>1745</v>
      </c>
      <c r="H48" s="70" t="s">
        <v>1746</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1696</v>
      </c>
      <c r="B49" s="70">
        <v>41</v>
      </c>
      <c r="C49" s="70">
        <v>18</v>
      </c>
      <c r="D49" s="70">
        <v>41</v>
      </c>
      <c r="E49" s="70">
        <v>2024</v>
      </c>
      <c r="F49" s="70" t="s">
        <v>1554</v>
      </c>
      <c r="G49" s="1073" t="s">
        <v>1693</v>
      </c>
      <c r="H49" s="70" t="s">
        <v>1694</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1756</v>
      </c>
      <c r="B51" s="70">
        <v>43</v>
      </c>
      <c r="C51" s="70">
        <v>18</v>
      </c>
      <c r="D51" s="70">
        <v>43</v>
      </c>
      <c r="E51" s="70">
        <v>2024</v>
      </c>
      <c r="F51" s="70" t="s">
        <v>1554</v>
      </c>
      <c r="G51" s="1073" t="s">
        <v>1753</v>
      </c>
      <c r="H51" s="70" t="s">
        <v>1754</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1799</v>
      </c>
      <c r="B191" s="70">
        <v>183</v>
      </c>
      <c r="C191" s="70">
        <v>16</v>
      </c>
      <c r="D191" s="70">
        <v>3</v>
      </c>
      <c r="E191" s="70">
        <v>2022</v>
      </c>
      <c r="F191" s="70" t="s">
        <v>161</v>
      </c>
      <c r="G191" s="1073" t="s">
        <v>1781</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2094</v>
      </c>
      <c r="B195" s="70">
        <v>187</v>
      </c>
      <c r="C195" s="70">
        <v>16</v>
      </c>
      <c r="D195" s="70">
        <v>7</v>
      </c>
      <c r="E195" s="70">
        <v>2022</v>
      </c>
      <c r="F195" s="70" t="s">
        <v>161</v>
      </c>
      <c r="G195" s="1073" t="s">
        <v>2075</v>
      </c>
      <c r="H195" s="70" t="s">
        <v>2076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2071</v>
      </c>
      <c r="B198" s="70">
        <v>190</v>
      </c>
      <c r="C198" s="70">
        <v>16</v>
      </c>
      <c r="D198" s="70">
        <v>10</v>
      </c>
      <c r="E198" s="70">
        <v>2022</v>
      </c>
      <c r="F198" s="70" t="s">
        <v>161</v>
      </c>
      <c r="G198" s="1073" t="s">
        <v>2052</v>
      </c>
      <c r="H198" s="70" t="s">
        <v>2053</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1751</v>
      </c>
      <c r="B200" s="70">
        <v>192</v>
      </c>
      <c r="C200" s="70">
        <v>16</v>
      </c>
      <c r="D200" s="70">
        <v>12</v>
      </c>
      <c r="E200" s="70">
        <v>2022</v>
      </c>
      <c r="F200" s="70" t="s">
        <v>161</v>
      </c>
      <c r="G200" s="1073" t="s">
        <v>1749</v>
      </c>
      <c r="H200" s="70" t="s">
        <v>1750</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1671</v>
      </c>
      <c r="B207" s="70">
        <v>199</v>
      </c>
      <c r="C207" s="70">
        <v>16</v>
      </c>
      <c r="D207" s="70">
        <v>19</v>
      </c>
      <c r="E207" s="70">
        <v>2022</v>
      </c>
      <c r="F207" s="70" t="s">
        <v>161</v>
      </c>
      <c r="G207" s="1073" t="s">
        <v>1669</v>
      </c>
      <c r="H207" s="70" t="s">
        <v>1670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1735</v>
      </c>
      <c r="B208" s="70">
        <v>200</v>
      </c>
      <c r="C208" s="70">
        <v>16</v>
      </c>
      <c r="D208" s="70">
        <v>20</v>
      </c>
      <c r="E208" s="70">
        <v>2022</v>
      </c>
      <c r="F208" s="70" t="s">
        <v>161</v>
      </c>
      <c r="G208" s="1073" t="s">
        <v>1733</v>
      </c>
      <c r="H208" s="70" t="s">
        <v>1734</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1743</v>
      </c>
      <c r="B209" s="70">
        <v>201</v>
      </c>
      <c r="C209" s="70">
        <v>16</v>
      </c>
      <c r="D209" s="70">
        <v>21</v>
      </c>
      <c r="E209" s="70">
        <v>2022</v>
      </c>
      <c r="F209" s="70" t="s">
        <v>161</v>
      </c>
      <c r="G209" s="1073" t="s">
        <v>1741</v>
      </c>
      <c r="H209" s="70" t="s">
        <v>1742</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1691</v>
      </c>
      <c r="B214" s="70">
        <v>206</v>
      </c>
      <c r="C214" s="70">
        <v>16</v>
      </c>
      <c r="D214" s="70">
        <v>26</v>
      </c>
      <c r="E214" s="70">
        <v>2022</v>
      </c>
      <c r="F214" s="70" t="s">
        <v>161</v>
      </c>
      <c r="G214" s="1073" t="s">
        <v>1689</v>
      </c>
      <c r="H214" s="70" t="s">
        <v>1690</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1715</v>
      </c>
      <c r="B215" s="70">
        <v>207</v>
      </c>
      <c r="C215" s="70">
        <v>16</v>
      </c>
      <c r="D215" s="70">
        <v>27</v>
      </c>
      <c r="E215" s="70">
        <v>2022</v>
      </c>
      <c r="F215" s="70" t="s">
        <v>161</v>
      </c>
      <c r="G215" s="1073" t="s">
        <v>1713</v>
      </c>
      <c r="H215" s="70" t="s">
        <v>1714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2002</v>
      </c>
      <c r="B220" s="70">
        <v>212</v>
      </c>
      <c r="C220" s="70">
        <v>16</v>
      </c>
      <c r="D220" s="70">
        <v>32</v>
      </c>
      <c r="E220" s="70">
        <v>2022</v>
      </c>
      <c r="F220" s="70" t="s">
        <v>161</v>
      </c>
      <c r="G220" s="1073" t="s">
        <v>1983</v>
      </c>
      <c r="H220" s="70" t="s">
        <v>1984</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1723</v>
      </c>
      <c r="B221" s="70">
        <v>213</v>
      </c>
      <c r="C221" s="70">
        <v>16</v>
      </c>
      <c r="D221" s="70">
        <v>33</v>
      </c>
      <c r="E221" s="70">
        <v>2022</v>
      </c>
      <c r="F221" s="70" t="s">
        <v>161</v>
      </c>
      <c r="G221" s="1073" t="s">
        <v>1721</v>
      </c>
      <c r="H221" s="70" t="s">
        <v>1722</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1699</v>
      </c>
      <c r="B222" s="70">
        <v>214</v>
      </c>
      <c r="C222" s="70">
        <v>16</v>
      </c>
      <c r="D222" s="70">
        <v>34</v>
      </c>
      <c r="E222" s="70">
        <v>2022</v>
      </c>
      <c r="F222" s="70" t="s">
        <v>161</v>
      </c>
      <c r="G222" s="1073" t="s">
        <v>1697</v>
      </c>
      <c r="H222" s="70" t="s">
        <v>1698</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1711</v>
      </c>
      <c r="B223" s="70">
        <v>215</v>
      </c>
      <c r="C223" s="70">
        <v>16</v>
      </c>
      <c r="D223" s="70">
        <v>35</v>
      </c>
      <c r="E223" s="70">
        <v>2022</v>
      </c>
      <c r="F223" s="70" t="s">
        <v>161</v>
      </c>
      <c r="G223" s="1073" t="s">
        <v>1709</v>
      </c>
      <c r="H223" s="70" t="s">
        <v>1710</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1679</v>
      </c>
      <c r="B224" s="70">
        <v>216</v>
      </c>
      <c r="C224" s="70">
        <v>16</v>
      </c>
      <c r="D224" s="70">
        <v>36</v>
      </c>
      <c r="E224" s="70">
        <v>2022</v>
      </c>
      <c r="F224" s="70" t="s">
        <v>161</v>
      </c>
      <c r="G224" s="1073" t="s">
        <v>1677</v>
      </c>
      <c r="H224" s="70" t="s">
        <v>1678</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1707</v>
      </c>
      <c r="B225" s="70">
        <v>217</v>
      </c>
      <c r="C225" s="70">
        <v>16</v>
      </c>
      <c r="D225" s="70">
        <v>37</v>
      </c>
      <c r="E225" s="70">
        <v>2022</v>
      </c>
      <c r="F225" s="70" t="s">
        <v>161</v>
      </c>
      <c r="G225" s="1073" t="s">
        <v>1705</v>
      </c>
      <c r="H225" s="70" t="s">
        <v>1706</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1675</v>
      </c>
      <c r="B226" s="70">
        <v>218</v>
      </c>
      <c r="C226" s="70">
        <v>16</v>
      </c>
      <c r="D226" s="70">
        <v>38</v>
      </c>
      <c r="E226" s="70">
        <v>2022</v>
      </c>
      <c r="F226" s="70" t="s">
        <v>161</v>
      </c>
      <c r="G226" s="1073" t="s">
        <v>1673</v>
      </c>
      <c r="H226" s="70" t="s">
        <v>1674</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1651</v>
      </c>
      <c r="B227" s="70">
        <v>219</v>
      </c>
      <c r="C227" s="70">
        <v>16</v>
      </c>
      <c r="D227" s="70">
        <v>39</v>
      </c>
      <c r="E227" s="70">
        <v>2022</v>
      </c>
      <c r="F227" s="70" t="s">
        <v>161</v>
      </c>
      <c r="G227" s="1073" t="s">
        <v>1649</v>
      </c>
      <c r="H227" s="70" t="s">
        <v>1650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1747</v>
      </c>
      <c r="B228" s="70">
        <v>220</v>
      </c>
      <c r="C228" s="70">
        <v>16</v>
      </c>
      <c r="D228" s="70">
        <v>40</v>
      </c>
      <c r="E228" s="70">
        <v>2022</v>
      </c>
      <c r="F228" s="70" t="s">
        <v>161</v>
      </c>
      <c r="G228" s="1073" t="s">
        <v>1745</v>
      </c>
      <c r="H228" s="70" t="s">
        <v>1746</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1695</v>
      </c>
      <c r="B229" s="70">
        <v>221</v>
      </c>
      <c r="C229" s="70">
        <v>16</v>
      </c>
      <c r="D229" s="70">
        <v>41</v>
      </c>
      <c r="E229" s="70">
        <v>2022</v>
      </c>
      <c r="F229" s="70" t="s">
        <v>161</v>
      </c>
      <c r="G229" s="1073" t="s">
        <v>1693</v>
      </c>
      <c r="H229" s="70" t="s">
        <v>1694</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1755</v>
      </c>
      <c r="B231" s="70">
        <v>223</v>
      </c>
      <c r="C231" s="70">
        <v>16</v>
      </c>
      <c r="D231" s="70">
        <v>43</v>
      </c>
      <c r="E231" s="70">
        <v>2022</v>
      </c>
      <c r="F231" s="70" t="s">
        <v>161</v>
      </c>
      <c r="G231" s="1073" t="s">
        <v>1753</v>
      </c>
      <c r="H231" s="70" t="s">
        <v>1754</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1781</v>
      </c>
      <c r="H6" s="77" t="s">
        <v>1644</v>
      </c>
      <c r="I6" s="77" t="s">
        <v>2448</v>
      </c>
      <c r="J6" s="77" t="s">
        <v>2449</v>
      </c>
      <c r="K6" s="1080">
        <v>31</v>
      </c>
      <c r="L6" s="1081">
        <v>24</v>
      </c>
      <c r="M6" s="1044"/>
      <c r="N6" s="988">
        <v>1</v>
      </c>
      <c r="O6" s="77" t="s">
        <v>1758</v>
      </c>
      <c r="P6" s="77" t="s">
        <v>1759</v>
      </c>
      <c r="Q6" s="77" t="s">
        <v>1501</v>
      </c>
      <c r="R6" s="16"/>
      <c r="S6" s="77">
        <v>1</v>
      </c>
      <c r="T6" s="77" t="s">
        <v>1781</v>
      </c>
      <c r="U6" s="77" t="s">
        <v>1644</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1644</v>
      </c>
      <c r="Q7" s="77" t="s">
        <v>1501</v>
      </c>
      <c r="R7" s="16"/>
      <c r="S7" s="77">
        <v>2</v>
      </c>
      <c r="T7" s="76" t="s">
        <v>795</v>
      </c>
      <c r="U7" s="77" t="s">
        <v>1503</v>
      </c>
      <c r="V7" s="77" t="s">
        <v>1503</v>
      </c>
      <c r="W7" s="16"/>
      <c r="X7" s="77">
        <v>2</v>
      </c>
      <c r="Y7" s="692" t="s">
        <v>1781</v>
      </c>
      <c r="Z7" s="77" t="s">
        <v>1644</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1781</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1657</v>
      </c>
      <c r="AE9" s="77" t="s">
        <v>1658</v>
      </c>
      <c r="AF9" s="77" t="s">
        <v>1501</v>
      </c>
    </row>
    <row r="10" spans="1:32" ht="12">
      <c r="A10" s="16"/>
      <c r="B10" s="16"/>
      <c r="C10" s="16"/>
      <c r="D10" s="16"/>
      <c r="F10" s="75" t="s">
        <v>1501</v>
      </c>
      <c r="G10" s="76" t="s">
        <v>1781</v>
      </c>
      <c r="H10" s="77" t="s">
        <v>1644</v>
      </c>
      <c r="I10" s="77" t="s">
        <v>2448</v>
      </c>
      <c r="J10" s="77" t="s">
        <v>2449</v>
      </c>
      <c r="K10" s="1079">
        <v>31</v>
      </c>
      <c r="L10" s="1045">
        <v>24</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1640</v>
      </c>
      <c r="AE11" s="77" t="s">
        <v>1641</v>
      </c>
      <c r="AF11" s="77" t="s">
        <v>1501</v>
      </c>
    </row>
    <row r="12" spans="1:32" ht="12">
      <c r="A12" s="16"/>
      <c r="B12" s="16"/>
      <c r="C12" s="16"/>
      <c r="D12" s="16"/>
      <c r="F12" s="75" t="s">
        <v>1505</v>
      </c>
      <c r="G12" s="76" t="s">
        <v>1781</v>
      </c>
      <c r="H12" s="77"/>
      <c r="I12" s="77" t="s">
        <v>1781</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2075</v>
      </c>
      <c r="AE12" s="77" t="s">
        <v>2076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1646</v>
      </c>
      <c r="P13" s="77" t="s">
        <v>1647</v>
      </c>
      <c r="Q13" s="77" t="s">
        <v>1501</v>
      </c>
      <c r="R13" s="16"/>
      <c r="S13" s="16"/>
      <c r="T13" s="16"/>
      <c r="U13" s="16"/>
      <c r="V13" s="16"/>
      <c r="W13" s="16"/>
      <c r="X13" s="77">
        <v>8</v>
      </c>
      <c r="Y13" s="692" t="s">
        <v>1646</v>
      </c>
      <c r="Z13" s="77" t="s">
        <v>1647</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2052</v>
      </c>
      <c r="AE15" s="77" t="s">
        <v>2053</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1749</v>
      </c>
      <c r="AE17" s="77" t="s">
        <v>1750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1669</v>
      </c>
      <c r="AE24" s="77" t="s">
        <v>1670</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1733</v>
      </c>
      <c r="AE25" s="77" t="s">
        <v>1734</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1741</v>
      </c>
      <c r="AE26" s="77" t="s">
        <v>1742</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1689</v>
      </c>
      <c r="AE31" s="77" t="s">
        <v>1690</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1713</v>
      </c>
      <c r="AE32" s="77" t="s">
        <v>1714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1983</v>
      </c>
      <c r="AE37" s="77" t="s">
        <v>1984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1721</v>
      </c>
      <c r="AE38" s="77" t="s">
        <v>1722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1697</v>
      </c>
      <c r="AE39" s="77" t="s">
        <v>1698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1709</v>
      </c>
      <c r="AE40" s="77" t="s">
        <v>1710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1677</v>
      </c>
      <c r="AE41" s="77" t="s">
        <v>1678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1705</v>
      </c>
      <c r="AE42" s="77" t="s">
        <v>1706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1673</v>
      </c>
      <c r="AE43" s="77" t="s">
        <v>1674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1649</v>
      </c>
      <c r="AE44" s="77" t="s">
        <v>1650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1745</v>
      </c>
      <c r="AE45" s="77" t="s">
        <v>1746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1693</v>
      </c>
      <c r="AE46" s="77" t="s">
        <v>1694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1753</v>
      </c>
      <c r="AE48" s="77" t="s">
        <v>1754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池田町</v>
      </c>
      <c r="K4" s="70" t="str">
        <f>HLOOKUP(K3,比較地域マスタ!$E$5:$L$6,2,0)</f>
        <v>21404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池田町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86.385347949375813</v>
      </c>
      <c r="BB5" s="29"/>
      <c r="BC5" s="17"/>
      <c r="BD5" s="1005">
        <f>SUM(BC6:BC8)</f>
        <v>83.336075279358255</v>
      </c>
      <c r="BE5" s="29"/>
      <c r="BF5" s="17"/>
      <c r="BG5" s="1005">
        <f>AK35</f>
        <v>57.547656543929691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77.079657687439322</v>
      </c>
      <c r="BA6" s="17"/>
      <c r="BB6" s="29"/>
      <c r="BC6" s="1005">
        <f>O32</f>
        <v>78.305783278550265</v>
      </c>
      <c r="BD6" s="17"/>
      <c r="BE6" s="29"/>
      <c r="BF6" s="1005">
        <f>AK36</f>
        <v>52.139588664784746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2.1692669654049359</v>
      </c>
      <c r="BA7" s="17"/>
      <c r="BB7" s="29"/>
      <c r="BC7" s="1005">
        <f>O33</f>
        <v>1.7667751105444749</v>
      </c>
      <c r="BD7" s="17"/>
      <c r="BE7" s="29"/>
      <c r="BF7" s="1005">
        <f t="shared" ref="BF7:BF8" si="0">AK37</f>
        <v>2.0472413277061974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7.1364232965315599</v>
      </c>
      <c r="BA8" s="17"/>
      <c r="BB8" s="29"/>
      <c r="BC8" s="1005">
        <f>O34</f>
        <v>3.2635168902635199</v>
      </c>
      <c r="BD8" s="17"/>
      <c r="BE8" s="29"/>
      <c r="BF8" s="1005">
        <f t="shared" si="0"/>
        <v>3.3608265514387519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189.26306865994854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18.967380030934731</v>
      </c>
      <c r="BA9" s="1005">
        <f>AZ9</f>
        <v>18.967380030934731</v>
      </c>
      <c r="BB9" s="29"/>
      <c r="BC9" s="1005">
        <f>O35</f>
        <v>25.955948807333449</v>
      </c>
      <c r="BD9" s="1005">
        <f>BC9</f>
        <v>25.955948807333449</v>
      </c>
      <c r="BE9" s="29"/>
      <c r="BF9" s="1005">
        <f>AK39</f>
        <v>17.059201766704398</v>
      </c>
      <c r="BG9" s="1005">
        <f>AK39</f>
        <v>17.059201766704398</v>
      </c>
      <c r="BH9" s="29"/>
    </row>
    <row r="10" spans="1:62" ht="17.100000000000001" customHeight="1" thickBot="1">
      <c r="B10" s="323"/>
      <c r="C10" s="324"/>
      <c r="D10" s="326"/>
      <c r="E10" s="326"/>
      <c r="F10" s="326"/>
      <c r="G10" s="325"/>
      <c r="H10" s="325"/>
      <c r="I10" s="326"/>
      <c r="J10" s="327"/>
      <c r="K10" s="334"/>
      <c r="L10" s="246" t="s">
        <v>114</v>
      </c>
      <c r="M10" s="246"/>
      <c r="N10" s="563"/>
      <c r="O10" s="906">
        <f>SUM(O11:O13)</f>
        <v>86.385347949375813</v>
      </c>
      <c r="P10" s="453">
        <f t="shared" ref="P10:P22" si="1">O10/$O$9</f>
        <v>0.45643002917059061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28.28394800722905</v>
      </c>
      <c r="BA10" s="1005">
        <f>AZ10</f>
        <v>28.28394800722905</v>
      </c>
      <c r="BB10" s="29"/>
      <c r="BC10" s="1005">
        <f>O36</f>
        <v>32.224417066995272</v>
      </c>
      <c r="BD10" s="1005">
        <f>BC10</f>
        <v>32.224417066995272</v>
      </c>
      <c r="BE10" s="29"/>
      <c r="BF10" s="1005">
        <f>AK40</f>
        <v>28.374633377007633</v>
      </c>
      <c r="BG10" s="1005">
        <f>AK40</f>
        <v>28.374633377007633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77.079657687439322</v>
      </c>
      <c r="P11" s="454">
        <f t="shared" si="1"/>
        <v>0.40726200961017578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53.785548553605011</v>
      </c>
      <c r="BB11" s="29"/>
      <c r="BC11" s="1005"/>
      <c r="BD11" s="1005">
        <f>SUM(BC12:BC14)</f>
        <v>50.555915843333914</v>
      </c>
      <c r="BE11" s="29"/>
      <c r="BF11" s="17"/>
      <c r="BG11" s="1005">
        <f>AK41</f>
        <v>41.892128648336495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2.1692669654049359</v>
      </c>
      <c r="P12" s="454">
        <f t="shared" si="1"/>
        <v>1.1461649548240638E-2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52.337729214792802</v>
      </c>
      <c r="BA12" s="17"/>
      <c r="BB12" s="29"/>
      <c r="BC12" s="1005">
        <f>O38</f>
        <v>48.632254344365215</v>
      </c>
      <c r="BD12" s="17"/>
      <c r="BE12" s="29"/>
      <c r="BF12" s="1005">
        <f>AK42</f>
        <v>40.538710969098631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7.1364232965315599</v>
      </c>
      <c r="P13" s="454">
        <f t="shared" si="1"/>
        <v>3.7706370012174251E-2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1.44781933881221</v>
      </c>
      <c r="BA13" s="17"/>
      <c r="BB13" s="29"/>
      <c r="BC13" s="1005">
        <f>O41</f>
        <v>1.9236614989687</v>
      </c>
      <c r="BD13" s="17"/>
      <c r="BE13" s="29"/>
      <c r="BF13" s="1005">
        <f>AK45</f>
        <v>1.3534176792378674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18.967380030934731</v>
      </c>
      <c r="P14" s="453">
        <f t="shared" si="1"/>
        <v>0.10021701626857626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28.28394800722905</v>
      </c>
      <c r="P15" s="453">
        <f t="shared" si="1"/>
        <v>0.14944250987522131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1.8408441188039431</v>
      </c>
      <c r="BA15" s="1005">
        <f>AZ15</f>
        <v>1.8408441188039431</v>
      </c>
      <c r="BB15" s="29"/>
      <c r="BC15" s="1005">
        <f>O43</f>
        <v>2.307705675825833</v>
      </c>
      <c r="BD15" s="1005">
        <f>BC15</f>
        <v>2.307705675825833</v>
      </c>
      <c r="BE15" s="29"/>
      <c r="BF15" s="1005">
        <f>AK47</f>
        <v>2.8910819802928409</v>
      </c>
      <c r="BG15" s="1005">
        <f>AK47</f>
        <v>2.8910819802928409</v>
      </c>
      <c r="BH15" s="29"/>
    </row>
    <row r="16" spans="1:62" ht="17.100000000000001" customHeight="1" thickBot="1">
      <c r="B16" s="323"/>
      <c r="C16" s="324"/>
      <c r="D16" s="326"/>
      <c r="E16" s="326"/>
      <c r="F16" s="326"/>
      <c r="G16" s="325"/>
      <c r="H16" s="325"/>
      <c r="I16" s="326"/>
      <c r="J16" s="327"/>
      <c r="K16" s="335"/>
      <c r="L16" s="246" t="s">
        <v>128</v>
      </c>
      <c r="M16" s="344"/>
      <c r="N16" s="345"/>
      <c r="O16" s="906">
        <f>SUM(O18:O21)</f>
        <v>53.785548553605011</v>
      </c>
      <c r="P16" s="453">
        <f t="shared" si="1"/>
        <v>0.28418406683578729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52.337729214792802</v>
      </c>
      <c r="P17" s="454">
        <f t="shared" si="1"/>
        <v>0.27653429475366209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30.905565343550951</v>
      </c>
      <c r="P18" s="454">
        <f t="shared" si="1"/>
        <v>0.1632942209083558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21.432163871241851</v>
      </c>
      <c r="P19" s="454">
        <f t="shared" si="1"/>
        <v>0.11324007384530631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1.44781933881221</v>
      </c>
      <c r="P20" s="454">
        <f t="shared" si="1"/>
        <v>7.6497720821251513E-3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1.8408441188039431</v>
      </c>
      <c r="P22" s="612">
        <f t="shared" si="1"/>
        <v>9.7263778498245315E-3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63.237041651447335</v>
      </c>
      <c r="AZ22" s="1005">
        <f t="shared" si="3"/>
        <v>75.224087255757723</v>
      </c>
      <c r="BA22" s="1005">
        <f t="shared" si="3"/>
        <v>80.47426470829889</v>
      </c>
      <c r="BB22" s="1005">
        <f t="shared" si="3"/>
        <v>69.254536820174877</v>
      </c>
      <c r="BC22" s="1005">
        <f t="shared" si="3"/>
        <v>83.336075279358255</v>
      </c>
      <c r="BD22" s="1005">
        <f t="shared" si="3"/>
        <v>73.071463742159665</v>
      </c>
      <c r="BE22" s="1005">
        <f t="shared" si="3"/>
        <v>68.541742425482624</v>
      </c>
      <c r="BF22" s="1005">
        <f t="shared" si="3"/>
        <v>65.667733933076576</v>
      </c>
      <c r="BG22" s="1005">
        <f t="shared" si="3"/>
        <v>69.090181636930211</v>
      </c>
      <c r="BH22" s="1005">
        <f t="shared" si="3"/>
        <v>69.525344036592472</v>
      </c>
      <c r="BI22" s="1005">
        <f t="shared" si="3"/>
        <v>66.722537999127425</v>
      </c>
      <c r="BJ22" s="1005">
        <f t="shared" si="3"/>
        <v>73.834936123335893</v>
      </c>
      <c r="BK22" s="1005">
        <f t="shared" si="3"/>
        <v>64.411331159863366</v>
      </c>
      <c r="BL22" s="1005">
        <f t="shared" si="3"/>
        <v>57.547656543929691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22.380997230736138</v>
      </c>
      <c r="AZ23" s="1005">
        <f t="shared" ref="AZ23:BL23" si="4">Y39</f>
        <v>22.883258043032171</v>
      </c>
      <c r="BA23" s="1005">
        <f t="shared" si="4"/>
        <v>26.195160122066159</v>
      </c>
      <c r="BB23" s="1005">
        <f t="shared" si="4"/>
        <v>25.462219520033528</v>
      </c>
      <c r="BC23" s="1005">
        <f t="shared" si="4"/>
        <v>25.955948807333449</v>
      </c>
      <c r="BD23" s="1005">
        <f t="shared" si="4"/>
        <v>23.02309607518864</v>
      </c>
      <c r="BE23" s="1005">
        <f t="shared" si="4"/>
        <v>30.031868436566949</v>
      </c>
      <c r="BF23" s="1005">
        <f t="shared" si="4"/>
        <v>19.983528412148946</v>
      </c>
      <c r="BG23" s="1005">
        <f t="shared" si="4"/>
        <v>17.695187750707518</v>
      </c>
      <c r="BH23" s="1005">
        <f t="shared" si="4"/>
        <v>18.296461913155863</v>
      </c>
      <c r="BI23" s="1005">
        <f t="shared" si="4"/>
        <v>18.786334462656516</v>
      </c>
      <c r="BJ23" s="1005">
        <f t="shared" si="4"/>
        <v>16.530488293231713</v>
      </c>
      <c r="BK23" s="1005">
        <f t="shared" si="4"/>
        <v>18.877353572780169</v>
      </c>
      <c r="BL23" s="1005">
        <f t="shared" si="4"/>
        <v>17.059201766704398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30.407214217961961</v>
      </c>
      <c r="AZ24" s="1005">
        <f t="shared" ref="AZ24:BL24" si="5">Y40</f>
        <v>34.270495903635222</v>
      </c>
      <c r="BA24" s="1005">
        <f t="shared" si="5"/>
        <v>34.441247354589471</v>
      </c>
      <c r="BB24" s="1005">
        <f t="shared" si="5"/>
        <v>34.494069582824103</v>
      </c>
      <c r="BC24" s="1005">
        <f t="shared" si="5"/>
        <v>32.224417066995272</v>
      </c>
      <c r="BD24" s="1005">
        <f t="shared" si="5"/>
        <v>31.934760471847099</v>
      </c>
      <c r="BE24" s="1005">
        <f t="shared" si="5"/>
        <v>30.647704136438719</v>
      </c>
      <c r="BF24" s="1005">
        <f t="shared" si="5"/>
        <v>30.504311916562553</v>
      </c>
      <c r="BG24" s="1005">
        <f t="shared" si="5"/>
        <v>29.855639442456187</v>
      </c>
      <c r="BH24" s="1005">
        <f t="shared" si="5"/>
        <v>26.967824284235263</v>
      </c>
      <c r="BI24" s="1005">
        <f t="shared" si="5"/>
        <v>25.928181116726417</v>
      </c>
      <c r="BJ24" s="1005">
        <f t="shared" si="5"/>
        <v>25.391242295724329</v>
      </c>
      <c r="BK24" s="1005">
        <f t="shared" si="5"/>
        <v>26.336504149934626</v>
      </c>
      <c r="BL24" s="1005">
        <f t="shared" si="5"/>
        <v>28.374633377007633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51.87821991194874</v>
      </c>
      <c r="AZ25" s="1005">
        <f t="shared" ref="AZ25:BL25" si="6">Y41</f>
        <v>52.162184461906399</v>
      </c>
      <c r="BA25" s="1005">
        <f t="shared" si="6"/>
        <v>51.443854518417645</v>
      </c>
      <c r="BB25" s="1005">
        <f t="shared" si="6"/>
        <v>51.748016502226392</v>
      </c>
      <c r="BC25" s="1005">
        <f t="shared" si="6"/>
        <v>50.555915843333914</v>
      </c>
      <c r="BD25" s="1005">
        <f t="shared" si="6"/>
        <v>49.230755649914158</v>
      </c>
      <c r="BE25" s="1005">
        <f t="shared" si="6"/>
        <v>48.756687038854018</v>
      </c>
      <c r="BF25" s="1005">
        <f t="shared" si="6"/>
        <v>47.788425301771497</v>
      </c>
      <c r="BG25" s="1005">
        <f t="shared" si="6"/>
        <v>47.13968330516137</v>
      </c>
      <c r="BH25" s="1005">
        <f t="shared" si="6"/>
        <v>46.301904389283365</v>
      </c>
      <c r="BI25" s="1005">
        <f t="shared" si="6"/>
        <v>45.401792022114371</v>
      </c>
      <c r="BJ25" s="1005">
        <f t="shared" si="6"/>
        <v>41.11803019149972</v>
      </c>
      <c r="BK25" s="1005">
        <f t="shared" si="6"/>
        <v>40.725338911499264</v>
      </c>
      <c r="BL25" s="1005">
        <f t="shared" si="6"/>
        <v>41.892128648336495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2.190717491723122</v>
      </c>
      <c r="AZ26" s="1005">
        <f t="shared" si="7"/>
        <v>2.3696658427662252</v>
      </c>
      <c r="BA26" s="1005">
        <f t="shared" si="7"/>
        <v>2.6369189008788489</v>
      </c>
      <c r="BB26" s="1005">
        <f t="shared" si="7"/>
        <v>1.872269564261235</v>
      </c>
      <c r="BC26" s="1005">
        <f t="shared" si="7"/>
        <v>2.307705675825833</v>
      </c>
      <c r="BD26" s="1005">
        <f t="shared" si="7"/>
        <v>2.2424041637657939</v>
      </c>
      <c r="BE26" s="1005">
        <f t="shared" si="7"/>
        <v>2.1848674339234848</v>
      </c>
      <c r="BF26" s="1005">
        <f t="shared" si="7"/>
        <v>2.5757670394381851</v>
      </c>
      <c r="BG26" s="1005">
        <f t="shared" si="7"/>
        <v>2.6686498047951903</v>
      </c>
      <c r="BH26" s="1005">
        <f t="shared" si="7"/>
        <v>2.7065508687927422</v>
      </c>
      <c r="BI26" s="1005">
        <f t="shared" si="7"/>
        <v>2.7121081735509711</v>
      </c>
      <c r="BJ26" s="1005">
        <f t="shared" si="7"/>
        <v>3.082262405222564</v>
      </c>
      <c r="BK26" s="1005">
        <f t="shared" si="7"/>
        <v>2.5608189924109861</v>
      </c>
      <c r="BL26" s="1005">
        <f t="shared" si="7"/>
        <v>2.8910819802928409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170.09419050381729</v>
      </c>
      <c r="AZ27" s="1005">
        <f t="shared" si="8"/>
        <v>186.90969150709776</v>
      </c>
      <c r="BA27" s="1005">
        <f t="shared" si="8"/>
        <v>195.19144560425102</v>
      </c>
      <c r="BB27" s="1005">
        <f t="shared" si="8"/>
        <v>182.83111198952014</v>
      </c>
      <c r="BC27" s="1005">
        <f t="shared" si="8"/>
        <v>194.38006267284672</v>
      </c>
      <c r="BD27" s="1005">
        <f t="shared" si="8"/>
        <v>179.50248010287538</v>
      </c>
      <c r="BE27" s="1005">
        <f t="shared" si="8"/>
        <v>180.16286947126579</v>
      </c>
      <c r="BF27" s="1005">
        <f t="shared" si="8"/>
        <v>166.51976660299775</v>
      </c>
      <c r="BG27" s="1005">
        <f t="shared" si="8"/>
        <v>166.44934194005046</v>
      </c>
      <c r="BH27" s="1005">
        <f t="shared" si="8"/>
        <v>163.7980854920597</v>
      </c>
      <c r="BI27" s="1005">
        <f t="shared" si="8"/>
        <v>159.5509537741757</v>
      </c>
      <c r="BJ27" s="1005">
        <f t="shared" si="8"/>
        <v>159.95695930901422</v>
      </c>
      <c r="BK27" s="1005">
        <f t="shared" si="8"/>
        <v>152.91134678648842</v>
      </c>
      <c r="BL27" s="1005">
        <f t="shared" si="8"/>
        <v>147.76470231627107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194.38006267284672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83.336075279358255</v>
      </c>
      <c r="P31" s="453">
        <f t="shared" ref="P31:P43" si="9">O31/$O$30</f>
        <v>0.42872748435943175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78.305783278550265</v>
      </c>
      <c r="P32" s="454">
        <f t="shared" si="9"/>
        <v>0.40284884263230014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1.7667751105444749</v>
      </c>
      <c r="P33" s="454">
        <f t="shared" si="9"/>
        <v>9.0892815150392416E-3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3.2635168902635199</v>
      </c>
      <c r="P34" s="454">
        <f t="shared" si="9"/>
        <v>1.6789360212092399E-2</v>
      </c>
      <c r="Q34" s="328"/>
      <c r="R34" s="13"/>
      <c r="S34" s="323"/>
      <c r="T34" s="563" t="s">
        <v>112</v>
      </c>
      <c r="U34" s="332"/>
      <c r="V34" s="332"/>
      <c r="W34" s="332"/>
      <c r="X34" s="893">
        <f>X35+X39+X40+X41+X47</f>
        <v>170.09419050381729</v>
      </c>
      <c r="Y34" s="894">
        <f t="shared" ref="Y34:AK34" si="10">Y35+Y39+Y40+Y41+Y47</f>
        <v>186.90969150709776</v>
      </c>
      <c r="Z34" s="894">
        <f t="shared" si="10"/>
        <v>195.19144560425102</v>
      </c>
      <c r="AA34" s="894">
        <f t="shared" si="10"/>
        <v>182.83111198952014</v>
      </c>
      <c r="AB34" s="894">
        <f t="shared" si="10"/>
        <v>194.38006267284672</v>
      </c>
      <c r="AC34" s="894">
        <f t="shared" si="10"/>
        <v>179.50248010287538</v>
      </c>
      <c r="AD34" s="894">
        <f t="shared" si="10"/>
        <v>180.16286947126579</v>
      </c>
      <c r="AE34" s="894">
        <f t="shared" si="10"/>
        <v>166.51976660299775</v>
      </c>
      <c r="AF34" s="894">
        <f t="shared" si="10"/>
        <v>166.44934194005046</v>
      </c>
      <c r="AG34" s="894">
        <f t="shared" si="10"/>
        <v>163.7980854920597</v>
      </c>
      <c r="AH34" s="894">
        <f t="shared" si="10"/>
        <v>159.5509537741757</v>
      </c>
      <c r="AI34" s="894">
        <f t="shared" si="10"/>
        <v>159.95695930901422</v>
      </c>
      <c r="AJ34" s="894">
        <f t="shared" si="10"/>
        <v>152.91134678648842</v>
      </c>
      <c r="AK34" s="895">
        <f t="shared" si="10"/>
        <v>147.76470231627107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25.955948807333449</v>
      </c>
      <c r="P35" s="453">
        <f t="shared" si="9"/>
        <v>0.13353194998716955</v>
      </c>
      <c r="Q35" s="328"/>
      <c r="R35" s="13"/>
      <c r="S35" s="323"/>
      <c r="T35" s="334"/>
      <c r="U35" s="246" t="s">
        <v>114</v>
      </c>
      <c r="V35" s="344"/>
      <c r="W35" s="344"/>
      <c r="X35" s="896">
        <f>SUM(X36:X38)</f>
        <v>63.237041651447335</v>
      </c>
      <c r="Y35" s="897">
        <f t="shared" ref="Y35:AK35" si="11">SUM(Y36:Y38)</f>
        <v>75.224087255757723</v>
      </c>
      <c r="Z35" s="897">
        <f t="shared" si="11"/>
        <v>80.47426470829889</v>
      </c>
      <c r="AA35" s="897">
        <f t="shared" si="11"/>
        <v>69.254536820174877</v>
      </c>
      <c r="AB35" s="897">
        <f t="shared" si="11"/>
        <v>83.336075279358255</v>
      </c>
      <c r="AC35" s="897">
        <f t="shared" si="11"/>
        <v>73.071463742159665</v>
      </c>
      <c r="AD35" s="897">
        <f t="shared" si="11"/>
        <v>68.541742425482624</v>
      </c>
      <c r="AE35" s="897">
        <f t="shared" si="11"/>
        <v>65.667733933076576</v>
      </c>
      <c r="AF35" s="897">
        <f t="shared" si="11"/>
        <v>69.090181636930211</v>
      </c>
      <c r="AG35" s="897">
        <f t="shared" si="11"/>
        <v>69.525344036592472</v>
      </c>
      <c r="AH35" s="897">
        <f t="shared" si="11"/>
        <v>66.722537999127425</v>
      </c>
      <c r="AI35" s="897">
        <f t="shared" si="11"/>
        <v>73.834936123335893</v>
      </c>
      <c r="AJ35" s="897">
        <f t="shared" si="11"/>
        <v>64.411331159863366</v>
      </c>
      <c r="AK35" s="898">
        <f t="shared" si="11"/>
        <v>57.547656543929691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32.224417066995272</v>
      </c>
      <c r="P36" s="453">
        <f t="shared" si="9"/>
        <v>0.16578046443595862</v>
      </c>
      <c r="Q36" s="328"/>
      <c r="R36" s="13"/>
      <c r="S36" s="356" t="s">
        <v>184</v>
      </c>
      <c r="T36" s="335"/>
      <c r="U36" s="346"/>
      <c r="V36" s="336" t="s">
        <v>184</v>
      </c>
      <c r="W36" s="357"/>
      <c r="X36" s="899">
        <f>VLOOKUP(年度マスタ!$K$4&amp;"_"&amp;X$33,データシート1!$A:$BT,MATCH("aa_"&amp;$S36,データシート1!$A$1:$BT$1,0),0)</f>
        <v>58.028333920092138</v>
      </c>
      <c r="Y36" s="900">
        <f>VLOOKUP(年度マスタ!$K$4&amp;"_"&amp;Y$33,データシート1!$A:$BT,MATCH("aa_"&amp;$S36,データシート1!$A$1:$BT$1,0),0)</f>
        <v>69.253644863944558</v>
      </c>
      <c r="Z36" s="900">
        <f>VLOOKUP(年度マスタ!$K$4&amp;"_"&amp;Z$33,データシート1!$A:$BT,MATCH("aa_"&amp;$S36,データシート1!$A$1:$BT$1,0),0)</f>
        <v>74.584972477891213</v>
      </c>
      <c r="AA36" s="900">
        <f>VLOOKUP(年度マスタ!$K$4&amp;"_"&amp;AA$33,データシート1!$A:$BT,MATCH("aa_"&amp;$S36,データシート1!$A$1:$BT$1,0),0)</f>
        <v>63.699860755395257</v>
      </c>
      <c r="AB36" s="900">
        <f>VLOOKUP(年度マスタ!$K$4&amp;"_"&amp;AB$33,データシート1!$A:$BT,MATCH("aa_"&amp;$S36,データシート1!$A$1:$BT$1,0),0)</f>
        <v>78.305783278550265</v>
      </c>
      <c r="AC36" s="900">
        <f>VLOOKUP(年度マスタ!$K$4&amp;"_"&amp;AC$33,データシート1!$A:$BT,MATCH("aa_"&amp;$S36,データシート1!$A$1:$BT$1,0),0)</f>
        <v>69.503670205689787</v>
      </c>
      <c r="AD36" s="900">
        <f>VLOOKUP(年度マスタ!$K$4&amp;"_"&amp;AD$33,データシート1!$A:$BT,MATCH("aa_"&amp;$S36,データシート1!$A$1:$BT$1,0),0)</f>
        <v>65.18149632958108</v>
      </c>
      <c r="AE36" s="900">
        <f>VLOOKUP(年度マスタ!$K$4&amp;"_"&amp;AE$33,データシート1!$A:$BT,MATCH("aa_"&amp;$S36,データシート1!$A$1:$BT$1,0),0)</f>
        <v>62.391636645615208</v>
      </c>
      <c r="AF36" s="900">
        <f>VLOOKUP(年度マスタ!$K$4&amp;"_"&amp;AF$33,データシート1!$A:$BT,MATCH("aa_"&amp;$S36,データシート1!$A$1:$BT$1,0),0)</f>
        <v>65.719142145857461</v>
      </c>
      <c r="AG36" s="900">
        <f>VLOOKUP(年度マスタ!$K$4&amp;"_"&amp;AG$33,データシート1!$A:$BT,MATCH("aa_"&amp;$S36,データシート1!$A$1:$BT$1,0),0)</f>
        <v>66.434543156166811</v>
      </c>
      <c r="AH36" s="900">
        <f>VLOOKUP(年度マスタ!$K$4&amp;"_"&amp;AH$33,データシート1!$A:$BT,MATCH("aa_"&amp;$S36,データシート1!$A$1:$BT$1,0),0)</f>
        <v>63.784813433338662</v>
      </c>
      <c r="AI36" s="900">
        <f>VLOOKUP(年度マスタ!$K$4&amp;"_"&amp;AI$33,データシート1!$A:$BT,MATCH("aa_"&amp;$S36,データシート1!$A$1:$BT$1,0),0)</f>
        <v>68.348525263615386</v>
      </c>
      <c r="AJ36" s="900">
        <f>VLOOKUP(年度マスタ!$K$4&amp;"_"&amp;AJ$33,データシート1!$A:$BT,MATCH("aa_"&amp;$S36,データシート1!$A$1:$BT$1,0),0)</f>
        <v>58.3039628267314</v>
      </c>
      <c r="AK36" s="901">
        <f>VLOOKUP(年度マスタ!$K$4&amp;"_"&amp;AK$33,データシート1!$A:$BT,MATCH("aa_"&amp;$S36,データシート1!$A$1:$BT$1,0),0)</f>
        <v>52.139588664784746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50.555915843333914</v>
      </c>
      <c r="P37" s="453">
        <f t="shared" si="9"/>
        <v>0.26008796966190173</v>
      </c>
      <c r="Q37" s="328"/>
      <c r="R37" s="13"/>
      <c r="S37" s="356" t="s">
        <v>187</v>
      </c>
      <c r="T37" s="335"/>
      <c r="U37" s="346"/>
      <c r="V37" s="336" t="s">
        <v>194</v>
      </c>
      <c r="W37" s="357"/>
      <c r="X37" s="899">
        <f>VLOOKUP(年度マスタ!$K$4&amp;"_"&amp;X$33,データシート1!$A:$BT,MATCH("aa_"&amp;$S37,データシート1!$A$1:$BT$1,0),0)</f>
        <v>1.757176980879964</v>
      </c>
      <c r="Y37" s="900">
        <f>VLOOKUP(年度マスタ!$K$4&amp;"_"&amp;Y$33,データシート1!$A:$BT,MATCH("aa_"&amp;$S37,データシート1!$A$1:$BT$1,0),0)</f>
        <v>1.859857201666185</v>
      </c>
      <c r="Z37" s="900">
        <f>VLOOKUP(年度マスタ!$K$4&amp;"_"&amp;Z$33,データシート1!$A:$BT,MATCH("aa_"&amp;$S37,データシート1!$A$1:$BT$1,0),0)</f>
        <v>2.4245400100181609</v>
      </c>
      <c r="AA37" s="900">
        <f>VLOOKUP(年度マスタ!$K$4&amp;"_"&amp;AA$33,データシート1!$A:$BT,MATCH("aa_"&amp;$S37,データシート1!$A$1:$BT$1,0),0)</f>
        <v>2.1883986843979439</v>
      </c>
      <c r="AB37" s="900">
        <f>VLOOKUP(年度マスタ!$K$4&amp;"_"&amp;AB$33,データシート1!$A:$BT,MATCH("aa_"&amp;$S37,データシート1!$A$1:$BT$1,0),0)</f>
        <v>1.7667751105444749</v>
      </c>
      <c r="AC37" s="900">
        <f>VLOOKUP(年度マスタ!$K$4&amp;"_"&amp;AC$33,データシート1!$A:$BT,MATCH("aa_"&amp;$S37,データシート1!$A$1:$BT$1,0),0)</f>
        <v>1.9092664677328339</v>
      </c>
      <c r="AD37" s="900">
        <f>VLOOKUP(年度マスタ!$K$4&amp;"_"&amp;AD$33,データシート1!$A:$BT,MATCH("aa_"&amp;$S37,データシート1!$A$1:$BT$1,0),0)</f>
        <v>1.880303912337516</v>
      </c>
      <c r="AE37" s="900">
        <f>VLOOKUP(年度マスタ!$K$4&amp;"_"&amp;AE$33,データシート1!$A:$BT,MATCH("aa_"&amp;$S37,データシート1!$A$1:$BT$1,0),0)</f>
        <v>1.869365387470916</v>
      </c>
      <c r="AF37" s="900">
        <f>VLOOKUP(年度マスタ!$K$4&amp;"_"&amp;AF$33,データシート1!$A:$BT,MATCH("aa_"&amp;$S37,データシート1!$A$1:$BT$1,0),0)</f>
        <v>1.8608824795000014</v>
      </c>
      <c r="AG37" s="900">
        <f>VLOOKUP(年度マスタ!$K$4&amp;"_"&amp;AG$33,データシート1!$A:$BT,MATCH("aa_"&amp;$S37,データシート1!$A$1:$BT$1,0),0)</f>
        <v>1.7529408160179381</v>
      </c>
      <c r="AH37" s="900">
        <f>VLOOKUP(年度マスタ!$K$4&amp;"_"&amp;AH$33,データシート1!$A:$BT,MATCH("aa_"&amp;$S37,データシート1!$A$1:$BT$1,0),0)</f>
        <v>1.5937704766301246</v>
      </c>
      <c r="AI37" s="900">
        <f>VLOOKUP(年度マスタ!$K$4&amp;"_"&amp;AI$33,データシート1!$A:$BT,MATCH("aa_"&amp;$S37,データシート1!$A$1:$BT$1,0),0)</f>
        <v>1.9692438078823291</v>
      </c>
      <c r="AJ37" s="900">
        <f>VLOOKUP(年度マスタ!$K$4&amp;"_"&amp;AJ$33,データシート1!$A:$BT,MATCH("aa_"&amp;$S37,データシート1!$A$1:$BT$1,0),0)</f>
        <v>2.1470308786775254</v>
      </c>
      <c r="AK37" s="901">
        <f>VLOOKUP(年度マスタ!$K$4&amp;"_"&amp;AK$33,データシート1!$A:$BT,MATCH("aa_"&amp;$S37,データシート1!$A$1:$BT$1,0),0)</f>
        <v>2.0472413277061974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48.632254344365215</v>
      </c>
      <c r="P38" s="454">
        <f t="shared" si="9"/>
        <v>0.25019157662386504</v>
      </c>
      <c r="Q38" s="328"/>
      <c r="R38" s="13"/>
      <c r="S38" s="356" t="s">
        <v>188</v>
      </c>
      <c r="T38" s="335"/>
      <c r="U38" s="348"/>
      <c r="V38" s="358" t="s">
        <v>197</v>
      </c>
      <c r="W38" s="358"/>
      <c r="X38" s="899">
        <f>VLOOKUP(年度マスタ!$K$4&amp;"_"&amp;X$33,データシート1!$A:$BT,MATCH("aa_"&amp;$S38,データシート1!$A$1:$BT$1,0),0)</f>
        <v>3.4515307504752339</v>
      </c>
      <c r="Y38" s="900">
        <f>VLOOKUP(年度マスタ!$K$4&amp;"_"&amp;Y$33,データシート1!$A:$BT,MATCH("aa_"&amp;$S38,データシート1!$A$1:$BT$1,0),0)</f>
        <v>4.1105851901469803</v>
      </c>
      <c r="Z38" s="900">
        <f>VLOOKUP(年度マスタ!$K$4&amp;"_"&amp;Z$33,データシート1!$A:$BT,MATCH("aa_"&amp;$S38,データシート1!$A$1:$BT$1,0),0)</f>
        <v>3.4647522203895109</v>
      </c>
      <c r="AA38" s="900">
        <f>VLOOKUP(年度マスタ!$K$4&amp;"_"&amp;AA$33,データシート1!$A:$BT,MATCH("aa_"&amp;$S38,データシート1!$A$1:$BT$1,0),0)</f>
        <v>3.366277380381681</v>
      </c>
      <c r="AB38" s="900">
        <f>VLOOKUP(年度マスタ!$K$4&amp;"_"&amp;AB$33,データシート1!$A:$BT,MATCH("aa_"&amp;$S38,データシート1!$A$1:$BT$1,0),0)</f>
        <v>3.2635168902635199</v>
      </c>
      <c r="AC38" s="900">
        <f>VLOOKUP(年度マスタ!$K$4&amp;"_"&amp;AC$33,データシート1!$A:$BT,MATCH("aa_"&amp;$S38,データシート1!$A$1:$BT$1,0),0)</f>
        <v>1.6585270687370439</v>
      </c>
      <c r="AD38" s="900">
        <f>VLOOKUP(年度マスタ!$K$4&amp;"_"&amp;AD$33,データシート1!$A:$BT,MATCH("aa_"&amp;$S38,データシート1!$A$1:$BT$1,0),0)</f>
        <v>1.4799421835640321</v>
      </c>
      <c r="AE38" s="900">
        <f>VLOOKUP(年度マスタ!$K$4&amp;"_"&amp;AE$33,データシート1!$A:$BT,MATCH("aa_"&amp;$S38,データシート1!$A$1:$BT$1,0),0)</f>
        <v>1.4067318999904534</v>
      </c>
      <c r="AF38" s="900">
        <f>VLOOKUP(年度マスタ!$K$4&amp;"_"&amp;AF$33,データシート1!$A:$BT,MATCH("aa_"&amp;$S38,データシート1!$A$1:$BT$1,0),0)</f>
        <v>1.5101570115727396</v>
      </c>
      <c r="AG38" s="900">
        <f>VLOOKUP(年度マスタ!$K$4&amp;"_"&amp;AG$33,データシート1!$A:$BT,MATCH("aa_"&amp;$S38,データシート1!$A$1:$BT$1,0),0)</f>
        <v>1.3378600644077254</v>
      </c>
      <c r="AH38" s="900">
        <f>VLOOKUP(年度マスタ!$K$4&amp;"_"&amp;AH$33,データシート1!$A:$BT,MATCH("aa_"&amp;$S38,データシート1!$A$1:$BT$1,0),0)</f>
        <v>1.3439540891586486</v>
      </c>
      <c r="AI38" s="900">
        <f>VLOOKUP(年度マスタ!$K$4&amp;"_"&amp;AI$33,データシート1!$A:$BT,MATCH("aa_"&amp;$S38,データシート1!$A$1:$BT$1,0),0)</f>
        <v>3.5171670518381659</v>
      </c>
      <c r="AJ38" s="900">
        <f>VLOOKUP(年度マスタ!$K$4&amp;"_"&amp;AJ$33,データシート1!$A:$BT,MATCH("aa_"&amp;$S38,データシート1!$A$1:$BT$1,0),0)</f>
        <v>3.9603374544544372</v>
      </c>
      <c r="AK38" s="901">
        <f>VLOOKUP(年度マスタ!$K$4&amp;"_"&amp;AK$33,データシート1!$A:$BT,MATCH("aa_"&amp;$S38,データシート1!$A$1:$BT$1,0),0)</f>
        <v>3.3608265514387519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28.910557588650033</v>
      </c>
      <c r="P39" s="454">
        <f t="shared" si="9"/>
        <v>0.1487321137317886</v>
      </c>
      <c r="Q39" s="328"/>
      <c r="R39" s="13"/>
      <c r="S39" s="356" t="s">
        <v>189</v>
      </c>
      <c r="T39" s="335"/>
      <c r="U39" s="343" t="s">
        <v>199</v>
      </c>
      <c r="V39" s="344"/>
      <c r="W39" s="344"/>
      <c r="X39" s="896">
        <f>VLOOKUP(年度マスタ!$K$4&amp;"_"&amp;X$33,データシート1!$A:$BT,MATCH("aa_"&amp;$S39,データシート1!$A$1:$BT$1,0),0)</f>
        <v>22.380997230736138</v>
      </c>
      <c r="Y39" s="897">
        <f>VLOOKUP(年度マスタ!$K$4&amp;"_"&amp;Y$33,データシート1!$A:$BT,MATCH("aa_"&amp;$S39,データシート1!$A$1:$BT$1,0),0)</f>
        <v>22.883258043032171</v>
      </c>
      <c r="Z39" s="897">
        <f>VLOOKUP(年度マスタ!$K$4&amp;"_"&amp;Z$33,データシート1!$A:$BT,MATCH("aa_"&amp;$S39,データシート1!$A$1:$BT$1,0),0)</f>
        <v>26.195160122066159</v>
      </c>
      <c r="AA39" s="897">
        <f>VLOOKUP(年度マスタ!$K$4&amp;"_"&amp;AA$33,データシート1!$A:$BT,MATCH("aa_"&amp;$S39,データシート1!$A$1:$BT$1,0),0)</f>
        <v>25.462219520033528</v>
      </c>
      <c r="AB39" s="897">
        <f>VLOOKUP(年度マスタ!$K$4&amp;"_"&amp;AB$33,データシート1!$A:$BT,MATCH("aa_"&amp;$S39,データシート1!$A$1:$BT$1,0),0)</f>
        <v>25.955948807333449</v>
      </c>
      <c r="AC39" s="897">
        <f>VLOOKUP(年度マスタ!$K$4&amp;"_"&amp;AC$33,データシート1!$A:$BT,MATCH("aa_"&amp;$S39,データシート1!$A$1:$BT$1,0),0)</f>
        <v>23.02309607518864</v>
      </c>
      <c r="AD39" s="897">
        <f>VLOOKUP(年度マスタ!$K$4&amp;"_"&amp;AD$33,データシート1!$A:$BT,MATCH("aa_"&amp;$S39,データシート1!$A$1:$BT$1,0),0)</f>
        <v>30.031868436566949</v>
      </c>
      <c r="AE39" s="897">
        <f>VLOOKUP(年度マスタ!$K$4&amp;"_"&amp;AE$33,データシート1!$A:$BT,MATCH("aa_"&amp;$S39,データシート1!$A$1:$BT$1,0),0)</f>
        <v>19.983528412148946</v>
      </c>
      <c r="AF39" s="897">
        <f>VLOOKUP(年度マスタ!$K$4&amp;"_"&amp;AF$33,データシート1!$A:$BT,MATCH("aa_"&amp;$S39,データシート1!$A$1:$BT$1,0),0)</f>
        <v>17.695187750707518</v>
      </c>
      <c r="AG39" s="897">
        <f>VLOOKUP(年度マスタ!$K$4&amp;"_"&amp;AG$33,データシート1!$A:$BT,MATCH("aa_"&amp;$S39,データシート1!$A$1:$BT$1,0),0)</f>
        <v>18.296461913155863</v>
      </c>
      <c r="AH39" s="897">
        <f>VLOOKUP(年度マスタ!$K$4&amp;"_"&amp;AH$33,データシート1!$A:$BT,MATCH("aa_"&amp;$S39,データシート1!$A$1:$BT$1,0),0)</f>
        <v>18.786334462656516</v>
      </c>
      <c r="AI39" s="897">
        <f>VLOOKUP(年度マスタ!$K$4&amp;"_"&amp;AI$33,データシート1!$A:$BT,MATCH("aa_"&amp;$S39,データシート1!$A$1:$BT$1,0),0)</f>
        <v>16.530488293231713</v>
      </c>
      <c r="AJ39" s="897">
        <f>VLOOKUP(年度マスタ!$K$4&amp;"_"&amp;AJ$33,データシート1!$A:$BT,MATCH("aa_"&amp;$S39,データシート1!$A$1:$BT$1,0),0)</f>
        <v>18.877353572780169</v>
      </c>
      <c r="AK39" s="898">
        <f>VLOOKUP(年度マスタ!$K$4&amp;"_"&amp;AK$33,データシート1!$A:$BT,MATCH("aa_"&amp;$S39,データシート1!$A$1:$BT$1,0),0)</f>
        <v>17.059201766704398</v>
      </c>
      <c r="AL39" s="330"/>
      <c r="AW39" s="17" t="str">
        <f>年度マスタ!K4</f>
        <v>21404</v>
      </c>
      <c r="AX39" s="17" t="s">
        <v>200</v>
      </c>
      <c r="AY39" s="17">
        <f>VLOOKUP($AW39&amp;"_"&amp;$AY$34,データシート1!$A:$BT,MATCH($AY$31&amp;"_"&amp;AY$36,データシート1!$A$1:$BT$1,0),0)</f>
        <v>52.139588664784746</v>
      </c>
      <c r="AZ39" s="17">
        <f>VLOOKUP($AW39&amp;"_"&amp;$AY$34,データシート1!$A:$BT,MATCH($AY$31&amp;"_"&amp;AZ$36,データシート1!$A$1:$BT$1,0),0)</f>
        <v>2.0472413277061974</v>
      </c>
      <c r="BA39" s="17">
        <f>VLOOKUP($AW39&amp;"_"&amp;$AY$34,データシート1!$A:$BT,MATCH($AY$31&amp;"_"&amp;BA$36,データシート1!$A$1:$BT$1,0),0)</f>
        <v>3.3608265514387519</v>
      </c>
      <c r="BB39" s="17">
        <f>VLOOKUP($AW39&amp;"_"&amp;$AY$34,データシート1!$A:$BT,MATCH($AY$31&amp;"_"&amp;BB$36,データシート1!$A$1:$BT$1,0),0)</f>
        <v>17.059201766704398</v>
      </c>
      <c r="BC39" s="17">
        <f>VLOOKUP($AW39&amp;"_"&amp;$AY$34,データシート1!$A:$BT,MATCH($AY$31&amp;"_"&amp;BC$36,データシート1!$A$1:$BT$1,0),0)</f>
        <v>28.374633377007633</v>
      </c>
      <c r="BD39" s="17">
        <f>VLOOKUP($AW39&amp;"_"&amp;$AY$34,データシート1!$A:$BT,MATCH($AY$31&amp;"_"&amp;BD$36,データシート1!$A$1:$BT$1,0),0)</f>
        <v>23.036879989138892</v>
      </c>
      <c r="BE39" s="17">
        <f>VLOOKUP($AW39&amp;"_"&amp;$AY$34,データシート1!$A:$BT,MATCH($AY$31&amp;"_"&amp;BE$36,データシート1!$A$1:$BT$1,0),0)</f>
        <v>17.501830979959742</v>
      </c>
      <c r="BF39" s="17">
        <f>VLOOKUP($AW39&amp;"_"&amp;$AY$34,データシート1!$A:$BT,MATCH($AY$31&amp;"_"&amp;BF$36,データシート1!$A$1:$BT$1,0),0)</f>
        <v>1.3534176792378674</v>
      </c>
      <c r="BG39" s="17">
        <f>VLOOKUP($AW39&amp;"_"&amp;$AY$34,データシート1!$A:$BT,MATCH($AY$31&amp;"_"&amp;BG$36,データシート1!$A$1:$BT$1,0),0)</f>
        <v>0</v>
      </c>
      <c r="BH39" s="17">
        <f>VLOOKUP($AW39&amp;"_"&amp;$AY$34,データシート1!$A:$BT,MATCH($AY$31&amp;"_"&amp;BH$36,データシート1!$A$1:$BT$1,0),0)</f>
        <v>2.8910819802928409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19.721696755715183</v>
      </c>
      <c r="P40" s="454">
        <f t="shared" si="9"/>
        <v>0.10145946289207643</v>
      </c>
      <c r="Q40" s="328"/>
      <c r="R40" s="13"/>
      <c r="S40" s="356" t="s">
        <v>165</v>
      </c>
      <c r="T40" s="335"/>
      <c r="U40" s="343" t="s">
        <v>165</v>
      </c>
      <c r="V40" s="344"/>
      <c r="W40" s="344"/>
      <c r="X40" s="896">
        <f>VLOOKUP(年度マスタ!$K$4&amp;"_"&amp;X$33,データシート1!$A:$BT,MATCH("aa_"&amp;$S40,データシート1!$A$1:$BT$1,0),0)</f>
        <v>30.407214217961961</v>
      </c>
      <c r="Y40" s="897">
        <f>VLOOKUP(年度マスタ!$K$4&amp;"_"&amp;Y$33,データシート1!$A:$BT,MATCH("aa_"&amp;$S40,データシート1!$A$1:$BT$1,0),0)</f>
        <v>34.270495903635222</v>
      </c>
      <c r="Z40" s="897">
        <f>VLOOKUP(年度マスタ!$K$4&amp;"_"&amp;Z$33,データシート1!$A:$BT,MATCH("aa_"&amp;$S40,データシート1!$A$1:$BT$1,0),0)</f>
        <v>34.441247354589471</v>
      </c>
      <c r="AA40" s="897">
        <f>VLOOKUP(年度マスタ!$K$4&amp;"_"&amp;AA$33,データシート1!$A:$BT,MATCH("aa_"&amp;$S40,データシート1!$A$1:$BT$1,0),0)</f>
        <v>34.494069582824103</v>
      </c>
      <c r="AB40" s="897">
        <f>VLOOKUP(年度マスタ!$K$4&amp;"_"&amp;AB$33,データシート1!$A:$BT,MATCH("aa_"&amp;$S40,データシート1!$A$1:$BT$1,0),0)</f>
        <v>32.224417066995272</v>
      </c>
      <c r="AC40" s="897">
        <f>VLOOKUP(年度マスタ!$K$4&amp;"_"&amp;AC$33,データシート1!$A:$BT,MATCH("aa_"&amp;$S40,データシート1!$A$1:$BT$1,0),0)</f>
        <v>31.934760471847099</v>
      </c>
      <c r="AD40" s="897">
        <f>VLOOKUP(年度マスタ!$K$4&amp;"_"&amp;AD$33,データシート1!$A:$BT,MATCH("aa_"&amp;$S40,データシート1!$A$1:$BT$1,0),0)</f>
        <v>30.647704136438719</v>
      </c>
      <c r="AE40" s="897">
        <f>VLOOKUP(年度マスタ!$K$4&amp;"_"&amp;AE$33,データシート1!$A:$BT,MATCH("aa_"&amp;$S40,データシート1!$A$1:$BT$1,0),0)</f>
        <v>30.504311916562553</v>
      </c>
      <c r="AF40" s="897">
        <f>VLOOKUP(年度マスタ!$K$4&amp;"_"&amp;AF$33,データシート1!$A:$BT,MATCH("aa_"&amp;$S40,データシート1!$A$1:$BT$1,0),0)</f>
        <v>29.855639442456187</v>
      </c>
      <c r="AG40" s="897">
        <f>VLOOKUP(年度マスタ!$K$4&amp;"_"&amp;AG$33,データシート1!$A:$BT,MATCH("aa_"&amp;$S40,データシート1!$A$1:$BT$1,0),0)</f>
        <v>26.967824284235263</v>
      </c>
      <c r="AH40" s="897">
        <f>VLOOKUP(年度マスタ!$K$4&amp;"_"&amp;AH$33,データシート1!$A:$BT,MATCH("aa_"&amp;$S40,データシート1!$A$1:$BT$1,0),0)</f>
        <v>25.928181116726417</v>
      </c>
      <c r="AI40" s="897">
        <f>VLOOKUP(年度マスタ!$K$4&amp;"_"&amp;AI$33,データシート1!$A:$BT,MATCH("aa_"&amp;$S40,データシート1!$A$1:$BT$1,0),0)</f>
        <v>25.391242295724329</v>
      </c>
      <c r="AJ40" s="897">
        <f>VLOOKUP(年度マスタ!$K$4&amp;"_"&amp;AJ$33,データシート1!$A:$BT,MATCH("aa_"&amp;$S40,データシート1!$A$1:$BT$1,0),0)</f>
        <v>26.336504149934626</v>
      </c>
      <c r="AK40" s="898">
        <f>VLOOKUP(年度マスタ!$K$4&amp;"_"&amp;AK$33,データシート1!$A:$BT,MATCH("aa_"&amp;$S40,データシート1!$A$1:$BT$1,0),0)</f>
        <v>28.374633377007633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1.9236614989687</v>
      </c>
      <c r="P41" s="454">
        <f t="shared" si="9"/>
        <v>9.8963930380367125E-3</v>
      </c>
      <c r="Q41" s="328"/>
      <c r="R41" s="13"/>
      <c r="S41" s="356" t="s">
        <v>201</v>
      </c>
      <c r="T41" s="335"/>
      <c r="U41" s="246" t="s">
        <v>128</v>
      </c>
      <c r="V41" s="344"/>
      <c r="W41" s="344"/>
      <c r="X41" s="896">
        <f>X42+X45+X46</f>
        <v>51.87821991194874</v>
      </c>
      <c r="Y41" s="897">
        <f t="shared" ref="Y41:AH41" si="12">Y42+Y45+Y46</f>
        <v>52.162184461906399</v>
      </c>
      <c r="Z41" s="897">
        <f t="shared" si="12"/>
        <v>51.443854518417645</v>
      </c>
      <c r="AA41" s="897">
        <f t="shared" si="12"/>
        <v>51.748016502226392</v>
      </c>
      <c r="AB41" s="897">
        <f t="shared" si="12"/>
        <v>50.555915843333914</v>
      </c>
      <c r="AC41" s="897">
        <f t="shared" si="12"/>
        <v>49.230755649914158</v>
      </c>
      <c r="AD41" s="897">
        <f t="shared" si="12"/>
        <v>48.756687038854018</v>
      </c>
      <c r="AE41" s="897">
        <f t="shared" si="12"/>
        <v>47.788425301771497</v>
      </c>
      <c r="AF41" s="897">
        <f t="shared" si="12"/>
        <v>47.13968330516137</v>
      </c>
      <c r="AG41" s="897">
        <f t="shared" si="12"/>
        <v>46.301904389283365</v>
      </c>
      <c r="AH41" s="897">
        <f t="shared" si="12"/>
        <v>45.401792022114371</v>
      </c>
      <c r="AI41" s="897">
        <f>AI42+AI45+AI46</f>
        <v>41.11803019149972</v>
      </c>
      <c r="AJ41" s="897">
        <f>AJ42+AJ45+AJ46</f>
        <v>40.725338911499264</v>
      </c>
      <c r="AK41" s="898">
        <f>AK42+AK45+AK46</f>
        <v>41.892128648336495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50.433028398288769</v>
      </c>
      <c r="Y42" s="900">
        <f t="shared" ref="Y42:AK42" si="13">SUM(Y43:Y44)</f>
        <v>50.656724243261699</v>
      </c>
      <c r="Z42" s="900">
        <f t="shared" si="13"/>
        <v>49.707323618986443</v>
      </c>
      <c r="AA42" s="900">
        <f t="shared" si="13"/>
        <v>49.846518958354189</v>
      </c>
      <c r="AB42" s="900">
        <f t="shared" si="13"/>
        <v>48.632254344365215</v>
      </c>
      <c r="AC42" s="900">
        <f t="shared" si="13"/>
        <v>47.398327720818635</v>
      </c>
      <c r="AD42" s="900">
        <f t="shared" si="13"/>
        <v>46.971431373671059</v>
      </c>
      <c r="AE42" s="900">
        <f t="shared" si="13"/>
        <v>46.065710142478139</v>
      </c>
      <c r="AF42" s="900">
        <f t="shared" si="13"/>
        <v>45.484639536372917</v>
      </c>
      <c r="AG42" s="900">
        <f t="shared" si="13"/>
        <v>44.780003818158022</v>
      </c>
      <c r="AH42" s="900">
        <f t="shared" si="13"/>
        <v>43.934384711578211</v>
      </c>
      <c r="AI42" s="900">
        <f t="shared" si="13"/>
        <v>39.72873866605098</v>
      </c>
      <c r="AJ42" s="900">
        <f t="shared" si="13"/>
        <v>39.371575439382312</v>
      </c>
      <c r="AK42" s="901">
        <f t="shared" si="13"/>
        <v>40.538710969098631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2.307705675825833</v>
      </c>
      <c r="P43" s="612">
        <f t="shared" si="9"/>
        <v>1.1872131555538387E-2</v>
      </c>
      <c r="Q43" s="328"/>
      <c r="R43" s="13"/>
      <c r="S43" s="356" t="s">
        <v>190</v>
      </c>
      <c r="T43" s="359"/>
      <c r="U43" s="346"/>
      <c r="V43" s="360"/>
      <c r="W43" s="347" t="s">
        <v>190</v>
      </c>
      <c r="X43" s="899">
        <f>VLOOKUP(年度マスタ!$K$4&amp;"_"&amp;X$33,データシート1!$A:$BT,MATCH("aa_"&amp;$S43,データシート1!$A$1:$BT$1,0),0)</f>
        <v>30.166692791380939</v>
      </c>
      <c r="Y43" s="900">
        <f>VLOOKUP(年度マスタ!$K$4&amp;"_"&amp;Y$33,データシート1!$A:$BT,MATCH("aa_"&amp;$S43,データシート1!$A$1:$BT$1,0),0)</f>
        <v>30.22800000163031</v>
      </c>
      <c r="Z43" s="900">
        <f>VLOOKUP(年度マスタ!$K$4&amp;"_"&amp;Z$33,データシート1!$A:$BT,MATCH("aa_"&amp;$S43,データシート1!$A$1:$BT$1,0),0)</f>
        <v>29.962977243595621</v>
      </c>
      <c r="AA43" s="900">
        <f>VLOOKUP(年度マスタ!$K$4&amp;"_"&amp;AA$33,データシート1!$A:$BT,MATCH("aa_"&amp;$S43,データシート1!$A$1:$BT$1,0),0)</f>
        <v>30.044579771581716</v>
      </c>
      <c r="AB43" s="900">
        <f>VLOOKUP(年度マスタ!$K$4&amp;"_"&amp;AB$33,データシート1!$A:$BT,MATCH("aa_"&amp;$S43,データシート1!$A$1:$BT$1,0),0)</f>
        <v>28.910557588650033</v>
      </c>
      <c r="AC43" s="900">
        <f>VLOOKUP(年度マスタ!$K$4&amp;"_"&amp;AC$33,データシート1!$A:$BT,MATCH("aa_"&amp;$S43,データシート1!$A$1:$BT$1,0),0)</f>
        <v>27.739824456377278</v>
      </c>
      <c r="AD43" s="900">
        <f>VLOOKUP(年度マスタ!$K$4&amp;"_"&amp;AD$33,データシート1!$A:$BT,MATCH("aa_"&amp;$S43,データシート1!$A$1:$BT$1,0),0)</f>
        <v>27.583838626396368</v>
      </c>
      <c r="AE43" s="900">
        <f>VLOOKUP(年度マスタ!$K$4&amp;"_"&amp;AE$33,データシート1!$A:$BT,MATCH("aa_"&amp;$S43,データシート1!$A$1:$BT$1,0),0)</f>
        <v>27.398500471816853</v>
      </c>
      <c r="AF43" s="900">
        <f>VLOOKUP(年度マスタ!$K$4&amp;"_"&amp;AF$33,データシート1!$A:$BT,MATCH("aa_"&amp;$S43,データシート1!$A$1:$BT$1,0),0)</f>
        <v>27.003271184473931</v>
      </c>
      <c r="AG43" s="900">
        <f>VLOOKUP(年度マスタ!$K$4&amp;"_"&amp;AG$33,データシート1!$A:$BT,MATCH("aa_"&amp;$S43,データシート1!$A$1:$BT$1,0),0)</f>
        <v>26.530402245198108</v>
      </c>
      <c r="AH43" s="900">
        <f>VLOOKUP(年度マスタ!$K$4&amp;"_"&amp;AH$33,データシート1!$A:$BT,MATCH("aa_"&amp;$S43,データシート1!$A$1:$BT$1,0),0)</f>
        <v>25.792765994683844</v>
      </c>
      <c r="AI43" s="900">
        <f>VLOOKUP(年度マスタ!$K$4&amp;"_"&amp;AI$33,データシート1!$A:$BT,MATCH("aa_"&amp;$S43,データシート1!$A$1:$BT$1,0),0)</f>
        <v>22.628897284976723</v>
      </c>
      <c r="AJ43" s="900">
        <f>VLOOKUP(年度マスタ!$K$4&amp;"_"&amp;AJ$33,データシート1!$A:$BT,MATCH("aa_"&amp;$S43,データシート1!$A$1:$BT$1,0),0)</f>
        <v>21.895675599359606</v>
      </c>
      <c r="AK43" s="901">
        <f>VLOOKUP(年度マスタ!$K$4&amp;"_"&amp;AK$33,データシート1!$A:$BT,MATCH("aa_"&amp;$S43,データシート1!$A$1:$BT$1,0),0)</f>
        <v>23.036879989138892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20.26633560690783</v>
      </c>
      <c r="Y44" s="900">
        <f>VLOOKUP(年度マスタ!$K$4&amp;"_"&amp;Y$33,データシート1!$A:$BT,MATCH("aa_"&amp;$S44,データシート1!$A$1:$BT$1,0),0)</f>
        <v>20.428724241631389</v>
      </c>
      <c r="Z44" s="900">
        <f>VLOOKUP(年度マスタ!$K$4&amp;"_"&amp;Z$33,データシート1!$A:$BT,MATCH("aa_"&amp;$S44,データシート1!$A$1:$BT$1,0),0)</f>
        <v>19.744346375390823</v>
      </c>
      <c r="AA44" s="900">
        <f>VLOOKUP(年度マスタ!$K$4&amp;"_"&amp;AA$33,データシート1!$A:$BT,MATCH("aa_"&amp;$S44,データシート1!$A$1:$BT$1,0),0)</f>
        <v>19.801939186772472</v>
      </c>
      <c r="AB44" s="900">
        <f>VLOOKUP(年度マスタ!$K$4&amp;"_"&amp;AB$33,データシート1!$A:$BT,MATCH("aa_"&amp;$S44,データシート1!$A$1:$BT$1,0),0)</f>
        <v>19.721696755715183</v>
      </c>
      <c r="AC44" s="900">
        <f>VLOOKUP(年度マスタ!$K$4&amp;"_"&amp;AC$33,データシート1!$A:$BT,MATCH("aa_"&amp;$S44,データシート1!$A$1:$BT$1,0),0)</f>
        <v>19.658503264441357</v>
      </c>
      <c r="AD44" s="900">
        <f>VLOOKUP(年度マスタ!$K$4&amp;"_"&amp;AD$33,データシート1!$A:$BT,MATCH("aa_"&amp;$S44,データシート1!$A$1:$BT$1,0),0)</f>
        <v>19.387592747274692</v>
      </c>
      <c r="AE44" s="900">
        <f>VLOOKUP(年度マスタ!$K$4&amp;"_"&amp;AE$33,データシート1!$A:$BT,MATCH("aa_"&amp;$S44,データシート1!$A$1:$BT$1,0),0)</f>
        <v>18.667209670661283</v>
      </c>
      <c r="AF44" s="900">
        <f>VLOOKUP(年度マスタ!$K$4&amp;"_"&amp;AF$33,データシート1!$A:$BT,MATCH("aa_"&amp;$S44,データシート1!$A$1:$BT$1,0),0)</f>
        <v>18.481368351898986</v>
      </c>
      <c r="AG44" s="900">
        <f>VLOOKUP(年度マスタ!$K$4&amp;"_"&amp;AG$33,データシート1!$A:$BT,MATCH("aa_"&amp;$S44,データシート1!$A$1:$BT$1,0),0)</f>
        <v>18.249601572959911</v>
      </c>
      <c r="AH44" s="900">
        <f>VLOOKUP(年度マスタ!$K$4&amp;"_"&amp;AH$33,データシート1!$A:$BT,MATCH("aa_"&amp;$S44,データシート1!$A$1:$BT$1,0),0)</f>
        <v>18.141618716894367</v>
      </c>
      <c r="AI44" s="900">
        <f>VLOOKUP(年度マスタ!$K$4&amp;"_"&amp;AI$33,データシート1!$A:$BT,MATCH("aa_"&amp;$S44,データシート1!$A$1:$BT$1,0),0)</f>
        <v>17.099841381074256</v>
      </c>
      <c r="AJ44" s="900">
        <f>VLOOKUP(年度マスタ!$K$4&amp;"_"&amp;AJ$33,データシート1!$A:$BT,MATCH("aa_"&amp;$S44,データシート1!$A$1:$BT$1,0),0)</f>
        <v>17.475899840022706</v>
      </c>
      <c r="AK44" s="901">
        <f>VLOOKUP(年度マスタ!$K$4&amp;"_"&amp;AK$33,データシート1!$A:$BT,MATCH("aa_"&amp;$S44,データシート1!$A$1:$BT$1,0),0)</f>
        <v>17.501830979959742</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1.44519151365997</v>
      </c>
      <c r="Y45" s="900">
        <f>VLOOKUP(年度マスタ!$K$4&amp;"_"&amp;Y$33,データシート1!$A:$BT,MATCH("aa_"&amp;$S45,データシート1!$A$1:$BT$1,0),0)</f>
        <v>1.5054602186446999</v>
      </c>
      <c r="Z45" s="900">
        <f>VLOOKUP(年度マスタ!$K$4&amp;"_"&amp;Z$33,データシート1!$A:$BT,MATCH("aa_"&amp;$S45,データシート1!$A$1:$BT$1,0),0)</f>
        <v>1.7365308994312001</v>
      </c>
      <c r="AA45" s="900">
        <f>VLOOKUP(年度マスタ!$K$4&amp;"_"&amp;AA$33,データシート1!$A:$BT,MATCH("aa_"&amp;$S45,データシート1!$A$1:$BT$1,0),0)</f>
        <v>1.9014975438721999</v>
      </c>
      <c r="AB45" s="900">
        <f>VLOOKUP(年度マスタ!$K$4&amp;"_"&amp;AB$33,データシート1!$A:$BT,MATCH("aa_"&amp;$S45,データシート1!$A$1:$BT$1,0),0)</f>
        <v>1.9236614989687</v>
      </c>
      <c r="AC45" s="900">
        <f>VLOOKUP(年度マスタ!$K$4&amp;"_"&amp;AC$33,データシート1!$A:$BT,MATCH("aa_"&amp;$S45,データシート1!$A$1:$BT$1,0),0)</f>
        <v>1.8324279290955201</v>
      </c>
      <c r="AD45" s="900">
        <f>VLOOKUP(年度マスタ!$K$4&amp;"_"&amp;AD$33,データシート1!$A:$BT,MATCH("aa_"&amp;$S45,データシート1!$A$1:$BT$1,0),0)</f>
        <v>1.7852556651829601</v>
      </c>
      <c r="AE45" s="900">
        <f>VLOOKUP(年度マスタ!$K$4&amp;"_"&amp;AE$33,データシート1!$A:$BT,MATCH("aa_"&amp;$S45,データシート1!$A$1:$BT$1,0),0)</f>
        <v>1.7227151592933552</v>
      </c>
      <c r="AF45" s="900">
        <f>VLOOKUP(年度マスタ!$K$4&amp;"_"&amp;AF$33,データシート1!$A:$BT,MATCH("aa_"&amp;$S45,データシート1!$A$1:$BT$1,0),0)</f>
        <v>1.6550437687884501</v>
      </c>
      <c r="AG45" s="900">
        <f>VLOOKUP(年度マスタ!$K$4&amp;"_"&amp;AG$33,データシート1!$A:$BT,MATCH("aa_"&amp;$S45,データシート1!$A$1:$BT$1,0),0)</f>
        <v>1.5219005711253399</v>
      </c>
      <c r="AH45" s="900">
        <f>VLOOKUP(年度マスタ!$K$4&amp;"_"&amp;AH$33,データシート1!$A:$BT,MATCH("aa_"&amp;$S45,データシート1!$A$1:$BT$1,0),0)</f>
        <v>1.46740731053616</v>
      </c>
      <c r="AI45" s="900">
        <f>VLOOKUP(年度マスタ!$K$4&amp;"_"&amp;AI$33,データシート1!$A:$BT,MATCH("aa_"&amp;$S45,データシート1!$A$1:$BT$1,0),0)</f>
        <v>1.3892915254487399</v>
      </c>
      <c r="AJ45" s="900">
        <f>VLOOKUP(年度マスタ!$K$4&amp;"_"&amp;AJ$33,データシート1!$A:$BT,MATCH("aa_"&amp;$S45,データシート1!$A$1:$BT$1,0),0)</f>
        <v>1.35376347211695</v>
      </c>
      <c r="AK45" s="901">
        <f>VLOOKUP(年度マスタ!$K$4&amp;"_"&amp;AK$33,データシート1!$A:$BT,MATCH("aa_"&amp;$S45,データシート1!$A$1:$BT$1,0),0)</f>
        <v>1.3534176792378674</v>
      </c>
      <c r="AL45" s="330"/>
      <c r="AW45" s="17" t="str">
        <f>AW48</f>
        <v>池田町</v>
      </c>
      <c r="AX45" s="1010">
        <f t="shared" ref="AX45:BB45" si="15">AX48/$BC48</f>
        <v>0.38945469142391287</v>
      </c>
      <c r="AY45" s="1010">
        <f t="shared" si="15"/>
        <v>0.11544842238568857</v>
      </c>
      <c r="AZ45" s="1010">
        <f t="shared" si="15"/>
        <v>0.19202578783852881</v>
      </c>
      <c r="BA45" s="1010">
        <f t="shared" si="15"/>
        <v>0.28350565454171767</v>
      </c>
      <c r="BB45" s="1010">
        <f t="shared" si="15"/>
        <v>1.9565443810152017E-2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2.190717491723122</v>
      </c>
      <c r="Y47" s="903">
        <f>VLOOKUP(年度マスタ!$K$4&amp;"_"&amp;Y$33,データシート1!$A:$BT,MATCH("aa_"&amp;$S47,データシート1!$A$1:$BT$1,0),0)</f>
        <v>2.3696658427662252</v>
      </c>
      <c r="Z47" s="903">
        <f>VLOOKUP(年度マスタ!$K$4&amp;"_"&amp;Z$33,データシート1!$A:$BT,MATCH("aa_"&amp;$S47,データシート1!$A$1:$BT$1,0),0)</f>
        <v>2.6369189008788489</v>
      </c>
      <c r="AA47" s="903">
        <f>VLOOKUP(年度マスタ!$K$4&amp;"_"&amp;AA$33,データシート1!$A:$BT,MATCH("aa_"&amp;$S47,データシート1!$A$1:$BT$1,0),0)</f>
        <v>1.872269564261235</v>
      </c>
      <c r="AB47" s="903">
        <f>VLOOKUP(年度マスタ!$K$4&amp;"_"&amp;AB$33,データシート1!$A:$BT,MATCH("aa_"&amp;$S47,データシート1!$A$1:$BT$1,0),0)</f>
        <v>2.307705675825833</v>
      </c>
      <c r="AC47" s="903">
        <f>VLOOKUP(年度マスタ!$K$4&amp;"_"&amp;AC$33,データシート1!$A:$BT,MATCH("aa_"&amp;$S47,データシート1!$A$1:$BT$1,0),0)</f>
        <v>2.2424041637657939</v>
      </c>
      <c r="AD47" s="903">
        <f>VLOOKUP(年度マスタ!$K$4&amp;"_"&amp;AD$33,データシート1!$A:$BT,MATCH("aa_"&amp;$S47,データシート1!$A$1:$BT$1,0),0)</f>
        <v>2.1848674339234848</v>
      </c>
      <c r="AE47" s="903">
        <f>VLOOKUP(年度マスタ!$K$4&amp;"_"&amp;AE$33,データシート1!$A:$BT,MATCH("aa_"&amp;$S47,データシート1!$A$1:$BT$1,0),0)</f>
        <v>2.5757670394381851</v>
      </c>
      <c r="AF47" s="903">
        <f>VLOOKUP(年度マスタ!$K$4&amp;"_"&amp;AF$33,データシート1!$A:$BT,MATCH("aa_"&amp;$S47,データシート1!$A$1:$BT$1,0),0)</f>
        <v>2.6686498047951903</v>
      </c>
      <c r="AG47" s="903">
        <f>VLOOKUP(年度マスタ!$K$4&amp;"_"&amp;AG$33,データシート1!$A:$BT,MATCH("aa_"&amp;$S47,データシート1!$A$1:$BT$1,0),0)</f>
        <v>2.7065508687927422</v>
      </c>
      <c r="AH47" s="903">
        <f>VLOOKUP(年度マスタ!$K$4&amp;"_"&amp;AH$33,データシート1!$A:$BT,MATCH("aa_"&amp;$S47,データシート1!$A$1:$BT$1,0),0)</f>
        <v>2.7121081735509711</v>
      </c>
      <c r="AI47" s="903">
        <f>VLOOKUP(年度マスタ!$K$4&amp;"_"&amp;AI$33,データシート1!$A:$BT,MATCH("aa_"&amp;$S47,データシート1!$A$1:$BT$1,0),0)</f>
        <v>3.082262405222564</v>
      </c>
      <c r="AJ47" s="903">
        <f>VLOOKUP(年度マスタ!$K$4&amp;"_"&amp;AJ$33,データシート1!$A:$BT,MATCH("aa_"&amp;$S47,データシート1!$A$1:$BT$1,0),0)</f>
        <v>2.5608189924109861</v>
      </c>
      <c r="AK47" s="904">
        <f>VLOOKUP(年度マスタ!$K$4&amp;"_"&amp;AK$33,データシート1!$A:$BT,MATCH("aa_"&amp;$S47,データシート1!$A$1:$BT$1,0),0)</f>
        <v>2.8910819802928409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池田町</v>
      </c>
      <c r="AX48" s="1011">
        <f>SUM(AY39:BA39)</f>
        <v>57.547656543929691</v>
      </c>
      <c r="AY48" s="1011">
        <f>BB39</f>
        <v>17.059201766704398</v>
      </c>
      <c r="AZ48" s="1011">
        <f>BC39</f>
        <v>28.374633377007633</v>
      </c>
      <c r="BA48" s="1011">
        <f>SUM(BD39:BG39)</f>
        <v>41.892128648336495</v>
      </c>
      <c r="BB48" s="1011">
        <f>BH39</f>
        <v>2.8910819802928409</v>
      </c>
      <c r="BC48" s="1011">
        <f>SUM(AX48:BB48)</f>
        <v>147.76470231627107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147.76470231627107</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57.547656543929691</v>
      </c>
      <c r="P52" s="453">
        <f t="shared" ref="P52:P64" si="18">O52/$O$51</f>
        <v>0.38945469142391287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52.139588664784746</v>
      </c>
      <c r="P53" s="454">
        <f t="shared" si="18"/>
        <v>0.35285550505280183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2.0472413277061974</v>
      </c>
      <c r="P54" s="454">
        <f t="shared" si="18"/>
        <v>1.3854738618999444E-2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3.3608265514387519</v>
      </c>
      <c r="P55" s="454">
        <f t="shared" si="18"/>
        <v>2.2744447752111603E-2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17.059201766704398</v>
      </c>
      <c r="P56" s="453">
        <f t="shared" si="18"/>
        <v>0.11544842238568857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28.374633377007633</v>
      </c>
      <c r="P57" s="453">
        <f t="shared" si="18"/>
        <v>0.19202578783852881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41.892128648336495</v>
      </c>
      <c r="P58" s="453">
        <f t="shared" si="18"/>
        <v>0.28350565454171767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40.538710969098631</v>
      </c>
      <c r="P59" s="454">
        <f t="shared" si="18"/>
        <v>0.27434637862519295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23.036879989138892</v>
      </c>
      <c r="P60" s="454">
        <f t="shared" si="18"/>
        <v>0.15590245591827104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17.501830979959742</v>
      </c>
      <c r="P61" s="454">
        <f t="shared" si="18"/>
        <v>0.11844392270692196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1.3534176792378674</v>
      </c>
      <c r="P62" s="454">
        <f t="shared" si="18"/>
        <v>9.1592759165247291E-3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2.8910819802928409</v>
      </c>
      <c r="P64" s="612">
        <f t="shared" si="18"/>
        <v>1.9565443810152017E-2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池田町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587.25549999999998</v>
      </c>
      <c r="AI7" s="78">
        <f>VLOOKUP(年度マスタ!$K$4&amp;"_"&amp;$AG7,データシート1!$A:$BT,MATCH("ab_"&amp;AI$2,データシート1!$A$1:$BT$1,0),0)</f>
        <v>830</v>
      </c>
      <c r="AJ7" s="78">
        <f>VLOOKUP(年度マスタ!$K$4&amp;"_"&amp;$AG7,データシート1!$A:$BT,MATCH("ab_"&amp;AJ$2,データシート1!$A$1:$BT$1,0),0)</f>
        <v>89</v>
      </c>
      <c r="AK7" s="78">
        <f>VLOOKUP(年度マスタ!$K$4&amp;"_"&amp;$AG7,データシート1!$A:$BT,MATCH("ab_"&amp;AK$2,データシート1!$A$1:$BT$1,0),0)</f>
        <v>4850</v>
      </c>
      <c r="AL7" s="78">
        <f>VLOOKUP(年度マスタ!$K$4&amp;"_"&amp;$AG7,データシート1!$A:$BT,MATCH("ab_"&amp;AL$2,データシート1!$A$1:$BT$1,0),0)</f>
        <v>7451</v>
      </c>
      <c r="AM7" s="78">
        <f>VLOOKUP(年度マスタ!$K$4&amp;"_"&amp;$AG7,データシート1!$A:$BT,MATCH("ab_"&amp;AM$2,データシート1!$A$1:$BT$1,0),0)</f>
        <v>15250</v>
      </c>
      <c r="AN7" s="78">
        <f>VLOOKUP(年度マスタ!$K$4&amp;"_"&amp;$AG7,データシート1!$A:$BT,MATCH("ab_"&amp;AN$2,データシート1!$A$1:$BT$1,0),0)</f>
        <v>4079</v>
      </c>
      <c r="AO7" s="78">
        <f>VLOOKUP(年度マスタ!$K$4&amp;"_"&amp;$AG7,データシート1!$A:$BT,MATCH("ab_"&amp;AO$2,データシート1!$A$1:$BT$1,0),0)</f>
        <v>24790</v>
      </c>
      <c r="AP7" s="78">
        <f>VLOOKUP(年度マスタ!$K$4&amp;"_"&amp;$AG7,データシート1!$A:$BT,MATCH("ab_"&amp;AP$2,データシート1!$A$1:$BT$1,0),0)</f>
        <v>0</v>
      </c>
      <c r="AQ7" s="954">
        <f>VLOOKUP(年度マスタ!$K$4&amp;"_"&amp;$AG7,データシート1!$A:$BT,MATCH("ab_"&amp;AQ$2,データシート1!$A$1:$BT$1,0),0)</f>
        <v>2.190717491723122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657.51300000000003</v>
      </c>
      <c r="AI8" s="78">
        <f>VLOOKUP(年度マスタ!$K$4&amp;"_"&amp;$AG8,データシート1!$A:$BT,MATCH("ab_"&amp;AI$2,データシート1!$A$1:$BT$1,0),0)</f>
        <v>830</v>
      </c>
      <c r="AJ8" s="78">
        <f>VLOOKUP(年度マスタ!$K$4&amp;"_"&amp;$AG8,データシート1!$A:$BT,MATCH("ab_"&amp;AJ$2,データシート1!$A$1:$BT$1,0),0)</f>
        <v>89</v>
      </c>
      <c r="AK8" s="78">
        <f>VLOOKUP(年度マスタ!$K$4&amp;"_"&amp;$AG8,データシート1!$A:$BT,MATCH("ab_"&amp;AK$2,データシート1!$A$1:$BT$1,0),0)</f>
        <v>4850</v>
      </c>
      <c r="AL8" s="78">
        <f>VLOOKUP(年度マスタ!$K$4&amp;"_"&amp;$AG8,データシート1!$A:$BT,MATCH("ab_"&amp;AL$2,データシート1!$A$1:$BT$1,0),0)</f>
        <v>7499</v>
      </c>
      <c r="AM8" s="78">
        <f>VLOOKUP(年度マスタ!$K$4&amp;"_"&amp;$AG8,データシート1!$A:$BT,MATCH("ab_"&amp;AM$2,データシート1!$A$1:$BT$1,0),0)</f>
        <v>15352</v>
      </c>
      <c r="AN8" s="78">
        <f>VLOOKUP(年度マスタ!$K$4&amp;"_"&amp;$AG8,データシート1!$A:$BT,MATCH("ab_"&amp;AN$2,データシート1!$A$1:$BT$1,0),0)</f>
        <v>4009</v>
      </c>
      <c r="AO8" s="78">
        <f>VLOOKUP(年度マスタ!$K$4&amp;"_"&amp;$AG8,データシート1!$A:$BT,MATCH("ab_"&amp;AO$2,データシート1!$A$1:$BT$1,0),0)</f>
        <v>24745</v>
      </c>
      <c r="AP8" s="78">
        <f>VLOOKUP(年度マスタ!$K$4&amp;"_"&amp;$AG8,データシート1!$A:$BT,MATCH("ab_"&amp;AP$2,データシート1!$A$1:$BT$1,0),0)</f>
        <v>0</v>
      </c>
      <c r="AQ8" s="954">
        <f>VLOOKUP(年度マスタ!$K$4&amp;"_"&amp;$AG8,データシート1!$A:$BT,MATCH("ab_"&amp;AQ$2,データシート1!$A$1:$BT$1,0),0)</f>
        <v>2.3696658427662252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703.9402</v>
      </c>
      <c r="AI9" s="78">
        <f>VLOOKUP(年度マスタ!$K$4&amp;"_"&amp;$AG9,データシート1!$A:$BT,MATCH("ab_"&amp;AI$2,データシート1!$A$1:$BT$1,0),0)</f>
        <v>830</v>
      </c>
      <c r="AJ9" s="78">
        <f>VLOOKUP(年度マスタ!$K$4&amp;"_"&amp;$AG9,データシート1!$A:$BT,MATCH("ab_"&amp;AJ$2,データシート1!$A$1:$BT$1,0),0)</f>
        <v>89</v>
      </c>
      <c r="AK9" s="78">
        <f>VLOOKUP(年度マスタ!$K$4&amp;"_"&amp;$AG9,データシート1!$A:$BT,MATCH("ab_"&amp;AK$2,データシート1!$A$1:$BT$1,0),0)</f>
        <v>4850</v>
      </c>
      <c r="AL9" s="78">
        <f>VLOOKUP(年度マスタ!$K$4&amp;"_"&amp;$AG9,データシート1!$A:$BT,MATCH("ab_"&amp;AL$2,データシート1!$A$1:$BT$1,0),0)</f>
        <v>7621</v>
      </c>
      <c r="AM9" s="78">
        <f>VLOOKUP(年度マスタ!$K$4&amp;"_"&amp;$AG9,データシート1!$A:$BT,MATCH("ab_"&amp;AM$2,データシート1!$A$1:$BT$1,0),0)</f>
        <v>15548</v>
      </c>
      <c r="AN9" s="78">
        <f>VLOOKUP(年度マスタ!$K$4&amp;"_"&amp;$AG9,データシート1!$A:$BT,MATCH("ab_"&amp;AN$2,データシート1!$A$1:$BT$1,0),0)</f>
        <v>3990</v>
      </c>
      <c r="AO9" s="78">
        <f>VLOOKUP(年度マスタ!$K$4&amp;"_"&amp;$AG9,データシート1!$A:$BT,MATCH("ab_"&amp;AO$2,データシート1!$A$1:$BT$1,0),0)</f>
        <v>24745</v>
      </c>
      <c r="AP9" s="78">
        <f>VLOOKUP(年度マスタ!$K$4&amp;"_"&amp;$AG9,データシート1!$A:$BT,MATCH("ab_"&amp;AP$2,データシート1!$A$1:$BT$1,0),0)</f>
        <v>0</v>
      </c>
      <c r="AQ9" s="954">
        <f>VLOOKUP(年度マスタ!$K$4&amp;"_"&amp;$AG9,データシート1!$A:$BT,MATCH("ab_"&amp;AQ$2,データシート1!$A$1:$BT$1,0),0)</f>
        <v>2.6369189008788489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650.08609999999999</v>
      </c>
      <c r="AI10" s="78">
        <f>VLOOKUP(年度マスタ!$K$4&amp;"_"&amp;$AG10,データシート1!$A:$BT,MATCH("ab_"&amp;AI$2,データシート1!$A$1:$BT$1,0),0)</f>
        <v>830</v>
      </c>
      <c r="AJ10" s="78">
        <f>VLOOKUP(年度マスタ!$K$4&amp;"_"&amp;$AG10,データシート1!$A:$BT,MATCH("ab_"&amp;AJ$2,データシート1!$A$1:$BT$1,0),0)</f>
        <v>89</v>
      </c>
      <c r="AK10" s="78">
        <f>VLOOKUP(年度マスタ!$K$4&amp;"_"&amp;$AG10,データシート1!$A:$BT,MATCH("ab_"&amp;AK$2,データシート1!$A$1:$BT$1,0),0)</f>
        <v>4850</v>
      </c>
      <c r="AL10" s="78">
        <f>VLOOKUP(年度マスタ!$K$4&amp;"_"&amp;$AG10,データシート1!$A:$BT,MATCH("ab_"&amp;AL$2,データシート1!$A$1:$BT$1,0),0)</f>
        <v>7938</v>
      </c>
      <c r="AM10" s="78">
        <f>VLOOKUP(年度マスタ!$K$4&amp;"_"&amp;$AG10,データシート1!$A:$BT,MATCH("ab_"&amp;AM$2,データシート1!$A$1:$BT$1,0),0)</f>
        <v>15714</v>
      </c>
      <c r="AN10" s="78">
        <f>VLOOKUP(年度マスタ!$K$4&amp;"_"&amp;$AG10,データシート1!$A:$BT,MATCH("ab_"&amp;AN$2,データシート1!$A$1:$BT$1,0),0)</f>
        <v>3979</v>
      </c>
      <c r="AO10" s="78">
        <f>VLOOKUP(年度マスタ!$K$4&amp;"_"&amp;$AG10,データシート1!$A:$BT,MATCH("ab_"&amp;AO$2,データシート1!$A$1:$BT$1,0),0)</f>
        <v>24939</v>
      </c>
      <c r="AP10" s="78">
        <f>VLOOKUP(年度マスタ!$K$4&amp;"_"&amp;$AG10,データシート1!$A:$BT,MATCH("ab_"&amp;AP$2,データシート1!$A$1:$BT$1,0),0)</f>
        <v>0</v>
      </c>
      <c r="AQ10" s="954">
        <f>VLOOKUP(年度マスタ!$K$4&amp;"_"&amp;$AG10,データシート1!$A:$BT,MATCH("ab_"&amp;AQ$2,データシート1!$A$1:$BT$1,0),0)</f>
        <v>1.872269564261235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701.54920000000004</v>
      </c>
      <c r="AI11" s="78">
        <f>VLOOKUP(年度マスタ!$K$4&amp;"_"&amp;$AG11,データシート1!$A:$BT,MATCH("ab_"&amp;AI$2,データシート1!$A$1:$BT$1,0),0)</f>
        <v>830</v>
      </c>
      <c r="AJ11" s="78">
        <f>VLOOKUP(年度マスタ!$K$4&amp;"_"&amp;$AG11,データシート1!$A:$BT,MATCH("ab_"&amp;AJ$2,データシート1!$A$1:$BT$1,0),0)</f>
        <v>89</v>
      </c>
      <c r="AK11" s="78">
        <f>VLOOKUP(年度マスタ!$K$4&amp;"_"&amp;$AG11,データシート1!$A:$BT,MATCH("ab_"&amp;AK$2,データシート1!$A$1:$BT$1,0),0)</f>
        <v>4850</v>
      </c>
      <c r="AL11" s="78">
        <f>VLOOKUP(年度マスタ!$K$4&amp;"_"&amp;$AG11,データシート1!$A:$BT,MATCH("ab_"&amp;AL$2,データシート1!$A$1:$BT$1,0),0)</f>
        <v>7921</v>
      </c>
      <c r="AM11" s="78">
        <f>VLOOKUP(年度マスタ!$K$4&amp;"_"&amp;$AG11,データシート1!$A:$BT,MATCH("ab_"&amp;AM$2,データシート1!$A$1:$BT$1,0),0)</f>
        <v>15796</v>
      </c>
      <c r="AN11" s="78">
        <f>VLOOKUP(年度マスタ!$K$4&amp;"_"&amp;$AG11,データシート1!$A:$BT,MATCH("ab_"&amp;AN$2,データシート1!$A$1:$BT$1,0),0)</f>
        <v>3948</v>
      </c>
      <c r="AO11" s="78">
        <f>VLOOKUP(年度マスタ!$K$4&amp;"_"&amp;$AG11,データシート1!$A:$BT,MATCH("ab_"&amp;AO$2,データシート1!$A$1:$BT$1,0),0)</f>
        <v>24868</v>
      </c>
      <c r="AP11" s="78">
        <f>VLOOKUP(年度マスタ!$K$4&amp;"_"&amp;$AG11,データシート1!$A:$BT,MATCH("ab_"&amp;AP$2,データシート1!$A$1:$BT$1,0),0)</f>
        <v>0</v>
      </c>
      <c r="AQ11" s="954">
        <f>VLOOKUP(年度マスタ!$K$4&amp;"_"&amp;$AG11,データシート1!$A:$BT,MATCH("ab_"&amp;AQ$2,データシート1!$A$1:$BT$1,0),0)</f>
        <v>2.307705675825833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754.94880000000001</v>
      </c>
      <c r="AI12" s="78">
        <f>VLOOKUP(年度マスタ!$K$4&amp;"_"&amp;$AG12,データシート1!$A:$BT,MATCH("ab_"&amp;AI$2,データシート1!$A$1:$BT$1,0),0)</f>
        <v>770</v>
      </c>
      <c r="AJ12" s="78">
        <f>VLOOKUP(年度マスタ!$K$4&amp;"_"&amp;$AG12,データシート1!$A:$BT,MATCH("ab_"&amp;AJ$2,データシート1!$A$1:$BT$1,0),0)</f>
        <v>57</v>
      </c>
      <c r="AK12" s="78">
        <f>VLOOKUP(年度マスタ!$K$4&amp;"_"&amp;$AG12,データシート1!$A:$BT,MATCH("ab_"&amp;AK$2,データシート1!$A$1:$BT$1,0),0)</f>
        <v>4604</v>
      </c>
      <c r="AL12" s="78">
        <f>VLOOKUP(年度マスタ!$K$4&amp;"_"&amp;$AG12,データシート1!$A:$BT,MATCH("ab_"&amp;AL$2,データシート1!$A$1:$BT$1,0),0)</f>
        <v>7956</v>
      </c>
      <c r="AM12" s="78">
        <f>VLOOKUP(年度マスタ!$K$4&amp;"_"&amp;$AG12,データシート1!$A:$BT,MATCH("ab_"&amp;AM$2,データシート1!$A$1:$BT$1,0),0)</f>
        <v>15963</v>
      </c>
      <c r="AN12" s="78">
        <f>VLOOKUP(年度マスタ!$K$4&amp;"_"&amp;$AG12,データシート1!$A:$BT,MATCH("ab_"&amp;AN$2,データシート1!$A$1:$BT$1,0),0)</f>
        <v>3915</v>
      </c>
      <c r="AO12" s="78">
        <f>VLOOKUP(年度マスタ!$K$4&amp;"_"&amp;$AG12,データシート1!$A:$BT,MATCH("ab_"&amp;AO$2,データシート1!$A$1:$BT$1,0),0)</f>
        <v>24690</v>
      </c>
      <c r="AP12" s="78">
        <f>VLOOKUP(年度マスタ!$K$4&amp;"_"&amp;$AG12,データシート1!$A:$BT,MATCH("ab_"&amp;AP$2,データシート1!$A$1:$BT$1,0),0)</f>
        <v>0</v>
      </c>
      <c r="AQ12" s="954">
        <f>VLOOKUP(年度マスタ!$K$4&amp;"_"&amp;$AG12,データシート1!$A:$BT,MATCH("ab_"&amp;AQ$2,データシート1!$A$1:$BT$1,0),0)</f>
        <v>2.2424041637657939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765.87310000000002</v>
      </c>
      <c r="AI13" s="78">
        <f>VLOOKUP(年度マスタ!$K$4&amp;"_"&amp;$AG13,データシート1!$A:$BT,MATCH("ab_"&amp;AI$2,データシート1!$A$1:$BT$1,0),0)</f>
        <v>770</v>
      </c>
      <c r="AJ13" s="78">
        <f>VLOOKUP(年度マスタ!$K$4&amp;"_"&amp;$AG13,データシート1!$A:$BT,MATCH("ab_"&amp;AJ$2,データシート1!$A$1:$BT$1,0),0)</f>
        <v>57</v>
      </c>
      <c r="AK13" s="78">
        <f>VLOOKUP(年度マスタ!$K$4&amp;"_"&amp;$AG13,データシート1!$A:$BT,MATCH("ab_"&amp;AK$2,データシート1!$A$1:$BT$1,0),0)</f>
        <v>4604</v>
      </c>
      <c r="AL13" s="78">
        <f>VLOOKUP(年度マスタ!$K$4&amp;"_"&amp;$AG13,データシート1!$A:$BT,MATCH("ab_"&amp;AL$2,データシート1!$A$1:$BT$1,0),0)</f>
        <v>8033</v>
      </c>
      <c r="AM13" s="78">
        <f>VLOOKUP(年度マスタ!$K$4&amp;"_"&amp;$AG13,データシート1!$A:$BT,MATCH("ab_"&amp;AM$2,データシート1!$A$1:$BT$1,0),0)</f>
        <v>16026</v>
      </c>
      <c r="AN13" s="78">
        <f>VLOOKUP(年度マスタ!$K$4&amp;"_"&amp;$AG13,データシート1!$A:$BT,MATCH("ab_"&amp;AN$2,データシート1!$A$1:$BT$1,0),0)</f>
        <v>3858</v>
      </c>
      <c r="AO13" s="78">
        <f>VLOOKUP(年度マスタ!$K$4&amp;"_"&amp;$AG13,データシート1!$A:$BT,MATCH("ab_"&amp;AO$2,データシート1!$A$1:$BT$1,0),0)</f>
        <v>24572</v>
      </c>
      <c r="AP13" s="78">
        <f>VLOOKUP(年度マスタ!$K$4&amp;"_"&amp;$AG13,データシート1!$A:$BT,MATCH("ab_"&amp;AP$2,データシート1!$A$1:$BT$1,0),0)</f>
        <v>0</v>
      </c>
      <c r="AQ13" s="954">
        <f>VLOOKUP(年度マスタ!$K$4&amp;"_"&amp;$AG13,データシート1!$A:$BT,MATCH("ab_"&amp;AQ$2,データシート1!$A$1:$BT$1,0),0)</f>
        <v>2.1848674339234848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721.38539999999989</v>
      </c>
      <c r="AI14" s="78">
        <f>VLOOKUP(年度マスタ!$K$4&amp;"_"&amp;$AG14,データシート1!$A:$BT,MATCH("ab_"&amp;AI$2,データシート1!$A$1:$BT$1,0),0)</f>
        <v>770</v>
      </c>
      <c r="AJ14" s="78">
        <f>VLOOKUP(年度マスタ!$K$4&amp;"_"&amp;$AG14,データシート1!$A:$BT,MATCH("ab_"&amp;AJ$2,データシート1!$A$1:$BT$1,0),0)</f>
        <v>57</v>
      </c>
      <c r="AK14" s="78">
        <f>VLOOKUP(年度マスタ!$K$4&amp;"_"&amp;$AG14,データシート1!$A:$BT,MATCH("ab_"&amp;AK$2,データシート1!$A$1:$BT$1,0),0)</f>
        <v>4604</v>
      </c>
      <c r="AL14" s="78">
        <f>VLOOKUP(年度マスタ!$K$4&amp;"_"&amp;$AG14,データシート1!$A:$BT,MATCH("ab_"&amp;AL$2,データシート1!$A$1:$BT$1,0),0)</f>
        <v>8145</v>
      </c>
      <c r="AM14" s="78">
        <f>VLOOKUP(年度マスタ!$K$4&amp;"_"&amp;$AG14,データシート1!$A:$BT,MATCH("ab_"&amp;AM$2,データシート1!$A$1:$BT$1,0),0)</f>
        <v>16114</v>
      </c>
      <c r="AN14" s="78">
        <f>VLOOKUP(年度マスタ!$K$4&amp;"_"&amp;$AG14,データシート1!$A:$BT,MATCH("ab_"&amp;AN$2,データシート1!$A$1:$BT$1,0),0)</f>
        <v>3842</v>
      </c>
      <c r="AO14" s="78">
        <f>VLOOKUP(年度マスタ!$K$4&amp;"_"&amp;$AG14,データシート1!$A:$BT,MATCH("ab_"&amp;AO$2,データシート1!$A$1:$BT$1,0),0)</f>
        <v>24390</v>
      </c>
      <c r="AP14" s="78">
        <f>VLOOKUP(年度マスタ!$K$4&amp;"_"&amp;$AG14,データシート1!$A:$BT,MATCH("ab_"&amp;AP$2,データシート1!$A$1:$BT$1,0),0)</f>
        <v>0</v>
      </c>
      <c r="AQ14" s="954">
        <f>VLOOKUP(年度マスタ!$K$4&amp;"_"&amp;$AG14,データシート1!$A:$BT,MATCH("ab_"&amp;AQ$2,データシート1!$A$1:$BT$1,0),0)</f>
        <v>2.5757670394381851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773.0095</v>
      </c>
      <c r="AI15" s="78">
        <f>VLOOKUP(年度マスタ!$K$4&amp;"_"&amp;$AG15,データシート1!$A:$BT,MATCH("ab_"&amp;AI$2,データシート1!$A$1:$BT$1,0),0)</f>
        <v>770</v>
      </c>
      <c r="AJ15" s="78">
        <f>VLOOKUP(年度マスタ!$K$4&amp;"_"&amp;$AG15,データシート1!$A:$BT,MATCH("ab_"&amp;AJ$2,データシート1!$A$1:$BT$1,0),0)</f>
        <v>57</v>
      </c>
      <c r="AK15" s="78">
        <f>VLOOKUP(年度マスタ!$K$4&amp;"_"&amp;$AG15,データシート1!$A:$BT,MATCH("ab_"&amp;AK$2,データシート1!$A$1:$BT$1,0),0)</f>
        <v>4604</v>
      </c>
      <c r="AL15" s="78">
        <f>VLOOKUP(年度マスタ!$K$4&amp;"_"&amp;$AG15,データシート1!$A:$BT,MATCH("ab_"&amp;AL$2,データシート1!$A$1:$BT$1,0),0)</f>
        <v>8250</v>
      </c>
      <c r="AM15" s="78">
        <f>VLOOKUP(年度マスタ!$K$4&amp;"_"&amp;$AG15,データシート1!$A:$BT,MATCH("ab_"&amp;AM$2,データシート1!$A$1:$BT$1,0),0)</f>
        <v>16145</v>
      </c>
      <c r="AN15" s="78">
        <f>VLOOKUP(年度マスタ!$K$4&amp;"_"&amp;$AG15,データシート1!$A:$BT,MATCH("ab_"&amp;AN$2,データシート1!$A$1:$BT$1,0),0)</f>
        <v>3828</v>
      </c>
      <c r="AO15" s="78">
        <f>VLOOKUP(年度マスタ!$K$4&amp;"_"&amp;$AG15,データシート1!$A:$BT,MATCH("ab_"&amp;AO$2,データシート1!$A$1:$BT$1,0),0)</f>
        <v>24231</v>
      </c>
      <c r="AP15" s="78">
        <f>VLOOKUP(年度マスタ!$K$4&amp;"_"&amp;$AG15,データシート1!$A:$BT,MATCH("ab_"&amp;AP$2,データシート1!$A$1:$BT$1,0),0)</f>
        <v>0</v>
      </c>
      <c r="AQ15" s="954">
        <f>VLOOKUP(年度マスタ!$K$4&amp;"_"&amp;$AG15,データシート1!$A:$BT,MATCH("ab_"&amp;AQ$2,データシート1!$A$1:$BT$1,0),0)</f>
        <v>2.6686498047951899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833.34710000000007</v>
      </c>
      <c r="AI16" s="78">
        <f>VLOOKUP(年度マスタ!$K$4&amp;"_"&amp;$AG16,データシート1!$A:$BT,MATCH("ab_"&amp;AI$2,データシート1!$A$1:$BT$1,0),0)</f>
        <v>770</v>
      </c>
      <c r="AJ16" s="78">
        <f>VLOOKUP(年度マスタ!$K$4&amp;"_"&amp;$AG16,データシート1!$A:$BT,MATCH("ab_"&amp;AJ$2,データシート1!$A$1:$BT$1,0),0)</f>
        <v>57</v>
      </c>
      <c r="AK16" s="78">
        <f>VLOOKUP(年度マスタ!$K$4&amp;"_"&amp;$AG16,データシート1!$A:$BT,MATCH("ab_"&amp;AK$2,データシート1!$A$1:$BT$1,0),0)</f>
        <v>4604</v>
      </c>
      <c r="AL16" s="78">
        <f>VLOOKUP(年度マスタ!$K$4&amp;"_"&amp;$AG16,データシート1!$A:$BT,MATCH("ab_"&amp;AL$2,データシート1!$A$1:$BT$1,0),0)</f>
        <v>8301</v>
      </c>
      <c r="AM16" s="78">
        <f>VLOOKUP(年度マスタ!$K$4&amp;"_"&amp;$AG16,データシート1!$A:$BT,MATCH("ab_"&amp;AM$2,データシート1!$A$1:$BT$1,0),0)</f>
        <v>16166</v>
      </c>
      <c r="AN16" s="78">
        <f>VLOOKUP(年度マスタ!$K$4&amp;"_"&amp;$AG16,データシート1!$A:$BT,MATCH("ab_"&amp;AN$2,データシート1!$A$1:$BT$1,0),0)</f>
        <v>3818</v>
      </c>
      <c r="AO16" s="78">
        <f>VLOOKUP(年度マスタ!$K$4&amp;"_"&amp;$AG16,データシート1!$A:$BT,MATCH("ab_"&amp;AO$2,データシート1!$A$1:$BT$1,0),0)</f>
        <v>24012</v>
      </c>
      <c r="AP16" s="78">
        <f>VLOOKUP(年度マスタ!$K$4&amp;"_"&amp;$AG16,データシート1!$A:$BT,MATCH("ab_"&amp;AP$2,データシート1!$A$1:$BT$1,0),0)</f>
        <v>0</v>
      </c>
      <c r="AQ16" s="954">
        <f>VLOOKUP(年度マスタ!$K$4&amp;"_"&amp;$AG16,データシート1!$A:$BT,MATCH("ab_"&amp;AQ$2,データシート1!$A$1:$BT$1,0),0)</f>
        <v>2.7065508687927422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841.00549999999998</v>
      </c>
      <c r="AI17" s="151">
        <f>VLOOKUP(年度マスタ!$K$4&amp;"_"&amp;$AG17,データシート1!$A:$BT,MATCH("ab_"&amp;AI$2,データシート1!$A$1:$BT$1,0),0)</f>
        <v>770</v>
      </c>
      <c r="AJ17" s="151">
        <f>VLOOKUP(年度マスタ!$K$4&amp;"_"&amp;$AG17,データシート1!$A:$BT,MATCH("ab_"&amp;AJ$2,データシート1!$A$1:$BT$1,0),0)</f>
        <v>57</v>
      </c>
      <c r="AK17" s="151">
        <f>VLOOKUP(年度マスタ!$K$4&amp;"_"&amp;$AG17,データシート1!$A:$BT,MATCH("ab_"&amp;AK$2,データシート1!$A$1:$BT$1,0),0)</f>
        <v>4604</v>
      </c>
      <c r="AL17" s="151">
        <f>VLOOKUP(年度マスタ!$K$4&amp;"_"&amp;$AG17,データシート1!$A:$BT,MATCH("ab_"&amp;AL$2,データシート1!$A$1:$BT$1,0),0)</f>
        <v>8401</v>
      </c>
      <c r="AM17" s="151">
        <f>VLOOKUP(年度マスタ!$K$4&amp;"_"&amp;$AG17,データシート1!$A:$BT,MATCH("ab_"&amp;AM$2,データシート1!$A$1:$BT$1,0),0)</f>
        <v>16148</v>
      </c>
      <c r="AN17" s="151">
        <f>VLOOKUP(年度マスタ!$K$4&amp;"_"&amp;$AG17,データシート1!$A:$BT,MATCH("ab_"&amp;AN$2,データシート1!$A$1:$BT$1,0),0)</f>
        <v>3767</v>
      </c>
      <c r="AO17" s="151">
        <f>VLOOKUP(年度マスタ!$K$4&amp;"_"&amp;$AG17,データシート1!$A:$BT,MATCH("ab_"&amp;AO$2,データシート1!$A$1:$BT$1,0),0)</f>
        <v>23779</v>
      </c>
      <c r="AP17" s="151">
        <f>VLOOKUP(年度マスタ!$K$4&amp;"_"&amp;$AG17,データシート1!$A:$BT,MATCH("ab_"&amp;AP$2,データシート1!$A$1:$BT$1,0),0)</f>
        <v>0</v>
      </c>
      <c r="AQ17" s="955">
        <f>VLOOKUP(年度マスタ!$K$4&amp;"_"&amp;$AG17,データシート1!$A:$BT,MATCH("ab_"&amp;AQ$2,データシート1!$A$1:$BT$1,0),0)</f>
        <v>2.7121081735509711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865.14700000000005</v>
      </c>
      <c r="AI18" s="78">
        <f>VLOOKUP(年度マスタ!$K$4&amp;"_"&amp;$AG18,データシート1!$A:$BT,MATCH("ab_"&amp;AI$2,データシート1!$A$1:$BT$1,0),0)</f>
        <v>863</v>
      </c>
      <c r="AJ18" s="78">
        <f>VLOOKUP(年度マスタ!$K$4&amp;"_"&amp;$AG18,データシート1!$A:$BT,MATCH("ab_"&amp;AJ$2,データシート1!$A$1:$BT$1,0),0)</f>
        <v>176</v>
      </c>
      <c r="AK18" s="78">
        <f>VLOOKUP(年度マスタ!$K$4&amp;"_"&amp;$AG18,データシート1!$A:$BT,MATCH("ab_"&amp;AK$2,データシート1!$A$1:$BT$1,0),0)</f>
        <v>4610</v>
      </c>
      <c r="AL18" s="78">
        <f>VLOOKUP(年度マスタ!$K$4&amp;"_"&amp;$AG18,データシート1!$A:$BT,MATCH("ab_"&amp;AL$2,データシート1!$A$1:$BT$1,0),0)</f>
        <v>8478</v>
      </c>
      <c r="AM18" s="78">
        <f>VLOOKUP(年度マスタ!$K$4&amp;"_"&amp;$AG18,データシート1!$A:$BT,MATCH("ab_"&amp;AM$2,データシート1!$A$1:$BT$1,0),0)</f>
        <v>16170</v>
      </c>
      <c r="AN18" s="78">
        <f>VLOOKUP(年度マスタ!$K$4&amp;"_"&amp;$AG18,データシート1!$A:$BT,MATCH("ab_"&amp;AN$2,データシート1!$A$1:$BT$1,0),0)</f>
        <v>3774</v>
      </c>
      <c r="AO18" s="78">
        <f>VLOOKUP(年度マスタ!$K$4&amp;"_"&amp;$AG18,データシート1!$A:$BT,MATCH("ab_"&amp;AO$2,データシート1!$A$1:$BT$1,0),0)</f>
        <v>23563</v>
      </c>
      <c r="AP18" s="78">
        <f>VLOOKUP(年度マスタ!$K$4&amp;"_"&amp;$AG18,データシート1!$A:$BT,MATCH("ab_"&amp;AP$2,データシート1!$A$1:$BT$1,0),0)</f>
        <v>0</v>
      </c>
      <c r="AQ18" s="954">
        <f>VLOOKUP(年度マスタ!$K$4&amp;"_"&amp;$AG18,データシート1!$A:$BT,MATCH("ab_"&amp;AQ$2,データシート1!$A$1:$BT$1,0),0)</f>
        <v>3.082262405222564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792.58989999999994</v>
      </c>
      <c r="AI19" s="78">
        <f>VLOOKUP(年度マスタ!$K$4&amp;"_"&amp;$AG19,データシート1!$A:$BT,MATCH("ab_"&amp;AI$2,データシート1!$A$1:$BT$1,0),0)</f>
        <v>863</v>
      </c>
      <c r="AJ19" s="78">
        <f>VLOOKUP(年度マスタ!$K$4&amp;"_"&amp;$AG19,データシート1!$A:$BT,MATCH("ab_"&amp;AJ$2,データシート1!$A$1:$BT$1,0),0)</f>
        <v>176</v>
      </c>
      <c r="AK19" s="78">
        <f>VLOOKUP(年度マスタ!$K$4&amp;"_"&amp;$AG19,データシート1!$A:$BT,MATCH("ab_"&amp;AK$2,データシート1!$A$1:$BT$1,0),0)</f>
        <v>4610</v>
      </c>
      <c r="AL19" s="78">
        <f>VLOOKUP(年度マスタ!$K$4&amp;"_"&amp;$AG19,データシート1!$A:$BT,MATCH("ab_"&amp;AL$2,データシート1!$A$1:$BT$1,0),0)</f>
        <v>8472</v>
      </c>
      <c r="AM19" s="78">
        <f>VLOOKUP(年度マスタ!$K$4&amp;"_"&amp;$AG19,データシート1!$A:$BT,MATCH("ab_"&amp;AM$2,データシート1!$A$1:$BT$1,0),0)</f>
        <v>16110</v>
      </c>
      <c r="AN19" s="78">
        <f>VLOOKUP(年度マスタ!$K$4&amp;"_"&amp;$AG19,データシート1!$A:$BT,MATCH("ab_"&amp;AN$2,データシート1!$A$1:$BT$1,0),0)</f>
        <v>3761</v>
      </c>
      <c r="AO19" s="78">
        <f>VLOOKUP(年度マスタ!$K$4&amp;"_"&amp;$AG19,データシート1!$A:$BT,MATCH("ab_"&amp;AO$2,データシート1!$A$1:$BT$1,0),0)</f>
        <v>23186</v>
      </c>
      <c r="AP19" s="78">
        <f>VLOOKUP(年度マスタ!$K$4&amp;"_"&amp;$AG19,データシート1!$A:$BT,MATCH("ab_"&amp;AP$2,データシート1!$A$1:$BT$1,0),0)</f>
        <v>0</v>
      </c>
      <c r="AQ19" s="954">
        <f>VLOOKUP(年度マスタ!$K$4&amp;"_"&amp;$AG19,データシート1!$A:$BT,MATCH("ab_"&amp;AQ$2,データシート1!$A$1:$BT$1,0),0)</f>
        <v>2.5608189924109861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799.59969999999998</v>
      </c>
      <c r="AI20" s="78">
        <f>VLOOKUP(年度マスタ!$K$4&amp;"_"&amp;$AG20,データシート1!$A:$BT,MATCH("ab_"&amp;AI$2,データシート1!$A$1:$BT$1,0),0)</f>
        <v>863</v>
      </c>
      <c r="AJ20" s="78">
        <f>VLOOKUP(年度マスタ!$K$4&amp;"_"&amp;$AG20,データシート1!$A:$BT,MATCH("ab_"&amp;AJ$2,データシート1!$A$1:$BT$1,0),0)</f>
        <v>176</v>
      </c>
      <c r="AK20" s="78">
        <f>VLOOKUP(年度マスタ!$K$4&amp;"_"&amp;$AG20,データシート1!$A:$BT,MATCH("ab_"&amp;AK$2,データシート1!$A$1:$BT$1,0),0)</f>
        <v>4610</v>
      </c>
      <c r="AL20" s="78">
        <f>VLOOKUP(年度マスタ!$K$4&amp;"_"&amp;$AG20,データシート1!$A:$BT,MATCH("ab_"&amp;AL$2,データシート1!$A$1:$BT$1,0),0)</f>
        <v>8600</v>
      </c>
      <c r="AM20" s="78">
        <f>VLOOKUP(年度マスタ!$K$4&amp;"_"&amp;$AG20,データシート1!$A:$BT,MATCH("ab_"&amp;AM$2,データシート1!$A$1:$BT$1,0),0)</f>
        <v>16104</v>
      </c>
      <c r="AN20" s="78">
        <f>VLOOKUP(年度マスタ!$K$4&amp;"_"&amp;$AG20,データシート1!$A:$BT,MATCH("ab_"&amp;AN$2,データシート1!$A$1:$BT$1,0),0)</f>
        <v>3824</v>
      </c>
      <c r="AO20" s="78">
        <f>VLOOKUP(年度マスタ!$K$4&amp;"_"&amp;$AG20,データシート1!$A:$BT,MATCH("ab_"&amp;AO$2,データシート1!$A$1:$BT$1,0),0)</f>
        <v>22990</v>
      </c>
      <c r="AP20" s="78">
        <f>VLOOKUP(年度マスタ!$K$4&amp;"_"&amp;$AG20,データシート1!$A:$BT,MATCH("ab_"&amp;AP$2,データシート1!$A$1:$BT$1,0),0)</f>
        <v>0</v>
      </c>
      <c r="AQ20" s="954">
        <f>VLOOKUP(年度マスタ!$K$4&amp;"_"&amp;$AG20,データシート1!$A:$BT,MATCH("ab_"&amp;AQ$2,データシート1!$A$1:$BT$1,0),0)</f>
        <v>2.8910819802928409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池田町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60.026000000000003</v>
      </c>
      <c r="BE13" s="70" t="str">
        <f>年度マスタ!K4</f>
        <v>21404</v>
      </c>
      <c r="BF13" s="70" t="str">
        <f>年度マスタ!K4</f>
        <v>21404</v>
      </c>
      <c r="BG13" s="70" t="str">
        <f>年度マスタ!K4</f>
        <v>21404</v>
      </c>
      <c r="BH13" s="278" t="s">
        <v>195</v>
      </c>
      <c r="BI13" s="278" t="s">
        <v>195</v>
      </c>
      <c r="BJ13" s="278" t="s">
        <v>195</v>
      </c>
      <c r="BK13" s="278" t="str">
        <f>年度マスタ!K4</f>
        <v>21404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60.026000000000003</v>
      </c>
      <c r="AY14" s="70"/>
      <c r="BE14" s="70" t="str">
        <f>AP2</f>
        <v>池田町</v>
      </c>
      <c r="BF14" s="70" t="str">
        <f>AP2</f>
        <v>池田町</v>
      </c>
      <c r="BG14" s="70" t="str">
        <f>AP2</f>
        <v>池田町</v>
      </c>
      <c r="BH14" s="70" t="s">
        <v>205</v>
      </c>
      <c r="BI14" s="70" t="s">
        <v>205</v>
      </c>
      <c r="BJ14" s="70" t="s">
        <v>205</v>
      </c>
      <c r="BK14" s="70" t="str">
        <f>AP2</f>
        <v>池田町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14.468</v>
      </c>
      <c r="BG17" s="952">
        <f t="shared" ref="BG17:BG39" si="2">BF17/BE17</f>
        <v>7.234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0.12504321734737286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61.024999999999999</v>
      </c>
      <c r="G21" s="877">
        <f t="shared" ref="G21:O21" si="5">SUM(G22,G26,G27,G28)</f>
        <v>62.747999999999998</v>
      </c>
      <c r="H21" s="877">
        <f t="shared" si="5"/>
        <v>75.930999999999997</v>
      </c>
      <c r="I21" s="877">
        <f t="shared" si="5"/>
        <v>72.069999999999993</v>
      </c>
      <c r="J21" s="877">
        <f t="shared" si="5"/>
        <v>65.72</v>
      </c>
      <c r="K21" s="877">
        <f t="shared" si="5"/>
        <v>70.111999999999995</v>
      </c>
      <c r="L21" s="877">
        <f t="shared" si="5"/>
        <v>67.688999999999993</v>
      </c>
      <c r="M21" s="877">
        <f t="shared" si="5"/>
        <v>66.498999999999995</v>
      </c>
      <c r="N21" s="877">
        <f t="shared" si="5"/>
        <v>64.733999999999995</v>
      </c>
      <c r="O21" s="877">
        <f t="shared" si="5"/>
        <v>59.683</v>
      </c>
      <c r="P21" s="878">
        <f>SUM(P22,P26,P27,P28)</f>
        <v>60.026000000000003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11.923</v>
      </c>
      <c r="BG21" s="952">
        <f t="shared" si="2"/>
        <v>5.9615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0.6895731441183558</v>
      </c>
    </row>
    <row r="22" spans="2:63" ht="15.95" customHeight="1" thickBot="1">
      <c r="B22" s="285"/>
      <c r="C22" s="522"/>
      <c r="D22" s="408" t="s">
        <v>114</v>
      </c>
      <c r="E22" s="409"/>
      <c r="F22" s="879">
        <f>SUM(F23:F25)</f>
        <v>61.024999999999999</v>
      </c>
      <c r="G22" s="879">
        <f t="shared" ref="G22:P22" si="6">SUM(G23:G25)</f>
        <v>62.747999999999998</v>
      </c>
      <c r="H22" s="879">
        <f t="shared" si="6"/>
        <v>75.930999999999997</v>
      </c>
      <c r="I22" s="879">
        <f t="shared" si="6"/>
        <v>72.069999999999993</v>
      </c>
      <c r="J22" s="879">
        <f t="shared" si="6"/>
        <v>65.72</v>
      </c>
      <c r="K22" s="879">
        <f t="shared" si="6"/>
        <v>70.111999999999995</v>
      </c>
      <c r="L22" s="879">
        <f t="shared" si="6"/>
        <v>67.688999999999993</v>
      </c>
      <c r="M22" s="879">
        <f t="shared" si="6"/>
        <v>66.498999999999995</v>
      </c>
      <c r="N22" s="879">
        <f t="shared" si="6"/>
        <v>64.733999999999995</v>
      </c>
      <c r="O22" s="879">
        <f t="shared" si="6"/>
        <v>59.683</v>
      </c>
      <c r="P22" s="880">
        <f t="shared" si="6"/>
        <v>60.026000000000003</v>
      </c>
      <c r="Z22" s="273"/>
      <c r="AB22" s="272"/>
      <c r="AC22" s="521" t="s">
        <v>286</v>
      </c>
      <c r="AP22" s="16" t="s">
        <v>287</v>
      </c>
      <c r="AQ22" s="273"/>
      <c r="AV22" s="70" t="str">
        <f>AW22</f>
        <v>エネルギー起源CO2</v>
      </c>
      <c r="AW22" s="70" t="str">
        <f>D56</f>
        <v>エネルギー起源CO2</v>
      </c>
      <c r="AX22" s="165">
        <f>P56</f>
        <v>60.026000000000003</v>
      </c>
      <c r="AY22" s="165">
        <f>AX22</f>
        <v>60.026000000000003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61.024999999999999</v>
      </c>
      <c r="G23" s="881">
        <f>IFERROR(VLOOKUP(年度マスタ!$K$4&amp;"_"&amp;G$20,データシート1!$A:$BU,MATCH("ba_"&amp;$E23,データシート1!$A$1:$BU$1,0),0),0)</f>
        <v>62.747999999999998</v>
      </c>
      <c r="H23" s="881">
        <f>IFERROR(VLOOKUP(年度マスタ!$K$4&amp;"_"&amp;H$20,データシート1!$A:$BU,MATCH("ba_"&amp;$E23,データシート1!$A$1:$BU$1,0),0),0)</f>
        <v>75.930999999999997</v>
      </c>
      <c r="I23" s="881">
        <f>IFERROR(VLOOKUP(年度マスタ!$K$4&amp;"_"&amp;I$20,データシート1!$A:$BU,MATCH("ba_"&amp;$E23,データシート1!$A$1:$BU$1,0),0),0)</f>
        <v>72.069999999999993</v>
      </c>
      <c r="J23" s="881">
        <f>IFERROR(VLOOKUP(年度マスタ!$K$4&amp;"_"&amp;J$20,データシート1!$A:$BU,MATCH("ba_"&amp;$E23,データシート1!$A$1:$BU$1,0),0),0)</f>
        <v>65.72</v>
      </c>
      <c r="K23" s="881">
        <f>IFERROR(VLOOKUP(年度マスタ!$K$4&amp;"_"&amp;K$20,データシート1!$A:$BU,MATCH("ba_"&amp;$E23,データシート1!$A$1:$BU$1,0),0),0)</f>
        <v>70.111999999999995</v>
      </c>
      <c r="L23" s="881">
        <f>IFERROR(VLOOKUP(年度マスタ!$K$4&amp;"_"&amp;L$20,データシート1!$A:$BU,MATCH("ba_"&amp;$E23,データシート1!$A$1:$BU$1,0),0),0)</f>
        <v>67.688999999999993</v>
      </c>
      <c r="M23" s="881">
        <f>IFERROR(VLOOKUP(年度マスタ!$K$4&amp;"_"&amp;M$20,データシート1!$A:$BU,MATCH("ba_"&amp;$E23,データシート1!$A$1:$BU$1,0),0),0)</f>
        <v>66.498999999999995</v>
      </c>
      <c r="N23" s="881">
        <f>IFERROR(VLOOKUP(年度マスタ!$K$4&amp;"_"&amp;N$20,データシート1!$A:$BU,MATCH("ba_"&amp;$E23,データシート1!$A$1:$BU$1,0),0),0)</f>
        <v>64.733999999999995</v>
      </c>
      <c r="O23" s="881">
        <f>IFERROR(VLOOKUP(年度マスタ!$K$4&amp;"_"&amp;O$20,データシート1!$A:$BU,MATCH("ba_"&amp;$E23,データシート1!$A$1:$BU$1,0),0),0)</f>
        <v>59.683</v>
      </c>
      <c r="P23" s="882">
        <f>IFERROR(VLOOKUP(年度マスタ!$K$4&amp;"_"&amp;P$20,データシート1!$A:$BU,MATCH("ba_"&amp;$E23,データシート1!$A$1:$BU$1,0),0),0)</f>
        <v>60.026000000000003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106.66942483036505</v>
      </c>
      <c r="AG24" s="877">
        <f t="shared" ref="AG24:AP24" si="11">AG25+AG29</f>
        <v>94.716756340208406</v>
      </c>
      <c r="AH24" s="877">
        <f t="shared" si="11"/>
        <v>109.2920240866917</v>
      </c>
      <c r="AI24" s="877">
        <f t="shared" si="11"/>
        <v>96.094559817348312</v>
      </c>
      <c r="AJ24" s="877">
        <f t="shared" si="11"/>
        <v>98.573610862049577</v>
      </c>
      <c r="AK24" s="877">
        <f t="shared" si="11"/>
        <v>85.651262345225518</v>
      </c>
      <c r="AL24" s="877">
        <f t="shared" si="11"/>
        <v>86.785369387637729</v>
      </c>
      <c r="AM24" s="877">
        <f t="shared" si="11"/>
        <v>87.821805949748338</v>
      </c>
      <c r="AN24" s="877">
        <f t="shared" si="11"/>
        <v>85.508872461783938</v>
      </c>
      <c r="AO24" s="877">
        <f t="shared" si="11"/>
        <v>90.365424416567606</v>
      </c>
      <c r="AP24" s="878">
        <f t="shared" si="11"/>
        <v>83.288684732643532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80.47426470829889</v>
      </c>
      <c r="AG25" s="879">
        <f>①CO2排出量の現状把握!AA35</f>
        <v>69.254536820174877</v>
      </c>
      <c r="AH25" s="879">
        <f>①CO2排出量の現状把握!AB35</f>
        <v>83.336075279358255</v>
      </c>
      <c r="AI25" s="879">
        <f>①CO2排出量の現状把握!AC35</f>
        <v>73.071463742159665</v>
      </c>
      <c r="AJ25" s="879">
        <f>①CO2排出量の現状把握!AD35</f>
        <v>68.541742425482624</v>
      </c>
      <c r="AK25" s="879">
        <f>①CO2排出量の現状把握!AE35</f>
        <v>65.667733933076576</v>
      </c>
      <c r="AL25" s="879">
        <f>①CO2排出量の現状把握!AF35</f>
        <v>69.090181636930211</v>
      </c>
      <c r="AM25" s="879">
        <f>①CO2排出量の現状把握!AG35</f>
        <v>69.525344036592472</v>
      </c>
      <c r="AN25" s="879">
        <f>①CO2排出量の現状把握!AH35</f>
        <v>66.722537999127425</v>
      </c>
      <c r="AO25" s="879">
        <f>①CO2排出量の現状把握!AI35</f>
        <v>73.834936123335893</v>
      </c>
      <c r="AP25" s="880">
        <f>①CO2排出量の現状把握!AJ35</f>
        <v>64.411331159863366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74.584972477891213</v>
      </c>
      <c r="AG26" s="881">
        <f>①CO2排出量の現状把握!AA36</f>
        <v>63.699860755395257</v>
      </c>
      <c r="AH26" s="881">
        <f>①CO2排出量の現状把握!AB36</f>
        <v>78.305783278550265</v>
      </c>
      <c r="AI26" s="881">
        <f>①CO2排出量の現状把握!AC36</f>
        <v>69.503670205689787</v>
      </c>
      <c r="AJ26" s="881">
        <f>①CO2排出量の現状把握!AD36</f>
        <v>65.18149632958108</v>
      </c>
      <c r="AK26" s="881">
        <f>①CO2排出量の現状把握!AE36</f>
        <v>62.391636645615208</v>
      </c>
      <c r="AL26" s="881">
        <f>①CO2排出量の現状把握!AF36</f>
        <v>65.719142145857461</v>
      </c>
      <c r="AM26" s="881">
        <f>①CO2排出量の現状把握!AG36</f>
        <v>66.434543156166811</v>
      </c>
      <c r="AN26" s="881">
        <f>①CO2排出量の現状把握!AH36</f>
        <v>63.784813433338662</v>
      </c>
      <c r="AO26" s="881">
        <f>①CO2排出量の現状把握!AI36</f>
        <v>68.348525263615386</v>
      </c>
      <c r="AP26" s="882">
        <f>①CO2排出量の現状把握!AJ36</f>
        <v>58.3039628267314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2.4245400100181609</v>
      </c>
      <c r="AG27" s="881">
        <f>①CO2排出量の現状把握!AA37</f>
        <v>2.1883986843979439</v>
      </c>
      <c r="AH27" s="881">
        <f>①CO2排出量の現状把握!AB37</f>
        <v>1.7667751105444749</v>
      </c>
      <c r="AI27" s="881">
        <f>①CO2排出量の現状把握!AC37</f>
        <v>1.9092664677328339</v>
      </c>
      <c r="AJ27" s="881">
        <f>①CO2排出量の現状把握!AD37</f>
        <v>1.880303912337516</v>
      </c>
      <c r="AK27" s="881">
        <f>①CO2排出量の現状把握!AE37</f>
        <v>1.869365387470916</v>
      </c>
      <c r="AL27" s="881">
        <f>①CO2排出量の現状把握!AF37</f>
        <v>1.8608824795000014</v>
      </c>
      <c r="AM27" s="881">
        <f>①CO2排出量の現状把握!AG37</f>
        <v>1.7529408160179381</v>
      </c>
      <c r="AN27" s="881">
        <f>①CO2排出量の現状把握!AH37</f>
        <v>1.5937704766301246</v>
      </c>
      <c r="AO27" s="881">
        <f>①CO2排出量の現状把握!AI37</f>
        <v>1.9692438078823291</v>
      </c>
      <c r="AP27" s="882">
        <f>①CO2排出量の現状把握!AJ37</f>
        <v>2.1470308786775254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22.582999999999998</v>
      </c>
      <c r="BG27" s="952">
        <f t="shared" si="2"/>
        <v>11.291499999999999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1.3018997404137214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3.4647522203895109</v>
      </c>
      <c r="AG28" s="881">
        <f>①CO2排出量の現状把握!AA38</f>
        <v>3.366277380381681</v>
      </c>
      <c r="AH28" s="881">
        <f>①CO2排出量の現状把握!AB38</f>
        <v>3.2635168902635199</v>
      </c>
      <c r="AI28" s="881">
        <f>①CO2排出量の現状把握!AC38</f>
        <v>1.6585270687370439</v>
      </c>
      <c r="AJ28" s="881">
        <f>①CO2排出量の現状把握!AD38</f>
        <v>1.4799421835640321</v>
      </c>
      <c r="AK28" s="881">
        <f>①CO2排出量の現状把握!AE38</f>
        <v>1.4067318999904534</v>
      </c>
      <c r="AL28" s="881">
        <f>①CO2排出量の現状把握!AF38</f>
        <v>1.5101570115727396</v>
      </c>
      <c r="AM28" s="881">
        <f>①CO2排出量の現状把握!AG38</f>
        <v>1.3378600644077254</v>
      </c>
      <c r="AN28" s="881">
        <f>①CO2排出量の現状把握!AH38</f>
        <v>1.3439540891586486</v>
      </c>
      <c r="AO28" s="881">
        <f>①CO2排出量の現状把握!AI38</f>
        <v>3.5171670518381659</v>
      </c>
      <c r="AP28" s="882">
        <f>①CO2排出量の現状把握!AJ38</f>
        <v>3.9603374544544372</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8.1539999999999999</v>
      </c>
      <c r="BG28" s="952">
        <f t="shared" si="2"/>
        <v>4.077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0.28124370763138462</v>
      </c>
    </row>
    <row r="29" spans="2:63" ht="15.95" customHeight="1">
      <c r="B29" s="285"/>
      <c r="Z29" s="273"/>
      <c r="AB29" s="272"/>
      <c r="AC29" s="522"/>
      <c r="AD29" s="408" t="s">
        <v>199</v>
      </c>
      <c r="AE29" s="413"/>
      <c r="AF29" s="883">
        <f>①CO2排出量の現状把握!Z39</f>
        <v>26.195160122066159</v>
      </c>
      <c r="AG29" s="883">
        <f>①CO2排出量の現状把握!AA39</f>
        <v>25.462219520033528</v>
      </c>
      <c r="AH29" s="883">
        <f>①CO2排出量の現状把握!AB39</f>
        <v>25.955948807333449</v>
      </c>
      <c r="AI29" s="883">
        <f>①CO2排出量の現状把握!AC39</f>
        <v>23.02309607518864</v>
      </c>
      <c r="AJ29" s="883">
        <f>①CO2排出量の現状把握!AD39</f>
        <v>30.031868436566949</v>
      </c>
      <c r="AK29" s="883">
        <f>①CO2排出量の現状把握!AE39</f>
        <v>19.983528412148946</v>
      </c>
      <c r="AL29" s="883">
        <f>①CO2排出量の現状把握!AF39</f>
        <v>17.695187750707518</v>
      </c>
      <c r="AM29" s="883">
        <f>①CO2排出量の現状把握!AG39</f>
        <v>18.296461913155863</v>
      </c>
      <c r="AN29" s="883">
        <f>①CO2排出量の現状把握!AH39</f>
        <v>18.786334462656516</v>
      </c>
      <c r="AO29" s="883">
        <f>①CO2排出量の現状把握!AI39</f>
        <v>16.530488293231713</v>
      </c>
      <c r="AP29" s="884">
        <f>①CO2排出量の現状把握!AJ39</f>
        <v>18.877353572780169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0.57209458190148899</v>
      </c>
      <c r="AG32" s="461">
        <f t="shared" si="16"/>
        <v>0.66248045672740918</v>
      </c>
      <c r="AH32" s="461">
        <f t="shared" si="16"/>
        <v>0.69475335125800808</v>
      </c>
      <c r="AI32" s="461">
        <f t="shared" si="16"/>
        <v>0.749990427522505</v>
      </c>
      <c r="AJ32" s="461">
        <f t="shared" si="16"/>
        <v>0.6667098772710367</v>
      </c>
      <c r="AK32" s="461">
        <f t="shared" si="16"/>
        <v>0.81857520928771543</v>
      </c>
      <c r="AL32" s="461">
        <f t="shared" si="16"/>
        <v>0.77995865521593377</v>
      </c>
      <c r="AM32" s="461">
        <f t="shared" si="16"/>
        <v>0.75720374092569609</v>
      </c>
      <c r="AN32" s="461">
        <f t="shared" si="16"/>
        <v>0.75704424741340437</v>
      </c>
      <c r="AO32" s="461">
        <f t="shared" si="16"/>
        <v>0.66046278635147659</v>
      </c>
      <c r="AP32" s="461">
        <f t="shared" si="16"/>
        <v>0.72069813796055626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0.75831696283528527</v>
      </c>
      <c r="AG33" s="458">
        <f t="shared" ref="AG33:AP33" si="17">IFERROR(IF(G22/AG25&gt;1,1,G22/AG25),0)</f>
        <v>0.90604894467679942</v>
      </c>
      <c r="AH33" s="458">
        <f t="shared" si="17"/>
        <v>0.91114202037310921</v>
      </c>
      <c r="AI33" s="458">
        <f t="shared" si="17"/>
        <v>0.98629473544291602</v>
      </c>
      <c r="AJ33" s="458">
        <f t="shared" si="17"/>
        <v>0.95883176695500005</v>
      </c>
      <c r="AK33" s="458">
        <f t="shared" si="17"/>
        <v>1</v>
      </c>
      <c r="AL33" s="458">
        <f t="shared" si="17"/>
        <v>0.97971952593360589</v>
      </c>
      <c r="AM33" s="458">
        <f t="shared" si="17"/>
        <v>0.95647135474799438</v>
      </c>
      <c r="AN33" s="458">
        <f>IFERROR(IF(N22/AN25&gt;1,1,N22/AN25),0)</f>
        <v>0.97019690709077289</v>
      </c>
      <c r="AO33" s="458">
        <f t="shared" si="17"/>
        <v>0.80833008239221449</v>
      </c>
      <c r="AP33" s="458">
        <f t="shared" si="17"/>
        <v>0.93191677487646785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0.81819430875421029</v>
      </c>
      <c r="AG34" s="459">
        <f t="shared" ref="AG34:AP36" si="18">IFERROR(IF(G23/AG26&gt;1,1,G23/AG26),0)</f>
        <v>0.98505709833416488</v>
      </c>
      <c r="AH34" s="459">
        <f t="shared" si="18"/>
        <v>0.96967295161198175</v>
      </c>
      <c r="AI34" s="459">
        <f t="shared" si="18"/>
        <v>1</v>
      </c>
      <c r="AJ34" s="459">
        <f t="shared" si="18"/>
        <v>1</v>
      </c>
      <c r="AK34" s="459">
        <f t="shared" si="18"/>
        <v>1</v>
      </c>
      <c r="AL34" s="459">
        <f t="shared" si="18"/>
        <v>1</v>
      </c>
      <c r="AM34" s="459">
        <f t="shared" si="18"/>
        <v>1</v>
      </c>
      <c r="AN34" s="459">
        <f t="shared" si="18"/>
        <v>1</v>
      </c>
      <c r="AO34" s="459">
        <f t="shared" si="18"/>
        <v>0.87321562198755465</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2.8980000000000001</v>
      </c>
      <c r="BG35" s="952">
        <f t="shared" si="2"/>
        <v>2.8980000000000001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8.5310920984158781E-2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61.024999999999999</v>
      </c>
      <c r="G55" s="885">
        <f t="shared" ref="G55:P55" si="32">SUM(G56,G57,G60,G61,G62,G63,G64,G65,)</f>
        <v>62.747999999999998</v>
      </c>
      <c r="H55" s="885">
        <f t="shared" si="32"/>
        <v>75.930999999999997</v>
      </c>
      <c r="I55" s="885">
        <f t="shared" si="32"/>
        <v>72.069999999999993</v>
      </c>
      <c r="J55" s="885">
        <f t="shared" si="32"/>
        <v>65.72</v>
      </c>
      <c r="K55" s="885">
        <f t="shared" si="32"/>
        <v>70.111999999999995</v>
      </c>
      <c r="L55" s="885">
        <f t="shared" si="32"/>
        <v>67.688999999999993</v>
      </c>
      <c r="M55" s="885">
        <f t="shared" si="32"/>
        <v>66.498999999999995</v>
      </c>
      <c r="N55" s="885">
        <f t="shared" si="32"/>
        <v>64.733999999999995</v>
      </c>
      <c r="O55" s="885">
        <f t="shared" si="32"/>
        <v>59.683</v>
      </c>
      <c r="P55" s="886">
        <f t="shared" si="32"/>
        <v>60.026000000000003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61.024999999999999</v>
      </c>
      <c r="G56" s="887">
        <f>IFERROR(VLOOKUP(年度マスタ!$K$4&amp;"_"&amp;G$54,データシート1!$A:$CE,MATCH("bc_"&amp;$C56,データシート1!$A$1:$CE$1,0),0),0)</f>
        <v>62.747999999999998</v>
      </c>
      <c r="H56" s="887">
        <f>IFERROR(VLOOKUP(年度マスタ!$K$4&amp;"_"&amp;H$54,データシート1!$A:$CE,MATCH("bc_"&amp;$C56,データシート1!$A$1:$CE$1,0),0),0)</f>
        <v>75.930999999999997</v>
      </c>
      <c r="I56" s="887">
        <f>IFERROR(VLOOKUP(年度マスタ!$K$4&amp;"_"&amp;I$54,データシート1!$A:$CE,MATCH("bc_"&amp;$C56,データシート1!$A$1:$CE$1,0),0),0)</f>
        <v>72.069999999999993</v>
      </c>
      <c r="J56" s="887">
        <f>IFERROR(VLOOKUP(年度マスタ!$K$4&amp;"_"&amp;J$54,データシート1!$A:$CE,MATCH("bc_"&amp;$C56,データシート1!$A$1:$CE$1,0),0),0)</f>
        <v>65.72</v>
      </c>
      <c r="K56" s="887">
        <f>IFERROR(VLOOKUP(年度マスタ!$K$4&amp;"_"&amp;K$54,データシート1!$A:$CE,MATCH("bc_"&amp;$C56,データシート1!$A$1:$CE$1,0),0),0)</f>
        <v>70.111999999999995</v>
      </c>
      <c r="L56" s="887">
        <f>IFERROR(VLOOKUP(年度マスタ!$K$4&amp;"_"&amp;L$54,データシート1!$A:$CE,MATCH("bc_"&amp;$C56,データシート1!$A$1:$CE$1,0),0),0)</f>
        <v>67.688999999999993</v>
      </c>
      <c r="M56" s="887">
        <f>IFERROR(VLOOKUP(年度マスタ!$K$4&amp;"_"&amp;M$54,データシート1!$A:$CE,MATCH("bc_"&amp;$C56,データシート1!$A$1:$CE$1,0),0),0)</f>
        <v>66.498999999999995</v>
      </c>
      <c r="N56" s="887">
        <f>IFERROR(VLOOKUP(年度マスタ!$K$4&amp;"_"&amp;N$54,データシート1!$A:$CE,MATCH("bc_"&amp;$C56,データシート1!$A$1:$CE$1,0),0),0)</f>
        <v>64.733999999999995</v>
      </c>
      <c r="O56" s="887">
        <f>IFERROR(VLOOKUP(年度マスタ!$K$4&amp;"_"&amp;O$54,データシート1!$A:$CE,MATCH("bc_"&amp;$C56,データシート1!$A$1:$CE$1,0),0),0)</f>
        <v>59.683</v>
      </c>
      <c r="P56" s="888">
        <f>IFERROR(VLOOKUP(年度マスタ!$K$4&amp;"_"&amp;P$54,データシート1!$A:$CE,MATCH("bc_"&amp;$C56,データシート1!$A$1:$CE$1,0),0),0)</f>
        <v>60.026000000000003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池田町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3397.4</v>
      </c>
      <c r="K6" s="619">
        <f>VLOOKUP(年度マスタ!$K$4&amp;"_"&amp;K$5,データシート1!$A:$BT,MATCH("cb_"&amp;$G6,データシート1!$A$1:$BT$1,0),0)</f>
        <v>3624.7</v>
      </c>
      <c r="L6" s="619">
        <f>VLOOKUP(年度マスタ!$K$4&amp;"_"&amp;L$5,データシート1!$A:$BT,MATCH("cb_"&amp;$G6,データシート1!$A$1:$BT$1,0),0)</f>
        <v>3809.2</v>
      </c>
      <c r="M6" s="619">
        <f>VLOOKUP(年度マスタ!$K$4&amp;"_"&amp;M$5,データシート1!$A:$BT,MATCH("cb_"&amp;$G6,データシート1!$A$1:$BT$1,0),0)</f>
        <v>3990.9999999999995</v>
      </c>
      <c r="N6" s="619">
        <f>VLOOKUP(年度マスタ!$K$4&amp;"_"&amp;N$5,データシート1!$A:$BT,MATCH("cb_"&amp;$G6,データシート1!$A$1:$BT$1,0),0)</f>
        <v>4213.0000000000018</v>
      </c>
      <c r="O6" s="619">
        <f>VLOOKUP(年度マスタ!$K$4&amp;"_"&amp;O$5,データシート1!$A:$BT,MATCH("cb_"&amp;$G6,データシート1!$A$1:$BT$1,0),0)</f>
        <v>4387.600000000004</v>
      </c>
      <c r="P6" s="619">
        <f>VLOOKUP(年度マスタ!$K$4&amp;"_"&amp;P$5,データシート1!$A:$BT,MATCH("cb_"&amp;$G6,データシート1!$A$1:$BT$1,0),0)</f>
        <v>4676.2000000000062</v>
      </c>
      <c r="Q6" s="619">
        <f>VLOOKUP(年度マスタ!$K$4&amp;"_"&amp;Q$5,データシート1!$A:$BT,MATCH("cb_"&amp;$G6,データシート1!$A$1:$BT$1,0),0)</f>
        <v>4962.5000000000073</v>
      </c>
      <c r="R6" s="633">
        <f>VLOOKUP(年度マスタ!$K$4&amp;"_"&amp;R$5,データシート1!$A:$BT,MATCH("cb_"&amp;$G6,データシート1!$A$1:$BT$1,0),0)</f>
        <v>5236.0000000000091</v>
      </c>
      <c r="S6" s="568"/>
      <c r="T6" s="190"/>
      <c r="U6" s="581"/>
      <c r="V6" s="195"/>
      <c r="W6" s="195"/>
      <c r="X6" s="195"/>
      <c r="Y6" s="196" t="s">
        <v>372</v>
      </c>
      <c r="Z6" s="663" t="s">
        <v>373</v>
      </c>
      <c r="AA6" s="663"/>
      <c r="AB6" s="663"/>
      <c r="AC6" s="664">
        <f>SUM(AC7:AC8)</f>
        <v>295868</v>
      </c>
      <c r="AD6" s="664">
        <f>SUM(AD7:AD8)</f>
        <v>398460.47100000002</v>
      </c>
      <c r="AE6" s="665">
        <f>$AD6*3600/100000000</f>
        <v>14.344576956000001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8289.4</v>
      </c>
      <c r="K7" s="617">
        <f>VLOOKUP(年度マスタ!$K$4&amp;"_"&amp;K$5,データシート1!$A:$BT,MATCH("cb_"&amp;$G7,データシート1!$A$1:$BT$1,0),0)</f>
        <v>9595.1</v>
      </c>
      <c r="L7" s="617">
        <f>VLOOKUP(年度マスタ!$K$4&amp;"_"&amp;L$5,データシート1!$A:$BT,MATCH("cb_"&amp;$G7,データシート1!$A$1:$BT$1,0),0)</f>
        <v>10731.3</v>
      </c>
      <c r="M7" s="617">
        <f>VLOOKUP(年度マスタ!$K$4&amp;"_"&amp;M$5,データシート1!$A:$BT,MATCH("cb_"&amp;$G7,データシート1!$A$1:$BT$1,0),0)</f>
        <v>11675</v>
      </c>
      <c r="N7" s="617">
        <f>VLOOKUP(年度マスタ!$K$4&amp;"_"&amp;N$5,データシート1!$A:$BT,MATCH("cb_"&amp;$G7,データシート1!$A$1:$BT$1,0),0)</f>
        <v>13389.4</v>
      </c>
      <c r="O7" s="617">
        <f>VLOOKUP(年度マスタ!$K$4&amp;"_"&amp;O$5,データシート1!$A:$BT,MATCH("cb_"&amp;$G7,データシート1!$A$1:$BT$1,0),0)</f>
        <v>13962.9</v>
      </c>
      <c r="P7" s="617">
        <f>VLOOKUP(年度マスタ!$K$4&amp;"_"&amp;P$5,データシート1!$A:$BT,MATCH("cb_"&amp;$G7,データシート1!$A$1:$BT$1,0),0)</f>
        <v>14016.4</v>
      </c>
      <c r="Q7" s="617">
        <f>VLOOKUP(年度マスタ!$K$4&amp;"_"&amp;Q$5,データシート1!$A:$BT,MATCH("cb_"&amp;$G7,データシート1!$A$1:$BT$1,0),0)</f>
        <v>14125.600000000002</v>
      </c>
      <c r="R7" s="634">
        <f>VLOOKUP(年度マスタ!$K$4&amp;"_"&amp;R$5,データシート1!$A:$BT,MATCH("cb_"&amp;$G7,データシート1!$A$1:$BT$1,0),0)</f>
        <v>14241.100000000002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122472</v>
      </c>
      <c r="AD7" s="1022">
        <f>VLOOKUP(年度マスタ!$K$4&amp;"_"&amp;年度マスタ!$K$9,データシート3!A:AB,MATCH("ea_"&amp;$Y7&amp;"_年間発電",データシート3!$A$1:$AB$1,0),0)/10^3</f>
        <v>166325.01999999999</v>
      </c>
      <c r="AE7" s="554">
        <f t="shared" ref="AE7:AE16" si="0">$AD7*3600/100000000</f>
        <v>5.9877007200000003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173396</v>
      </c>
      <c r="AD8" s="1022">
        <f>VLOOKUP(年度マスタ!$K$4&amp;"_"&amp;年度マスタ!$K$9,データシート3!A:AB,MATCH("ea_"&amp;$Y8&amp;"_年間発電",データシート3!$A$1:$AB$1,0),0)/10^3</f>
        <v>232135.451</v>
      </c>
      <c r="AE8" s="554">
        <f t="shared" si="0"/>
        <v>8.3568762359999997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50</v>
      </c>
      <c r="N9" s="617">
        <f>VLOOKUP(年度マスタ!$K$4&amp;"_"&amp;N$5,データシート1!$A:$BT,MATCH("cb_"&amp;$G9,データシート1!$A$1:$BT$1,0),0)</f>
        <v>50</v>
      </c>
      <c r="O9" s="617">
        <f>VLOOKUP(年度マスタ!$K$4&amp;"_"&amp;O$5,データシート1!$A:$BT,MATCH("cb_"&amp;$G9,データシート1!$A$1:$BT$1,0),0)</f>
        <v>50</v>
      </c>
      <c r="P9" s="617">
        <f>VLOOKUP(年度マスタ!$K$4&amp;"_"&amp;P$5,データシート1!$A:$BT,MATCH("cb_"&amp;$G9,データシート1!$A$1:$BT$1,0),0)</f>
        <v>50</v>
      </c>
      <c r="Q9" s="617">
        <f>VLOOKUP(年度マスタ!$K$4&amp;"_"&amp;Q$5,データシート1!$A:$BT,MATCH("cb_"&amp;$G9,データシート1!$A$1:$BT$1,0),0)</f>
        <v>50</v>
      </c>
      <c r="R9" s="634">
        <f>VLOOKUP(年度マスタ!$K$4&amp;"_"&amp;R$5,データシート1!$A:$BT,MATCH("cb_"&amp;$G9,データシート1!$A$1:$BT$1,0),0)</f>
        <v>50</v>
      </c>
      <c r="S9" s="568"/>
      <c r="T9" s="190"/>
      <c r="U9" s="581"/>
      <c r="V9" s="195"/>
      <c r="W9" s="195"/>
      <c r="X9" s="195"/>
      <c r="Y9" s="196" t="s">
        <v>381</v>
      </c>
      <c r="Z9" s="208" t="s">
        <v>377</v>
      </c>
      <c r="AA9" s="208"/>
      <c r="AB9" s="208"/>
      <c r="AC9" s="666">
        <f>VLOOKUP(年度マスタ!$K$4&amp;"_"&amp;年度マスタ!$K$9,データシート3!A:AB,MATCH("ea_"&amp;$Y9&amp;"_設備",データシート3!$A$1:$AB$1,0),0)</f>
        <v>21100</v>
      </c>
      <c r="AD9" s="666">
        <f>VLOOKUP(年度マスタ!$K$4&amp;"_"&amp;年度マスタ!$K$9,データシート3!A:AB,MATCH("ea_"&amp;$Y9&amp;"_年間発電",データシート3!$A$1:$AB$1,0),0)/10^3</f>
        <v>55937.048999999999</v>
      </c>
      <c r="AE9" s="667">
        <f t="shared" si="0"/>
        <v>2.0137337639999999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502</v>
      </c>
      <c r="AD10" s="666">
        <f>SUM(AD11:AD12)</f>
        <v>2941.5349999999999</v>
      </c>
      <c r="AE10" s="667">
        <f t="shared" si="0"/>
        <v>0.10589526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502</v>
      </c>
      <c r="AD11" s="1022">
        <f>VLOOKUP(年度マスタ!$K$4&amp;"_"&amp;年度マスタ!$K$9,データシート3!A:AB,MATCH("ea_"&amp;$Y11&amp;"_年間発電",データシート3!$A$1:$AB$1,0),0)/10^3</f>
        <v>2941.5349999999999</v>
      </c>
      <c r="AE11" s="554">
        <f t="shared" si="0"/>
        <v>0.10589526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11686.8</v>
      </c>
      <c r="K12" s="651">
        <f t="shared" ref="K12:Q12" si="1">SUM(K6:K11)</f>
        <v>13219.8</v>
      </c>
      <c r="L12" s="651">
        <f t="shared" si="1"/>
        <v>14540.5</v>
      </c>
      <c r="M12" s="651">
        <f t="shared" si="1"/>
        <v>15716</v>
      </c>
      <c r="N12" s="651">
        <f t="shared" si="1"/>
        <v>17652.400000000001</v>
      </c>
      <c r="O12" s="651">
        <f t="shared" si="1"/>
        <v>18400.500000000004</v>
      </c>
      <c r="P12" s="651">
        <f t="shared" si="1"/>
        <v>18742.600000000006</v>
      </c>
      <c r="Q12" s="651">
        <f t="shared" si="1"/>
        <v>19138.100000000009</v>
      </c>
      <c r="R12" s="652">
        <f t="shared" ref="R12" si="2">SUM(R6:R11)</f>
        <v>19527.100000000013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1.94515196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16.588299200000002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4077.2876879999994</v>
      </c>
      <c r="K19" s="615">
        <f>K6*別紙!$C5/100*別紙!$E5/10^3</f>
        <v>4350.0749639999995</v>
      </c>
      <c r="L19" s="615">
        <f>L6*別紙!$C5/100*別紙!$E5/10^3</f>
        <v>4571.4971039999991</v>
      </c>
      <c r="M19" s="615">
        <f>M6*別紙!$C5/100*別紙!$E5/10^3</f>
        <v>4789.6789200000003</v>
      </c>
      <c r="N19" s="615">
        <f>N6*別紙!$C5/100*別紙!$E5/10^3</f>
        <v>5056.1055600000018</v>
      </c>
      <c r="O19" s="615">
        <f>O6*別紙!$C5/100*別紙!$E5/10^3</f>
        <v>5265.6465120000048</v>
      </c>
      <c r="P19" s="615">
        <f>P6*別紙!$C5/100*別紙!$E5/10^3</f>
        <v>5612.0011440000071</v>
      </c>
      <c r="Q19" s="615">
        <f>Q6*別紙!$C5/100*別紙!$E5/10^3</f>
        <v>5955.5955000000085</v>
      </c>
      <c r="R19" s="639">
        <f>R6*別紙!$C5/100*別紙!$E5/10^3</f>
        <v>6283.8283200000105</v>
      </c>
      <c r="S19" s="572"/>
      <c r="T19" s="191"/>
      <c r="U19" s="588"/>
      <c r="W19" s="201"/>
      <c r="X19" s="201"/>
      <c r="Y19" s="173"/>
      <c r="Z19" s="628" t="s">
        <v>389</v>
      </c>
      <c r="AA19" s="671"/>
      <c r="AB19" s="672"/>
      <c r="AC19" s="673">
        <f>SUM($AC$6,$AC$9,$AC$10,$AC$13)</f>
        <v>317470</v>
      </c>
      <c r="AD19" s="673">
        <f>SUM($AD$6,$AD$9,$AD$10,$AD$13)</f>
        <v>457339.05499999999</v>
      </c>
      <c r="AE19" s="674">
        <f>SUM($AE$6,$AE$9,$AE$10,$AE$13,$AE$17,$AE$18)</f>
        <v>34.997657140000001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10964.886743999999</v>
      </c>
      <c r="K20" s="617">
        <f>K7*別紙!$C6/100*別紙!$E6/10^3</f>
        <v>12692.014476000002</v>
      </c>
      <c r="L20" s="617">
        <f>L7*別紙!$C6/100*別紙!$E6/10^3</f>
        <v>14194.934387999998</v>
      </c>
      <c r="M20" s="617">
        <f>M7*別紙!$C6/100*別紙!$E6/10^3</f>
        <v>15443.223</v>
      </c>
      <c r="N20" s="617">
        <f>N7*別紙!$C6/100*別紙!$E6/10^3</f>
        <v>17710.962744000004</v>
      </c>
      <c r="O20" s="617">
        <f>O7*別紙!$C6/100*別紙!$E6/10^3</f>
        <v>18469.565603999999</v>
      </c>
      <c r="P20" s="617">
        <f>P7*別紙!$C6/100*別紙!$E6/10^3</f>
        <v>18540.333263999997</v>
      </c>
      <c r="Q20" s="617">
        <f>Q7*別紙!$C6/100*別紙!$E6/10^3</f>
        <v>18684.778656000002</v>
      </c>
      <c r="R20" s="634">
        <f>R7*別紙!$C6/100*別紙!$E6/10^3</f>
        <v>18837.557435999999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262.8</v>
      </c>
      <c r="N22" s="617">
        <f>N9*別紙!$C8/100*別紙!$E8/10^3</f>
        <v>262.8</v>
      </c>
      <c r="O22" s="617">
        <f>O9*別紙!$C8/100*別紙!$E8/10^3</f>
        <v>262.8</v>
      </c>
      <c r="P22" s="617">
        <f>P9*別紙!$C8/100*別紙!$E8/10^3</f>
        <v>262.8</v>
      </c>
      <c r="Q22" s="617">
        <f>Q9*別紙!$C8/100*別紙!$E8/10^3</f>
        <v>262.8</v>
      </c>
      <c r="R22" s="634">
        <f>R9*別紙!$C8/100*別紙!$E8/10^3</f>
        <v>262.8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15042.174432</v>
      </c>
      <c r="K25" s="657">
        <f t="shared" si="3"/>
        <v>17042.089440000003</v>
      </c>
      <c r="L25" s="657">
        <f t="shared" si="3"/>
        <v>18766.431491999996</v>
      </c>
      <c r="M25" s="657">
        <f t="shared" si="3"/>
        <v>20495.70192</v>
      </c>
      <c r="N25" s="657">
        <f t="shared" si="3"/>
        <v>23029.868304000007</v>
      </c>
      <c r="O25" s="657">
        <f t="shared" si="3"/>
        <v>23998.012116000002</v>
      </c>
      <c r="P25" s="657">
        <f t="shared" si="3"/>
        <v>24415.134408000002</v>
      </c>
      <c r="Q25" s="657">
        <f t="shared" si="3"/>
        <v>24903.174156000012</v>
      </c>
      <c r="R25" s="658">
        <f t="shared" ref="R25" si="4">SUM(R19:R24)</f>
        <v>25384.18575600001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153931.74844213304</v>
      </c>
      <c r="K26" s="654">
        <f>(VLOOKUP(年度マスタ!$K$4&amp;"_"&amp;K$18,データシート1!$A:$BT,MATCH("da_合計",データシート1!$A$1:$BT$1,0),0))/10^3</f>
        <v>152045.33796259688</v>
      </c>
      <c r="L26" s="654">
        <f>(VLOOKUP(年度マスタ!$K$4&amp;"_"&amp;L$18,データシート1!$A:$BT,MATCH("da_合計",データシート1!$A$1:$BT$1,0),0))/10^3</f>
        <v>152851.09460259616</v>
      </c>
      <c r="M26" s="654">
        <f>(VLOOKUP(年度マスタ!$K$4&amp;"_"&amp;M$18,データシート1!$A:$BT,MATCH("da_合計",データシート1!$A$1:$BT$1,0),0))/10^3</f>
        <v>153278.7888170254</v>
      </c>
      <c r="N26" s="654">
        <f>(VLOOKUP(年度マスタ!$K$4&amp;"_"&amp;N$18,データシート1!$A:$BT,MATCH("da_合計",データシート1!$A$1:$BT$1,0),0))/10^3</f>
        <v>155096.21927784488</v>
      </c>
      <c r="O26" s="654">
        <f>(VLOOKUP(年度マスタ!$K$4&amp;"_"&amp;O$18,データシート1!$A:$BT,MATCH("da_合計",データシート1!$A$1:$BT$1,0),0))/10^3</f>
        <v>166239.86253998042</v>
      </c>
      <c r="P26" s="654">
        <f>(VLOOKUP(年度マスタ!$K$4&amp;"_"&amp;P$18,データシート1!$A:$BT,MATCH("da_合計",データシート1!$A$1:$BT$1,0),0))/10^3</f>
        <v>149851.18659718634</v>
      </c>
      <c r="Q26" s="654">
        <f>(VLOOKUP(年度マスタ!$K$4&amp;"_"&amp;Q$18,データシート1!$A:$BT,MATCH("da_合計",データシート1!$A$1:$BT$1,0),0))/10^3</f>
        <v>145264.42621793304</v>
      </c>
      <c r="R26" s="655">
        <f>Q26</f>
        <v>145264.42621793304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9.7719765962736044E-2</v>
      </c>
      <c r="K27" s="839">
        <f t="shared" ref="K27:P27" si="5">K25/K26</f>
        <v>0.11208557702829634</v>
      </c>
      <c r="L27" s="839">
        <f t="shared" si="5"/>
        <v>0.12277590514344443</v>
      </c>
      <c r="M27" s="839">
        <f t="shared" si="5"/>
        <v>0.13371518706653196</v>
      </c>
      <c r="N27" s="839">
        <f t="shared" si="5"/>
        <v>0.14848761891960424</v>
      </c>
      <c r="O27" s="839">
        <f t="shared" si="5"/>
        <v>0.14435774759034417</v>
      </c>
      <c r="P27" s="839">
        <f t="shared" si="5"/>
        <v>0.16292920304748809</v>
      </c>
      <c r="Q27" s="839">
        <f>Q25/Q26</f>
        <v>0.17143339773110733</v>
      </c>
      <c r="R27" s="840">
        <f>R25/R26</f>
        <v>0.17474468055873069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0.17474468055873069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3.1483210783752162</v>
      </c>
      <c r="AA52" s="173"/>
      <c r="AB52" s="678" t="s">
        <v>413</v>
      </c>
      <c r="AC52" s="679">
        <f>$AD6</f>
        <v>398460.47100000002</v>
      </c>
      <c r="AD52" s="680">
        <f>R19+R20</f>
        <v>25121.385756000011</v>
      </c>
      <c r="AE52" s="681">
        <f t="shared" ref="AE52:AE54" si="6">IFERROR(AD52/AC52,"-")</f>
        <v>6.3046117706365937E-2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312074.62878206698</v>
      </c>
      <c r="Z53" s="1130"/>
      <c r="AA53" s="173"/>
      <c r="AB53" s="678" t="s">
        <v>377</v>
      </c>
      <c r="AC53" s="679">
        <f>$AD9</f>
        <v>55937.048999999999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2941.5349999999999</v>
      </c>
      <c r="AD54" s="679">
        <f>R22</f>
        <v>262.8</v>
      </c>
      <c r="AE54" s="681">
        <f t="shared" si="6"/>
        <v>8.9341109318774051E-2</v>
      </c>
      <c r="AF54" s="473"/>
      <c r="AG54" s="41"/>
      <c r="AH54" s="420"/>
      <c r="AI54" s="442" t="s">
        <v>440</v>
      </c>
      <c r="AJ54" s="443">
        <f>VLOOKUP(年度マスタ!$K$4&amp;"_"&amp;AJ$53,データシート1!$A$1:$BT$2000,MATCH("ca_太陽光発電（10kW未満）",データシート1!$A$1:$BT$1,0),0)</f>
        <v>787</v>
      </c>
      <c r="AK54" s="443">
        <f>VLOOKUP(年度マスタ!$K$4&amp;"_"&amp;AK$53,データシート1!$A$1:$BT$2000,MATCH("ca_太陽光発電（10kW未満）",データシート1!$A$1:$BT$1,0),0)</f>
        <v>831</v>
      </c>
      <c r="AL54" s="443">
        <f>VLOOKUP(年度マスタ!$K$4&amp;"_"&amp;AL$53,データシート1!$A$1:$BT$2000,MATCH("ca_太陽光発電（10kW未満）",データシート1!$A$1:$BT$1,0),0)</f>
        <v>867</v>
      </c>
      <c r="AM54" s="443">
        <f>VLOOKUP(年度マスタ!$K$4&amp;"_"&amp;AM$53,データシート1!$A$1:$BT$2000,MATCH("ca_太陽光発電（10kW未満）",データシート1!$A$1:$BT$1,0),0)</f>
        <v>903</v>
      </c>
      <c r="AN54" s="443">
        <f>VLOOKUP(年度マスタ!$K$4&amp;"_"&amp;AN$53,データシート1!$A$1:$BT$2000,MATCH("ca_太陽光発電（10kW未満）",データシート1!$A$1:$BT$1,0),0)</f>
        <v>943</v>
      </c>
      <c r="AO54" s="443">
        <f>VLOOKUP(年度マスタ!$K$4&amp;"_"&amp;AO$53,データシート1!$A$1:$BT$2000,MATCH("ca_太陽光発電（10kW未満）",データシート1!$A$1:$BT$1,0),0)</f>
        <v>972</v>
      </c>
      <c r="AP54" s="443">
        <f>VLOOKUP(年度マスタ!$K$4&amp;"_"&amp;AP$53,データシート1!$A$1:$BT$2000,MATCH("ca_太陽光発電（10kW未満）",データシート1!$A$1:$BT$1,0),0)</f>
        <v>1015</v>
      </c>
      <c r="AQ54" s="443">
        <f>VLOOKUP(年度マスタ!$K$4&amp;"_"&amp;AQ$53,データシート1!$A$1:$BT$2000,MATCH("ca_太陽光発電（10kW未満）",データシート1!$A$1:$BT$1,0),0)</f>
        <v>1063</v>
      </c>
      <c r="AR54" s="443">
        <f>VLOOKUP(年度マスタ!$K$4&amp;"_"&amp;AR$53,データシート1!$A$1:$BT$2000,MATCH("ca_太陽光発電（10kW未満）",データシート1!$A$1:$BT$1,0),0)</f>
        <v>1106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池田町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池田町</v>
      </c>
      <c r="AZ12" s="1023" t="str">
        <f>年度マスタ!$K4</f>
        <v>21404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池田町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池田町</v>
      </c>
      <c r="AZ4" s="1038" t="str">
        <f>年度マスタ!$K4</f>
        <v>21404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池田町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10</v>
      </c>
      <c r="J7" s="701">
        <f t="shared" si="0"/>
        <v>10</v>
      </c>
      <c r="K7" s="702">
        <f t="shared" si="0"/>
        <v>10</v>
      </c>
      <c r="L7" s="702">
        <f t="shared" si="0"/>
        <v>10</v>
      </c>
      <c r="M7" s="702">
        <f t="shared" si="0"/>
        <v>10</v>
      </c>
      <c r="N7" s="702">
        <f t="shared" si="0"/>
        <v>10</v>
      </c>
      <c r="O7" s="702">
        <f>SUM(O8:O13)</f>
        <v>10</v>
      </c>
      <c r="P7" s="702">
        <f t="shared" si="0"/>
        <v>9</v>
      </c>
      <c r="Q7" s="703">
        <f>SUM(Q8:Q13)</f>
        <v>9</v>
      </c>
      <c r="R7" s="909">
        <f t="shared" si="0"/>
        <v>61.024999999999999</v>
      </c>
      <c r="S7" s="910">
        <f t="shared" si="0"/>
        <v>62.747999999999998</v>
      </c>
      <c r="T7" s="910">
        <f t="shared" si="0"/>
        <v>75.930999999999997</v>
      </c>
      <c r="U7" s="910">
        <f t="shared" si="0"/>
        <v>72.069999999999993</v>
      </c>
      <c r="V7" s="910">
        <f t="shared" si="0"/>
        <v>65.72</v>
      </c>
      <c r="W7" s="910">
        <f t="shared" si="0"/>
        <v>70.111999999999995</v>
      </c>
      <c r="X7" s="910">
        <f t="shared" si="0"/>
        <v>67.688999999999993</v>
      </c>
      <c r="Y7" s="910">
        <f t="shared" si="0"/>
        <v>66.498999999999995</v>
      </c>
      <c r="Z7" s="910">
        <f>SUM(Z8:Z13)</f>
        <v>64.733999999999995</v>
      </c>
      <c r="AA7" s="910">
        <f>SUM(AA8:AA13)</f>
        <v>59.683</v>
      </c>
      <c r="AB7" s="911">
        <f t="shared" si="0"/>
        <v>60.026000000000003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61.024999999999999</v>
      </c>
      <c r="S10" s="916">
        <f>VLOOKUP($D$3&amp;"_"&amp;S$3,データシート1!$A:$BU,MATCH($R$2&amp;"_"&amp;$C10,データシート1!$A$1:$BU$1,0),0)</f>
        <v>62.747999999999998</v>
      </c>
      <c r="T10" s="916">
        <f>VLOOKUP($D$3&amp;"_"&amp;T$3,データシート1!$A:$BU,MATCH($R$2&amp;"_"&amp;$C10,データシート1!$A$1:$BU$1,0),0)</f>
        <v>75.930999999999997</v>
      </c>
      <c r="U10" s="916">
        <f>VLOOKUP($D$3&amp;"_"&amp;U$3,データシート1!$A:$BU,MATCH($R$2&amp;"_"&amp;$C10,データシート1!$A$1:$BU$1,0),0)</f>
        <v>72.069999999999993</v>
      </c>
      <c r="V10" s="916">
        <f>VLOOKUP($D$3&amp;"_"&amp;V$3,データシート1!$A:$BU,MATCH($R$2&amp;"_"&amp;$C10,データシート1!$A$1:$BU$1,0),0)</f>
        <v>65.72</v>
      </c>
      <c r="W10" s="916">
        <f>VLOOKUP($D$3&amp;"_"&amp;W$3,データシート1!$A:$BU,MATCH($R$2&amp;"_"&amp;$C10,データシート1!$A$1:$BU$1,0),0)</f>
        <v>70.111999999999995</v>
      </c>
      <c r="X10" s="916">
        <f>VLOOKUP($D$3&amp;"_"&amp;X$3,データシート1!$A:$BU,MATCH($R$2&amp;"_"&amp;$C10,データシート1!$A$1:$BU$1,0),0)</f>
        <v>67.688999999999993</v>
      </c>
      <c r="Y10" s="916">
        <f>VLOOKUP($D$3&amp;"_"&amp;Y$3,データシート1!$A:$BU,MATCH($R$2&amp;"_"&amp;$C10,データシート1!$A$1:$BU$1,0),0)</f>
        <v>66.498999999999995</v>
      </c>
      <c r="Z10" s="916">
        <f>VLOOKUP($D$3&amp;"_"&amp;Z$3,データシート1!$A:$BU,MATCH($R$2&amp;"_"&amp;$C10,データシート1!$A$1:$BU$1,0),0)</f>
        <v>64.733999999999995</v>
      </c>
      <c r="AA10" s="916">
        <f>VLOOKUP($D$3&amp;"_"&amp;AA$3,データシート1!$A:$BU,MATCH($R$2&amp;"_"&amp;$C10,データシート1!$A$1:$BU$1,0),0)</f>
        <v>59.683</v>
      </c>
      <c r="AB10" s="917">
        <f>VLOOKUP($D$3&amp;"_"&amp;AB$3,データシート1!$A:$BU,MATCH($R$2&amp;"_"&amp;$C10,データシート1!$A$1:$BU$1,0),0)</f>
        <v>60.026000000000003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61.024999999999999</v>
      </c>
      <c r="S26" s="925">
        <f>VLOOKUP($D$3&amp;"_"&amp;S$3,データシート2!$A:$SI,MATCH($R$2&amp;"_"&amp;$B26,データシート2!$A$1:$SI$1,0),0)</f>
        <v>62.747999999999998</v>
      </c>
      <c r="T26" s="925">
        <f>VLOOKUP($D$3&amp;"_"&amp;T$3,データシート2!$A:$SI,MATCH($R$2&amp;"_"&amp;$B26,データシート2!$A$1:$SI$1,0),0)</f>
        <v>75.930999999999997</v>
      </c>
      <c r="U26" s="925">
        <f>VLOOKUP($D$3&amp;"_"&amp;U$3,データシート2!$A:$SI,MATCH($R$2&amp;"_"&amp;$B26,データシート2!$A$1:$SI$1,0),0)</f>
        <v>72.069999999999993</v>
      </c>
      <c r="V26" s="925">
        <f>VLOOKUP($D$3&amp;"_"&amp;V$3,データシート2!$A:$SI,MATCH($R$2&amp;"_"&amp;$B26,データシート2!$A$1:$SI$1,0),0)</f>
        <v>65.72</v>
      </c>
      <c r="W26" s="925">
        <f>VLOOKUP($D$3&amp;"_"&amp;W$3,データシート2!$A:$SI,MATCH($R$2&amp;"_"&amp;$B26,データシート2!$A$1:$SI$1,0),0)</f>
        <v>70.111999999999995</v>
      </c>
      <c r="X26" s="925">
        <f>VLOOKUP($D$3&amp;"_"&amp;X$3,データシート2!$A:$SI,MATCH($R$2&amp;"_"&amp;$B26,データシート2!$A$1:$SI$1,0),0)</f>
        <v>67.688999999999993</v>
      </c>
      <c r="Y26" s="925">
        <f>VLOOKUP($D$3&amp;"_"&amp;Y$3,データシート2!$A:$SI,MATCH($R$2&amp;"_"&amp;$B26,データシート2!$A$1:$SI$1,0),0)</f>
        <v>66.498999999999995</v>
      </c>
      <c r="Z26" s="925">
        <f>VLOOKUP($D$3&amp;"_"&amp;Z$3,データシート2!$A:$SI,MATCH($R$2&amp;"_"&amp;$B26,データシート2!$A$1:$SI$1,0),0)</f>
        <v>64.733999999999995</v>
      </c>
      <c r="AA26" s="925">
        <f>VLOOKUP($D$3&amp;"_"&amp;AA$3,データシート2!$A:$SI,MATCH($R$2&amp;"_"&amp;$B26,データシート2!$A$1:$SI$1,0),0)</f>
        <v>59.683</v>
      </c>
      <c r="AB26" s="926">
        <f>VLOOKUP($D$3&amp;"_"&amp;AB$3,データシート2!$A:$SI,MATCH($R$2&amp;"_"&amp;$B26,データシート2!$A$1:$SI$1,0),0)</f>
        <v>60.026000000000003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13.34</v>
      </c>
      <c r="S27" s="928">
        <f>VLOOKUP($D$3&amp;"_"&amp;S$3,データシート2!$A:$SI,MATCH($R$2&amp;"_"&amp;$C27,データシート2!$A$1:$SI$1,0),0)</f>
        <v>15.321999999999999</v>
      </c>
      <c r="T27" s="928">
        <f>VLOOKUP($D$3&amp;"_"&amp;T$3,データシート2!$A:$SI,MATCH($R$2&amp;"_"&amp;$C27,データシート2!$A$1:$SI$1,0),0)</f>
        <v>15.4</v>
      </c>
      <c r="U27" s="928">
        <f>VLOOKUP($D$3&amp;"_"&amp;U$3,データシート2!$A:$SI,MATCH($R$2&amp;"_"&amp;$C27,データシート2!$A$1:$SI$1,0),0)</f>
        <v>15.395</v>
      </c>
      <c r="V27" s="928">
        <f>VLOOKUP($D$3&amp;"_"&amp;V$3,データシート2!$A:$SI,MATCH($R$2&amp;"_"&amp;$C27,データシート2!$A$1:$SI$1,0),0)</f>
        <v>14.853</v>
      </c>
      <c r="W27" s="928">
        <f>VLOOKUP($D$3&amp;"_"&amp;W$3,データシート2!$A:$SI,MATCH($R$2&amp;"_"&amp;$C27,データシート2!$A$1:$SI$1,0),0)</f>
        <v>15.167</v>
      </c>
      <c r="X27" s="928">
        <f>VLOOKUP($D$3&amp;"_"&amp;X$3,データシート2!$A:$SI,MATCH($R$2&amp;"_"&amp;$C27,データシート2!$A$1:$SI$1,0),0)</f>
        <v>15.552</v>
      </c>
      <c r="Y27" s="928">
        <f>VLOOKUP($D$3&amp;"_"&amp;Y$3,データシート2!$A:$SI,MATCH($R$2&amp;"_"&amp;$C27,データシート2!$A$1:$SI$1,0),0)</f>
        <v>15.212999999999999</v>
      </c>
      <c r="Z27" s="928">
        <f>VLOOKUP($D$3&amp;"_"&amp;Z$3,データシート2!$A:$SI,MATCH($R$2&amp;"_"&amp;$C27,データシート2!$A$1:$SI$1,0),0)</f>
        <v>14.042999999999999</v>
      </c>
      <c r="AA27" s="928">
        <f>VLOOKUP($D$3&amp;"_"&amp;AA$3,データシート2!$A:$SI,MATCH($R$2&amp;"_"&amp;$C27,データシート2!$A$1:$SI$1,0),0)</f>
        <v>13.173</v>
      </c>
      <c r="AB27" s="929">
        <f>VLOOKUP($D$3&amp;"_"&amp;AB$3,データシート2!$A:$SI,MATCH($R$2&amp;"_"&amp;$C27,データシート2!$A$1:$SI$1,0),0)</f>
        <v>11.923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8.69</v>
      </c>
      <c r="S34" s="938">
        <f>VLOOKUP($D$3&amp;"_"&amp;S$3,データシート2!$A:$SI,MATCH($R$2&amp;"_"&amp;$C34,データシート2!$A$1:$SI$1,0),0)</f>
        <v>8.9139999999999997</v>
      </c>
      <c r="T34" s="938">
        <f>VLOOKUP($D$3&amp;"_"&amp;T$3,データシート2!$A:$SI,MATCH($R$2&amp;"_"&amp;$C34,データシート2!$A$1:$SI$1,0),0)</f>
        <v>16.045999999999999</v>
      </c>
      <c r="U34" s="938">
        <f>VLOOKUP($D$3&amp;"_"&amp;U$3,データシート2!$A:$SI,MATCH($R$2&amp;"_"&amp;$C34,データシート2!$A$1:$SI$1,0),0)</f>
        <v>16.690000000000001</v>
      </c>
      <c r="V34" s="938">
        <f>VLOOKUP($D$3&amp;"_"&amp;V$3,データシート2!$A:$SI,MATCH($R$2&amp;"_"&amp;$C34,データシート2!$A$1:$SI$1,0),0)</f>
        <v>13.597</v>
      </c>
      <c r="W34" s="938">
        <f>VLOOKUP($D$3&amp;"_"&amp;W$3,データシート2!$A:$SI,MATCH($R$2&amp;"_"&amp;$C34,データシート2!$A$1:$SI$1,0),0)</f>
        <v>13.086</v>
      </c>
      <c r="X34" s="938">
        <f>VLOOKUP($D$3&amp;"_"&amp;X$3,データシート2!$A:$SI,MATCH($R$2&amp;"_"&amp;$C34,データシート2!$A$1:$SI$1,0),0)</f>
        <v>12.016</v>
      </c>
      <c r="Y34" s="938">
        <f>VLOOKUP($D$3&amp;"_"&amp;Y$3,データシート2!$A:$SI,MATCH($R$2&amp;"_"&amp;$C34,データシート2!$A$1:$SI$1,0),0)</f>
        <v>13.207000000000001</v>
      </c>
      <c r="Z34" s="938">
        <f>VLOOKUP($D$3&amp;"_"&amp;Z$3,データシート2!$A:$SI,MATCH($R$2&amp;"_"&amp;$C34,データシート2!$A$1:$SI$1,0),0)</f>
        <v>13.686</v>
      </c>
      <c r="AA34" s="938">
        <f>VLOOKUP($D$3&amp;"_"&amp;AA$3,データシート2!$A:$SI,MATCH($R$2&amp;"_"&amp;$C34,データシート2!$A$1:$SI$1,0),0)</f>
        <v>13.840999999999999</v>
      </c>
      <c r="AB34" s="939">
        <f>VLOOKUP($D$3&amp;"_"&amp;AB$3,データシート2!$A:$SI,MATCH($R$2&amp;"_"&amp;$C34,データシート2!$A$1:$SI$1,0),0)</f>
        <v>14.468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29.567</v>
      </c>
      <c r="S38" s="938">
        <f>VLOOKUP($D$3&amp;"_"&amp;S$3,データシート2!$A:$SI,MATCH($R$2&amp;"_"&amp;$C38,データシート2!$A$1:$SI$1,0),0)</f>
        <v>30.01</v>
      </c>
      <c r="T38" s="938">
        <f>VLOOKUP($D$3&amp;"_"&amp;T$3,データシート2!$A:$SI,MATCH($R$2&amp;"_"&amp;$C38,データシート2!$A$1:$SI$1,0),0)</f>
        <v>25.512</v>
      </c>
      <c r="U38" s="938">
        <f>VLOOKUP($D$3&amp;"_"&amp;U$3,データシート2!$A:$SI,MATCH($R$2&amp;"_"&amp;$C38,データシート2!$A$1:$SI$1,0),0)</f>
        <v>23.597999999999999</v>
      </c>
      <c r="V38" s="938">
        <f>VLOOKUP($D$3&amp;"_"&amp;V$3,データシート2!$A:$SI,MATCH($R$2&amp;"_"&amp;$C38,データシート2!$A$1:$SI$1,0),0)</f>
        <v>22.411999999999999</v>
      </c>
      <c r="W38" s="938">
        <f>VLOOKUP($D$3&amp;"_"&amp;W$3,データシート2!$A:$SI,MATCH($R$2&amp;"_"&amp;$C38,データシート2!$A$1:$SI$1,0),0)</f>
        <v>23.641999999999999</v>
      </c>
      <c r="X38" s="938">
        <f>VLOOKUP($D$3&amp;"_"&amp;X$3,データシート2!$A:$SI,MATCH($R$2&amp;"_"&amp;$C38,データシート2!$A$1:$SI$1,0),0)</f>
        <v>23.486999999999998</v>
      </c>
      <c r="Y38" s="938">
        <f>VLOOKUP($D$3&amp;"_"&amp;Y$3,データシート2!$A:$SI,MATCH($R$2&amp;"_"&amp;$C38,データシート2!$A$1:$SI$1,0),0)</f>
        <v>23.251999999999999</v>
      </c>
      <c r="Z38" s="938">
        <f>VLOOKUP($D$3&amp;"_"&amp;Z$3,データシート2!$A:$SI,MATCH($R$2&amp;"_"&amp;$C38,データシート2!$A$1:$SI$1,0),0)</f>
        <v>23.001000000000001</v>
      </c>
      <c r="AA38" s="938">
        <f>VLOOKUP($D$3&amp;"_"&amp;AA$3,データシート2!$A:$SI,MATCH($R$2&amp;"_"&amp;$C38,データシート2!$A$1:$SI$1,0),0)</f>
        <v>22.052</v>
      </c>
      <c r="AB38" s="939">
        <f>VLOOKUP($D$3&amp;"_"&amp;AB$3,データシート2!$A:$SI,MATCH($R$2&amp;"_"&amp;$C38,データシート2!$A$1:$SI$1,0),0)</f>
        <v>22.582999999999998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3</v>
      </c>
      <c r="J39" s="766">
        <f>VLOOKUP($D$3&amp;"_"&amp;J$3,データシート2!$A:$SI,MATCH($G$2&amp;"_"&amp;$C39,データシート2!$A$1:$SI$1,0),0)</f>
        <v>3</v>
      </c>
      <c r="K39" s="767">
        <f>VLOOKUP($D$3&amp;"_"&amp;K$3,データシート2!$A:$SI,MATCH($G$2&amp;"_"&amp;$C39,データシート2!$A$1:$SI$1,0),0)</f>
        <v>3</v>
      </c>
      <c r="L39" s="767">
        <f>VLOOKUP($D$3&amp;"_"&amp;L$3,データシート2!$A:$SI,MATCH($G$2&amp;"_"&amp;$C39,データシート2!$A$1:$SI$1,0),0)</f>
        <v>3</v>
      </c>
      <c r="M39" s="767">
        <f>VLOOKUP($D$3&amp;"_"&amp;M$3,データシート2!$A:$SI,MATCH($G$2&amp;"_"&amp;$C39,データシート2!$A$1:$SI$1,0),0)</f>
        <v>3</v>
      </c>
      <c r="N39" s="767">
        <f>VLOOKUP($D$3&amp;"_"&amp;N$3,データシート2!$A:$SI,MATCH($G$2&amp;"_"&amp;$C39,データシート2!$A$1:$SI$1,0),0)</f>
        <v>3</v>
      </c>
      <c r="O39" s="767">
        <f>VLOOKUP($D$3&amp;"_"&amp;O$3,データシート2!$A:$SI,MATCH($G$2&amp;"_"&amp;$C39,データシート2!$A$1:$SI$1,0),0)</f>
        <v>3</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7.4059999999999997</v>
      </c>
      <c r="S39" s="938">
        <f>VLOOKUP($D$3&amp;"_"&amp;S$3,データシート2!$A:$SI,MATCH($R$2&amp;"_"&amp;$C39,データシート2!$A$1:$SI$1,0),0)</f>
        <v>6.7610000000000001</v>
      </c>
      <c r="T39" s="938">
        <f>VLOOKUP($D$3&amp;"_"&amp;T$3,データシート2!$A:$SI,MATCH($R$2&amp;"_"&amp;$C39,データシート2!$A$1:$SI$1,0),0)</f>
        <v>16.748999999999999</v>
      </c>
      <c r="U39" s="938">
        <f>VLOOKUP($D$3&amp;"_"&amp;U$3,データシート2!$A:$SI,MATCH($R$2&amp;"_"&amp;$C39,データシート2!$A$1:$SI$1,0),0)</f>
        <v>14.304</v>
      </c>
      <c r="V39" s="938">
        <f>VLOOKUP($D$3&amp;"_"&amp;V$3,データシート2!$A:$SI,MATCH($R$2&amp;"_"&amp;$C39,データシート2!$A$1:$SI$1,0),0)</f>
        <v>13.04</v>
      </c>
      <c r="W39" s="938">
        <f>VLOOKUP($D$3&amp;"_"&amp;W$3,データシート2!$A:$SI,MATCH($R$2&amp;"_"&amp;$C39,データシート2!$A$1:$SI$1,0),0)</f>
        <v>16.257000000000001</v>
      </c>
      <c r="X39" s="938">
        <f>VLOOKUP($D$3&amp;"_"&amp;X$3,データシート2!$A:$SI,MATCH($R$2&amp;"_"&amp;$C39,データシート2!$A$1:$SI$1,0),0)</f>
        <v>14.534000000000001</v>
      </c>
      <c r="Y39" s="938">
        <f>VLOOKUP($D$3&amp;"_"&amp;Y$3,データシート2!$A:$SI,MATCH($R$2&amp;"_"&amp;$C39,データシート2!$A$1:$SI$1,0),0)</f>
        <v>12.317</v>
      </c>
      <c r="Z39" s="938">
        <f>VLOOKUP($D$3&amp;"_"&amp;Z$3,データシート2!$A:$SI,MATCH($R$2&amp;"_"&amp;$C39,データシート2!$A$1:$SI$1,0),0)</f>
        <v>11.693</v>
      </c>
      <c r="AA39" s="938">
        <f>VLOOKUP($D$3&amp;"_"&amp;AA$3,データシート2!$A:$SI,MATCH($R$2&amp;"_"&amp;$C39,データシート2!$A$1:$SI$1,0),0)</f>
        <v>7.9169999999999998</v>
      </c>
      <c r="AB39" s="939">
        <f>VLOOKUP($D$3&amp;"_"&amp;AB$3,データシート2!$A:$SI,MATCH($R$2&amp;"_"&amp;$C39,データシート2!$A$1:$SI$1,0),0)</f>
        <v>8.1539999999999999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2.0219999999999998</v>
      </c>
      <c r="S48" s="938">
        <f>VLOOKUP($D$3&amp;"_"&amp;S$3,データシート2!$A:$SI,MATCH($R$2&amp;"_"&amp;$C48,データシート2!$A$1:$SI$1,0),0)</f>
        <v>1.7410000000000001</v>
      </c>
      <c r="T48" s="938">
        <f>VLOOKUP($D$3&amp;"_"&amp;T$3,データシート2!$A:$SI,MATCH($R$2&amp;"_"&amp;$C48,データシート2!$A$1:$SI$1,0),0)</f>
        <v>2.2240000000000002</v>
      </c>
      <c r="U48" s="938">
        <f>VLOOKUP($D$3&amp;"_"&amp;U$3,データシート2!$A:$SI,MATCH($R$2&amp;"_"&amp;$C48,データシート2!$A$1:$SI$1,0),0)</f>
        <v>2.0830000000000002</v>
      </c>
      <c r="V48" s="938">
        <f>VLOOKUP($D$3&amp;"_"&amp;V$3,データシート2!$A:$SI,MATCH($R$2&amp;"_"&amp;$C48,データシート2!$A$1:$SI$1,0),0)</f>
        <v>1.8180000000000001</v>
      </c>
      <c r="W48" s="938">
        <f>VLOOKUP($D$3&amp;"_"&amp;W$3,データシート2!$A:$SI,MATCH($R$2&amp;"_"&amp;$C48,データシート2!$A$1:$SI$1,0),0)</f>
        <v>1.96</v>
      </c>
      <c r="X48" s="938">
        <f>VLOOKUP($D$3&amp;"_"&amp;X$3,データシート2!$A:$SI,MATCH($R$2&amp;"_"&amp;$C48,データシート2!$A$1:$SI$1,0),0)</f>
        <v>2.1</v>
      </c>
      <c r="Y48" s="938">
        <f>VLOOKUP($D$3&amp;"_"&amp;Y$3,データシート2!$A:$SI,MATCH($R$2&amp;"_"&amp;$C48,データシート2!$A$1:$SI$1,0),0)</f>
        <v>2.5099999999999998</v>
      </c>
      <c r="Z48" s="938">
        <f>VLOOKUP($D$3&amp;"_"&amp;Z$3,データシート2!$A:$SI,MATCH($R$2&amp;"_"&amp;$C48,データシート2!$A$1:$SI$1,0),0)</f>
        <v>2.3109999999999999</v>
      </c>
      <c r="AA48" s="938">
        <f>VLOOKUP($D$3&amp;"_"&amp;AA$3,データシート2!$A:$SI,MATCH($R$2&amp;"_"&amp;$C48,データシート2!$A$1:$SI$1,0),0)</f>
        <v>2.7</v>
      </c>
      <c r="AB48" s="939">
        <f>VLOOKUP($D$3&amp;"_"&amp;AB$3,データシート2!$A:$SI,MATCH($R$2&amp;"_"&amp;$C48,データシート2!$A$1:$SI$1,0),0)</f>
        <v>2.8980000000000001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2025-03-04T09:41:09Z</dcterms:created>
  <dcterms:modified xsi:type="dcterms:W3CDTF">2025-03-04T09:41:10Z</dcterms:modified>
  <cp:category/>
  <cp:contentStatus/>
</cp:coreProperties>
</file>