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13A020-2340-4AEC-88DA-F6A12B964E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<sst xmlns="http://schemas.openxmlformats.org/spreadsheetml/2006/main" count="16826" uniqueCount="2604">
  <si>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</si>
  <si>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</si>
  <si>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</si>
  <si>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</si>
  <si>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</si>
  <si>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</si>
  <si>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</si>
  <si>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</si>
  <si>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</si>
  <si>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</si>
  <si>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</si>
  <si>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</si>
  <si>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</si>
  <si>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</si>
  <si>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</si>
  <si>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</si>
  <si>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</si>
  <si>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</si>
  <si>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</si>
  <si>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</si>
  <si>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</si>
  <si>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</si>
  <si>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</si>
  <si>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</si>
  <si>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</si>
  <si>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</si>
  <si>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</si>
  <si>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</si>
  <si>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</si>
  <si>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</si>
  <si>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</si>
  <si>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</si>
  <si>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</si>
  <si>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</si>
  <si>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</si>
  <si>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</si>
  <si>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</si>
  <si>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</si>
  <si>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</si>
  <si>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</si>
  <si>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</si>
  <si>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</si>
  <si>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</si>
  <si>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</si>
  <si>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</si>
  <si>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</si>
  <si>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</si>
  <si>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</si>
  <si>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</si>
  <si>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</si>
  <si>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</si>
  <si>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</si>
  <si>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</si>
  <si>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</si>
  <si>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</si>
  <si>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</si>
  <si>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</si>
  <si>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</si>
  <si>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</si>
  <si>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</si>
  <si>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</si>
  <si>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</si>
  <si>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</si>
  <si>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</si>
  <si>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</si>
  <si>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</si>
  <si>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</si>
  <si>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</si>
  <si>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</si>
  <si>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</si>
  <si>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</si>
  <si>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</si>
  <si>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</si>
  <si>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</si>
  <si>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</si>
  <si>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</si>
  <si>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</si>
  <si>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</si>
  <si>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</si>
  <si>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</si>
  <si>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</si>
  <si>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</si>
  <si>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</si>
  <si>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</si>
  <si>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</si>
  <si>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</si>
  <si>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</si>
  <si>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</si>
  <si>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</si>
  <si>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</si>
  <si>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</si>
  <si>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</si>
  <si>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</si>
  <si>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</si>
  <si>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</si>
  <si>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</si>
  <si>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</si>
  <si>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</si>
  <si>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</si>
  <si>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</si>
  <si>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</si>
  <si>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</si>
  <si>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</si>
  <si>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</si>
  <si>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</si>
  <si>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</si>
  <si>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</si>
  <si>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</si>
  <si>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</si>
  <si>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</si>
  <si>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</si>
  <si>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</si>
  <si>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</si>
  <si>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</si>
  <si>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</si>
  <si>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</si>
  <si>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</si>
  <si>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</si>
  <si>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</si>
  <si>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</si>
  <si>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</si>
  <si>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</si>
  <si>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</si>
  <si>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</si>
  <si>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</si>
  <si>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</si>
  <si>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</si>
  <si>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</si>
  <si>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</si>
  <si>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</si>
  <si>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</si>
  <si>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</si>
  <si>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</si>
  <si>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</si>
  <si>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</si>
  <si>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</si>
  <si>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</si>
  <si>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</si>
  <si>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</si>
  <si>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</si>
  <si>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</si>
  <si>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</si>
  <si>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</si>
  <si>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</si>
  <si>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</si>
  <si>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</si>
  <si>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</si>
  <si>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</si>
  <si>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</si>
  <si>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</si>
  <si>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</si>
  <si>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</si>
  <si>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</si>
  <si>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</si>
  <si>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</si>
  <si>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</si>
  <si>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</si>
  <si>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</si>
  <si>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</si>
  <si>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</si>
  <si>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</si>
  <si>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</si>
  <si>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</si>
  <si>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</si>
  <si>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</si>
  <si>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</si>
  <si>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</si>
  <si>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</si>
  <si>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</si>
  <si>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</si>
  <si>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</si>
  <si>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</si>
  <si>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</si>
  <si>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</si>
  <si>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</si>
  <si>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</si>
  <si>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</si>
  <si>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</si>
  <si>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</si>
  <si>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</si>
  <si>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</si>
  <si>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</si>
  <si>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</si>
  <si>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</si>
  <si>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</si>
  <si>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</si>
  <si>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</si>
  <si>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</si>
  <si>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</si>
  <si>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</si>
  <si>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</si>
  <si>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</si>
  <si>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</si>
  <si>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</si>
  <si>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</si>
  <si>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</si>
  <si>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</si>
  <si>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</si>
  <si>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</si>
  <si>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</si>
  <si>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</si>
  <si>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</si>
  <si>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</si>
  <si>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</si>
  <si>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</si>
  <si>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</si>
  <si>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</si>
  <si>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</si>
  <si>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</si>
  <si>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</si>
  <si>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</si>
  <si>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</si>
  <si>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</si>
  <si>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</si>
  <si>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</si>
  <si>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</si>
  <si>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</si>
  <si>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</si>
  <si>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</si>
  <si>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</si>
  <si>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</si>
  <si>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</si>
  <si>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</si>
  <si>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</si>
  <si>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</si>
  <si>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</si>
  <si>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</si>
  <si>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</si>
  <si>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</si>
  <si>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</si>
  <si>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</si>
  <si>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</si>
  <si>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</si>
  <si>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</si>
  <si>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</si>
  <si>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</si>
  <si>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</si>
  <si>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</si>
  <si>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</si>
  <si>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</si>
  <si>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</si>
  <si>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</si>
  <si>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</si>
  <si>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</si>
  <si>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</si>
  <si>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</si>
  <si>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</si>
  <si>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</si>
  <si>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</si>
  <si>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</si>
  <si>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</si>
  <si>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</si>
  <si>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</si>
  <si>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</si>
  <si>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</si>
  <si>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</si>
  <si>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</si>
  <si>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</si>
  <si>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</si>
  <si>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</si>
  <si>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</si>
  <si>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</si>
  <si>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</si>
  <si>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</si>
  <si>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</si>
  <si>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</si>
  <si>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</si>
  <si>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</si>
  <si>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</si>
  <si>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</si>
  <si>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</si>
  <si>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</si>
  <si>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</si>
  <si>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</si>
  <si>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</si>
  <si>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</si>
  <si>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</si>
  <si>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</si>
  <si>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</si>
  <si>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</si>
  <si>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</si>
  <si>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</si>
  <si>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</si>
  <si>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</si>
  <si>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</si>
  <si>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</si>
  <si>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</si>
  <si>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</si>
  <si>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</si>
  <si>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</si>
  <si>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</si>
  <si>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</si>
  <si>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</si>
  <si>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</si>
  <si>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</si>
  <si>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</si>
  <si>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</si>
  <si>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</si>
  <si>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</si>
  <si>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</si>
  <si>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</si>
  <si>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</si>
  <si>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</si>
  <si>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</si>
  <si>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</si>
  <si>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</si>
  <si>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</si>
  <si>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</si>
  <si>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</si>
  <si>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</si>
  <si>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</si>
  <si>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</si>
  <si>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</si>
  <si>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</si>
  <si>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</si>
  <si>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</si>
  <si>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</si>
  <si>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</si>
  <si>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</si>
  <si>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</si>
  <si>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</si>
  <si>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</si>
  <si>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</si>
  <si>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</si>
  <si>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</si>
  <si>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</si>
  <si>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</si>
  <si>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</si>
  <si>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</si>
  <si>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</si>
  <si>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</si>
  <si>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</si>
  <si>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</si>
  <si>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</si>
  <si>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</si>
  <si>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</si>
  <si>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</si>
  <si>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</si>
  <si>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</si>
  <si>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</si>
  <si>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</si>
  <si>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</si>
  <si>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</si>
  <si>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</si>
  <si>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</si>
  <si>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</si>
  <si>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</si>
  <si>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</si>
  <si>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</si>
  <si>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</si>
  <si>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</si>
  <si>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</si>
  <si>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</si>
  <si>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</si>
  <si>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</si>
  <si>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</si>
  <si>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</si>
  <si>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</si>
  <si>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</si>
  <si>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</si>
  <si>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</si>
  <si>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</si>
  <si>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</si>
  <si>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</si>
  <si>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</si>
  <si>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</si>
  <si>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</si>
  <si>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</si>
  <si>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</si>
  <si>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</si>
  <si>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</si>
  <si>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</si>
  <si>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</si>
  <si>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</si>
  <si>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</si>
  <si>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</si>
  <si>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</si>
  <si>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</si>
  <si>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</si>
  <si>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</si>
  <si>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</si>
  <si>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</si>
  <si>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</si>
  <si>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</si>
  <si>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</si>
  <si>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</si>
  <si>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</si>
  <si>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</si>
  <si>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</si>
  <si>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</si>
  <si>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</si>
  <si>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</si>
  <si>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</si>
  <si>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</si>
  <si>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</si>
  <si>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</si>
  <si>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</si>
  <si>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</si>
  <si>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</si>
  <si>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</si>
  <si>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</si>
  <si>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</si>
  <si>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</si>
  <si>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</si>
  <si>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</si>
  <si>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</si>
  <si>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</si>
  <si>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</si>
  <si>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</si>
  <si>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</si>
  <si>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</si>
  <si>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</si>
  <si>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</si>
  <si>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</si>
  <si>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</si>
  <si>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</si>
  <si>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</si>
  <si>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</si>
  <si>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</si>
  <si>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</si>
  <si>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</si>
  <si>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</si>
  <si>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</si>
  <si>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</si>
  <si>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</si>
  <si>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</si>
  <si>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</si>
  <si>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</si>
  <si>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</si>
  <si>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</si>
  <si>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</si>
  <si>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</si>
  <si>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</si>
  <si>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</si>
  <si>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</si>
  <si>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</si>
  <si>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</si>
  <si>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</si>
  <si>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</si>
  <si>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</si>
  <si>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</si>
  <si>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</si>
  <si>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</si>
  <si>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</si>
  <si>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</si>
  <si>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</si>
  <si>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</si>
  <si>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</si>
  <si>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</si>
  <si>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</si>
  <si>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</si>
  <si>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</si>
  <si>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</si>
  <si>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</si>
  <si>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</si>
  <si>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</si>
  <si>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</si>
  <si>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</si>
  <si>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</si>
  <si>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</si>
  <si>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</si>
  <si>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</si>
  <si>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</si>
  <si>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</si>
  <si>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</si>
  <si>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</si>
  <si>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</si>
  <si>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</si>
  <si>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</si>
  <si>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</si>
  <si>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</si>
  <si>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</si>
  <si>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</si>
  <si>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</si>
  <si>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</si>
  <si>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</si>
  <si>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</si>
  <si>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</si>
  <si>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</si>
  <si>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</si>
  <si>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</si>
  <si>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</si>
  <si>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</si>
  <si>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</si>
  <si>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</si>
  <si>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</si>
  <si>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</si>
  <si>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</si>
  <si>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</si>
  <si>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</si>
  <si>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</si>
  <si>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</si>
  <si>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</si>
  <si>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</si>
  <si>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</si>
  <si>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</si>
  <si>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</si>
  <si>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</si>
  <si>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</si>
  <si>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</si>
  <si>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</si>
  <si>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</si>
  <si>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</si>
  <si>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</si>
  <si>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</si>
  <si>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</si>
  <si>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</si>
  <si>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</si>
  <si>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</si>
  <si>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</si>
  <si>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</si>
  <si>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</si>
  <si>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</si>
  <si>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</si>
  <si>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</si>
  <si>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</si>
  <si>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</si>
  <si>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</si>
  <si>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</si>
  <si>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</si>
  <si>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</si>
  <si>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</si>
  <si>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</si>
  <si>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</si>
  <si>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</si>
  <si>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</si>
  <si>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</si>
  <si>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</si>
  <si>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</si>
  <si>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</si>
  <si>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</si>
  <si>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</si>
  <si>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</si>
  <si>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</si>
  <si>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</si>
  <si>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</si>
  <si>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</si>
  <si>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</si>
  <si>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</si>
  <si>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</si>
  <si>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</si>
  <si>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</si>
  <si>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</si>
  <si>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</si>
  <si>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</si>
  <si>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</si>
  <si>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</si>
  <si>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</si>
  <si>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</si>
  <si>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</si>
  <si>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</si>
  <si>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</si>
  <si>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</si>
  <si>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</si>
  <si>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</si>
  <si>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</si>
  <si>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</si>
  <si>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</si>
  <si>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</si>
  <si>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</si>
  <si>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</si>
  <si>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</si>
  <si>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</si>
  <si>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</si>
  <si>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</si>
  <si>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</si>
  <si>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</si>
  <si>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</si>
  <si>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</si>
  <si>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</si>
  <si>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</si>
  <si>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</si>
  <si>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</si>
  <si>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</si>
  <si>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</si>
  <si>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</si>
  <si>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</si>
  <si>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</si>
  <si>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</si>
  <si>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</si>
  <si>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</si>
  <si>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</si>
  <si>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</si>
  <si>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</si>
  <si>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</si>
  <si>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</si>
  <si>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</si>
  <si>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</si>
  <si>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</si>
  <si>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</si>
  <si>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</si>
  <si>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</si>
  <si>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</si>
  <si>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</si>
  <si>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</si>
  <si>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</si>
  <si>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</si>
  <si>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</si>
  <si>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</si>
  <si>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</si>
  <si>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</si>
  <si>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</si>
  <si>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</si>
  <si>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</si>
  <si>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</si>
  <si>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</si>
  <si>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</si>
  <si>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</si>
  <si>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</si>
  <si>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</si>
  <si>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</si>
  <si>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</si>
  <si>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</si>
  <si>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</si>
  <si>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</si>
  <si>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</si>
  <si>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</si>
  <si>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</si>
  <si>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</si>
  <si>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</si>
  <si>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</si>
  <si>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</si>
  <si>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</si>
  <si>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</si>
  <si>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</si>
  <si>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</si>
  <si>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</si>
  <si>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</si>
  <si>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</si>
  <si>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</si>
  <si>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</si>
  <si>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</si>
  <si>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</si>
  <si>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</si>
  <si>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</si>
  <si>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</si>
  <si>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</si>
  <si>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</si>
  <si>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</si>
  <si>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</si>
  <si>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</si>
  <si>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</si>
  <si>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</si>
  <si>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</si>
  <si>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</si>
  <si>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</si>
  <si>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</si>
  <si>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</si>
  <si>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</si>
  <si>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</si>
  <si>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</si>
  <si>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</si>
  <si>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</si>
  <si>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</si>
  <si>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</si>
  <si>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</si>
  <si>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</si>
  <si>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</si>
  <si>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</si>
  <si>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</si>
  <si>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</si>
  <si>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</si>
  <si>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</si>
  <si>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</si>
  <si>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</si>
  <si>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</si>
  <si>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</si>
  <si>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</si>
  <si>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</si>
  <si>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</si>
  <si>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</si>
  <si>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</si>
  <si>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</si>
  <si>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</si>
  <si>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</si>
  <si>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</si>
  <si>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</si>
  <si>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</si>
  <si>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</si>
  <si>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</si>
  <si>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</si>
  <si>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</si>
  <si>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</si>
  <si>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</si>
  <si>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</si>
  <si>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</si>
  <si>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</si>
  <si>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</si>
  <si>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</si>
  <si>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</si>
  <si>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</si>
  <si>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</si>
  <si>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</si>
  <si>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</si>
  <si>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</si>
  <si>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</si>
  <si>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</si>
  <si>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</si>
  <si>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</si>
  <si>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</si>
  <si>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</si>
  <si>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</si>
  <si>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</si>
  <si>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</si>
  <si>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</si>
  <si>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</si>
  <si>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</si>
  <si>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</si>
  <si>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</si>
  <si>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</si>
  <si>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</si>
  <si>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</si>
  <si>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</si>
  <si>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</si>
  <si>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</si>
  <si>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</si>
  <si>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</si>
  <si>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</si>
  <si>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</si>
  <si>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</si>
  <si>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</si>
  <si>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</si>
  <si>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</si>
  <si>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</si>
  <si>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</si>
  <si>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</si>
  <si>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</si>
  <si>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</si>
  <si>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</si>
  <si>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</si>
  <si>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</si>
  <si>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</si>
  <si>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</si>
  <si>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</si>
  <si>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</si>
  <si>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</si>
  <si>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</si>
  <si>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</si>
  <si>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</si>
  <si>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</si>
  <si>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</si>
  <si>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</si>
  <si>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</si>
  <si>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</si>
  <si>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</si>
  <si>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</si>
  <si>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</si>
  <si>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</si>
  <si>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</si>
  <si>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</si>
  <si>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</si>
  <si>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</si>
  <si>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</si>
  <si>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</si>
  <si>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</si>
  <si>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</si>
  <si>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</si>
  <si>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</si>
  <si>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</si>
  <si>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</si>
  <si>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</si>
  <si>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</si>
  <si>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</si>
  <si>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</si>
  <si>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</si>
  <si>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</si>
  <si>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</si>
  <si>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</si>
  <si>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</si>
  <si>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</si>
  <si>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</si>
  <si>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</si>
  <si>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</si>
  <si>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</si>
  <si>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</si>
  <si>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</si>
  <si>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</si>
  <si>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</si>
  <si>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</si>
  <si>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</si>
  <si>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</si>
  <si>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</si>
  <si>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</si>
  <si>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</si>
  <si>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</si>
  <si>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</si>
  <si>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</si>
  <si>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</si>
  <si>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</si>
  <si>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</si>
  <si>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</si>
  <si>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</si>
  <si>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</si>
  <si>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</si>
  <si>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</si>
  <si>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</si>
  <si>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</si>
  <si>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</si>
  <si>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</si>
  <si>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</si>
  <si>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</si>
  <si>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</si>
  <si>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</si>
  <si>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</si>
  <si>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</si>
  <si>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</si>
  <si>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</si>
  <si>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</si>
  <si>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</si>
  <si>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</si>
  <si>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</si>
  <si>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</si>
  <si>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</si>
  <si>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</si>
  <si>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</si>
  <si>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</si>
  <si>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</si>
  <si>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</si>
  <si>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</si>
  <si>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</si>
  <si>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</si>
  <si>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</si>
  <si>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</si>
  <si>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</si>
  <si>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</si>
  <si>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</si>
  <si>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</si>
  <si>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</si>
  <si>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</si>
  <si>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</si>
  <si>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</si>
  <si>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</si>
  <si>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</si>
  <si>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</si>
  <si>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</si>
  <si>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</si>
  <si>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</si>
  <si>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</si>
  <si>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</si>
  <si>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</si>
  <si>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</si>
  <si>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</si>
  <si>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</si>
  <si>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</si>
  <si>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</si>
  <si>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</si>
  <si>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</si>
  <si>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</si>
  <si>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</si>
  <si>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</si>
  <si>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</si>
  <si>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</si>
  <si>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</si>
  <si>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</si>
  <si>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</si>
  <si>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</si>
  <si>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</si>
  <si>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</si>
  <si>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</si>
  <si>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</si>
  <si>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</si>
  <si>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</si>
  <si>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</si>
  <si>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</si>
  <si>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</si>
  <si>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</si>
  <si>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</si>
  <si>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</si>
  <si>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</si>
  <si>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</si>
  <si>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</si>
  <si>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</si>
  <si>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</si>
  <si>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</si>
  <si>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</si>
  <si>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</si>
  <si>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</si>
  <si>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</si>
  <si>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</si>
  <si>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</si>
  <si>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</si>
  <si>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</si>
  <si>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</si>
  <si>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</si>
  <si>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</si>
  <si>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</si>
  <si>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</si>
  <si>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</si>
  <si>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</si>
  <si>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</si>
  <si>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</si>
  <si>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</si>
  <si>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</si>
  <si>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</si>
  <si>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</si>
  <si>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</si>
  <si>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</si>
  <si>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</si>
  <si>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</si>
  <si>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</si>
  <si>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</si>
  <si>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</si>
  <si>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</si>
  <si>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</si>
  <si>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</si>
  <si>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</si>
  <si>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</si>
  <si>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</si>
  <si>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</si>
  <si>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</si>
  <si>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</si>
  <si>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</si>
  <si>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</si>
  <si>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</si>
  <si>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</si>
  <si>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</si>
  <si>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</si>
  <si>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</si>
  <si>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</si>
  <si>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</si>
  <si>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</si>
  <si>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</si>
  <si>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</si>
  <si>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</si>
  <si>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</si>
  <si>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</si>
  <si>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</si>
  <si>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</si>
  <si>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</si>
  <si>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</si>
  <si>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</si>
  <si>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</si>
  <si>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</si>
  <si>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</si>
  <si>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</si>
  <si>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</si>
  <si>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</si>
  <si>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</si>
  <si>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</si>
  <si>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</si>
  <si>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</si>
  <si>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</si>
  <si>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</si>
  <si>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</si>
  <si>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</si>
  <si>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</si>
  <si>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</si>
  <si>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</si>
  <si>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</si>
  <si>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</si>
  <si>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</si>
  <si>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</si>
  <si>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</si>
  <si>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</si>
  <si>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</si>
  <si>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</si>
  <si>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</si>
  <si>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</si>
  <si>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</si>
  <si>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</si>
  <si>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</si>
  <si>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</si>
  <si>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</si>
  <si>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</si>
  <si>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</si>
  <si>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</si>
  <si>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</si>
  <si>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</si>
  <si>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</si>
  <si>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</si>
  <si>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</si>
  <si>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</si>
  <si>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</si>
  <si>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</si>
  <si>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</si>
  <si>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</si>
  <si>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</si>
  <si>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</si>
  <si>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</si>
  <si>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</si>
  <si>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</si>
  <si>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</si>
  <si>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</si>
  <si>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</si>
  <si>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</si>
  <si>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</si>
  <si>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</si>
  <si>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</si>
  <si>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</si>
  <si>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</si>
  <si>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</si>
  <si>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</si>
  <si>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</si>
  <si>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</si>
  <si>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</si>
  <si>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</si>
  <si>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</si>
  <si>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</si>
  <si>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</si>
  <si>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</si>
  <si>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</si>
  <si>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</si>
  <si>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</si>
  <si>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</si>
  <si>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</si>
  <si>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</si>
  <si>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</si>
  <si>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</si>
  <si>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</si>
  <si>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</si>
  <si>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</si>
  <si>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</si>
  <si>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</si>
  <si>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</si>
  <si>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</si>
  <si>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</si>
  <si>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</si>
  <si>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</si>
  <si>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</si>
  <si>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</si>
  <si>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</si>
  <si>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</si>
  <si>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</si>
  <si>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</si>
  <si>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</si>
  <si>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</si>
  <si>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</si>
  <si>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</si>
  <si>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</si>
  <si>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</si>
  <si>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</si>
  <si>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</si>
  <si>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</si>
  <si>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</si>
  <si>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</si>
  <si>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</si>
  <si>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</si>
  <si>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</si>
  <si>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</si>
  <si>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</si>
  <si>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</si>
  <si>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</si>
  <si>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</si>
  <si>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</si>
  <si>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</si>
  <si>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</si>
  <si>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</si>
  <si>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</si>
  <si>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</si>
  <si>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</si>
  <si>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</si>
  <si>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</si>
  <si>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</si>
  <si>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</si>
  <si>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</si>
  <si>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</si>
  <si>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</si>
  <si>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</si>
  <si>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</si>
  <si>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</si>
  <si>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</si>
  <si>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</si>
  <si>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</si>
  <si>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</si>
  <si>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</si>
  <si>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</si>
  <si>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</si>
  <si>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</si>
  <si>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</si>
  <si>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</si>
  <si>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</si>
  <si>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</si>
  <si>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</si>
  <si>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</si>
  <si>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</si>
  <si>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</si>
  <si>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</si>
  <si>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</si>
  <si>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</si>
  <si>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</si>
  <si>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</si>
  <si>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</si>
  <si>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</si>
  <si>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</si>
  <si>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</si>
  <si>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</si>
  <si>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</si>
  <si>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</si>
  <si>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</si>
  <si>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</si>
  <si>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</si>
  <si>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</si>
  <si>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</si>
  <si>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</si>
  <si>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</si>
  <si>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</si>
  <si>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</si>
  <si>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</si>
  <si>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</si>
  <si>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</si>
  <si>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</si>
  <si>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</si>
  <si>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</si>
  <si>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</si>
  <si>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</si>
  <si>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</si>
  <si>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</si>
  <si>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</si>
  <si>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</si>
  <si>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</si>
  <si>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</si>
  <si>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</si>
  <si>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</si>
  <si>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</si>
  <si>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</si>
  <si>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</si>
  <si>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</si>
  <si>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</si>
  <si>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</si>
  <si>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</si>
  <si>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</si>
  <si>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</si>
  <si>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</si>
  <si>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</si>
  <si>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</si>
  <si>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</si>
  <si>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</si>
  <si>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</si>
  <si>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</si>
  <si>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</si>
  <si>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</si>
  <si>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</si>
  <si>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</si>
  <si>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</si>
  <si>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</si>
  <si>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</si>
  <si>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</si>
  <si>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</si>
  <si>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</si>
  <si>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</si>
  <si>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</si>
  <si>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</si>
  <si>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</si>
  <si>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</si>
  <si>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</si>
  <si>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</si>
  <si>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</si>
  <si>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</si>
  <si>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</si>
  <si>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</si>
  <si>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</si>
  <si>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</si>
  <si>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</si>
  <si>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</si>
  <si>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</si>
  <si>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</si>
  <si>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</si>
  <si>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</si>
  <si>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</si>
  <si>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</si>
  <si>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</si>
  <si>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</si>
  <si>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</si>
  <si>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</si>
  <si>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</si>
  <si>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</si>
  <si>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</si>
  <si>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</si>
  <si>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</si>
  <si>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</si>
  <si>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</si>
  <si>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</si>
  <si>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</si>
  <si>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</si>
  <si>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</si>
  <si>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</si>
  <si>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</si>
  <si>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</si>
  <si>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</si>
  <si>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</si>
  <si>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</si>
  <si>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</si>
  <si>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</si>
  <si>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</si>
  <si>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</si>
  <si>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</si>
  <si>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</si>
  <si>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</si>
  <si>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</si>
  <si>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</si>
  <si>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</si>
  <si>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</si>
  <si>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</si>
  <si>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</si>
  <si>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</si>
  <si>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</si>
  <si>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</si>
  <si>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</si>
  <si>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</si>
  <si>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</si>
  <si>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</si>
  <si>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</si>
  <si>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</si>
  <si>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</si>
  <si>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</si>
  <si>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</si>
  <si>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</si>
  <si>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</si>
  <si>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</si>
  <si>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</si>
  <si>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</si>
  <si>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</si>
  <si>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</si>
  <si>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</si>
  <si>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</si>
  <si>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</si>
  <si>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</si>
  <si>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</si>
  <si>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</si>
  <si>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</si>
  <si>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</si>
  <si>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</si>
  <si>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</si>
  <si>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</si>
  <si>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</si>
  <si>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</si>
  <si>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</si>
  <si>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</si>
  <si>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</si>
  <si>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</si>
  <si>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</si>
  <si>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</si>
  <si>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</si>
  <si>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</si>
  <si>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</si>
  <si>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</si>
  <si>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</si>
  <si>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</si>
  <si>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</si>
  <si>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</si>
  <si>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</si>
  <si>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</si>
  <si>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</si>
  <si>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</si>
  <si>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</si>
  <si>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</si>
  <si>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</si>
  <si>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</si>
  <si>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</si>
  <si>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</si>
  <si>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</si>
  <si>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</si>
  <si>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</si>
  <si>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</si>
  <si>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</si>
  <si>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</si>
  <si>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</si>
  <si>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</si>
  <si>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</si>
  <si>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</si>
  <si>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</si>
  <si>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</si>
  <si>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</si>
  <si>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</si>
  <si>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</si>
  <si>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</si>
  <si>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</si>
  <si>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</si>
  <si>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</si>
  <si>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</si>
  <si>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</si>
  <si>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</si>
  <si>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</si>
  <si>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</si>
  <si>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</si>
  <si>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</si>
  <si>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</si>
  <si>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</si>
  <si>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</si>
  <si>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</si>
  <si>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</si>
  <si>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</si>
  <si>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</si>
  <si>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</si>
  <si>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</si>
  <si>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</si>
  <si>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</si>
  <si>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</si>
  <si>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</si>
  <si>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</si>
  <si>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</si>
  <si>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</si>
  <si>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</si>
  <si>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</si>
  <si>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</si>
  <si>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</si>
  <si>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</si>
  <si>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</si>
  <si>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</si>
  <si>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</si>
  <si>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</si>
  <si>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</si>
  <si>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</si>
  <si>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</si>
  <si>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</si>
  <si>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</si>
  <si>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</si>
  <si>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</si>
  <si>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</si>
  <si>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</si>
  <si>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</si>
  <si>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</si>
  <si>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</si>
  <si>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</si>
  <si>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</si>
  <si>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</si>
  <si>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</si>
  <si>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</si>
  <si>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</si>
  <si>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</si>
  <si>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</si>
  <si>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</si>
  <si>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</si>
  <si>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</si>
  <si>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</si>
  <si>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</si>
  <si>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</si>
  <si>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</si>
  <si>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</si>
  <si>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</si>
  <si>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</si>
  <si>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</si>
  <si>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</si>
  <si>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</si>
  <si>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</si>
  <si>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</si>
  <si>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</si>
  <si>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</si>
  <si>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</si>
  <si>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</si>
  <si>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</si>
  <si>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</si>
  <si>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</si>
  <si>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</si>
  <si>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</si>
  <si>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</si>
  <si>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</si>
  <si>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</si>
  <si>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</si>
  <si>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</si>
  <si>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</si>
  <si>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</si>
  <si>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</si>
  <si>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</si>
  <si>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</si>
  <si>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</si>
  <si>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</si>
  <si>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</si>
  <si>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</si>
  <si>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</si>
  <si>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</si>
  <si>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</si>
  <si>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</si>
  <si>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</si>
  <si>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</si>
  <si>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</si>
  <si>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</si>
  <si>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</si>
  <si>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</si>
  <si>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</si>
  <si>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</si>
  <si>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</si>
  <si>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</si>
  <si>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</si>
  <si>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</si>
  <si>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</si>
  <si>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</si>
  <si>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</si>
  <si>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</si>
  <si>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</si>
  <si>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</si>
  <si>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</si>
  <si>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</si>
  <si>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</si>
  <si>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</si>
  <si>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</si>
  <si>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</si>
  <si>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</si>
  <si>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</si>
  <si>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</si>
  <si>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</si>
  <si>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</si>
  <si>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</si>
  <si>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</si>
  <si>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</si>
  <si>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</si>
  <si>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</si>
  <si>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</si>
  <si>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</si>
  <si>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</si>
  <si>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</si>
  <si>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</si>
  <si>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</si>
  <si>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</si>
  <si>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</si>
  <si>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</si>
  <si>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</si>
  <si>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</si>
  <si>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</si>
  <si>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</si>
  <si>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</si>
  <si>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</si>
  <si>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</si>
  <si>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</si>
  <si>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</si>
  <si>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</si>
  <si>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</si>
  <si>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</si>
  <si>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</si>
  <si>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</si>
  <si>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</si>
  <si>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</si>
  <si>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</si>
  <si>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</si>
  <si>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</si>
  <si>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</si>
  <si>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</si>
  <si>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</si>
  <si>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</si>
  <si>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</si>
  <si>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</si>
  <si>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</si>
  <si>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</si>
  <si>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</si>
  <si>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</si>
  <si>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</si>
  <si>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</si>
  <si>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</si>
  <si>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</si>
  <si>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</si>
  <si>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</si>
  <si>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</si>
  <si>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</si>
  <si>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</si>
  <si>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</si>
  <si>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</si>
  <si>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</si>
  <si>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</si>
  <si>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</si>
  <si>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</si>
  <si>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</si>
  <si>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</si>
  <si>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</si>
  <si>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</si>
  <si>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</si>
  <si>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</si>
  <si>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</si>
  <si>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</si>
  <si>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</si>
  <si>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</si>
  <si>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</si>
  <si>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</si>
  <si>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</si>
  <si>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</si>
  <si>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</si>
  <si>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</si>
  <si>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</si>
  <si>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</si>
  <si>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</si>
  <si>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</si>
  <si>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</si>
  <si>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</si>
  <si>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</si>
  <si>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</si>
  <si>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</si>
  <si>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</si>
  <si>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</si>
  <si>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</si>
  <si>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</si>
  <si>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</si>
  <si>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</si>
  <si>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</si>
  <si>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</si>
  <si>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</si>
  <si>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</si>
  <si>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</si>
  <si>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</si>
  <si>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</si>
  <si>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</si>
  <si>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</si>
  <si>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</si>
  <si>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</si>
  <si>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</si>
  <si>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</si>
  <si>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</si>
  <si>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</si>
  <si>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</si>
  <si>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</si>
  <si>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</si>
  <si>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</si>
  <si>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</si>
  <si>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</si>
  <si>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</si>
  <si>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</si>
  <si>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</si>
  <si>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</si>
  <si>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</si>
  <si>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</si>
  <si>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</si>
  <si>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</si>
  <si>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</si>
  <si>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</si>
  <si>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</si>
  <si>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</si>
  <si>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</si>
  <si>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</si>
  <si>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</si>
  <si>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</si>
  <si>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</si>
  <si>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</si>
  <si>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</si>
  <si>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</si>
  <si>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</si>
  <si>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</si>
  <si>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</si>
  <si>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</si>
  <si>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</si>
  <si>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</si>
  <si>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</si>
  <si>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</si>
  <si>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</si>
  <si>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</si>
  <si>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</si>
  <si>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</si>
  <si>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</si>
  <si>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</si>
  <si>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</si>
  <si>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</si>
  <si>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</si>
  <si>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</si>
  <si>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</si>
  <si>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</si>
  <si>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</si>
  <si>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</si>
  <si>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</si>
  <si>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</si>
  <si>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</si>
  <si>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</si>
  <si>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</si>
  <si>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</si>
  <si>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</si>
  <si>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</si>
  <si>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</si>
  <si>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</si>
  <si>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</si>
  <si>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</si>
  <si>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</si>
  <si>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</si>
  <si>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</si>
  <si>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</si>
  <si>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</si>
  <si>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</si>
  <si>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</si>
  <si>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</si>
  <si>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</si>
  <si>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</si>
  <si>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</si>
  <si>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</si>
  <si>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</si>
  <si>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</si>
  <si>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</si>
  <si>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</si>
  <si>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</si>
  <si>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</si>
  <si>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</si>
  <si>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</si>
  <si>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</si>
  <si>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</si>
  <si>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</si>
  <si>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</si>
  <si>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</si>
  <si>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</si>
  <si>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</si>
  <si>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</si>
  <si>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</si>
  <si>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</si>
  <si>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</si>
  <si>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</si>
  <si>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</si>
  <si>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</si>
  <si>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</si>
  <si>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</si>
  <si>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</si>
  <si>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</si>
  <si>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</si>
  <si>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</si>
  <si>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</si>
  <si>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</si>
  <si>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</si>
  <si>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</si>
  <si>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</si>
  <si>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</si>
  <si>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</si>
  <si>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</si>
  <si>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</si>
  <si>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</si>
  <si>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</si>
  <si>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</si>
  <si>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</si>
  <si>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</si>
  <si>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</si>
  <si>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</si>
  <si>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</si>
  <si>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</si>
  <si>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</si>
  <si>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</si>
  <si>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</si>
  <si>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</si>
  <si>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</si>
  <si>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</si>
  <si>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</si>
  <si>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</si>
  <si>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</si>
  <si>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</si>
  <si>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</si>
  <si>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</si>
  <si>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</si>
  <si>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</si>
  <si>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</si>
  <si>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</si>
  <si>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</si>
  <si>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</si>
  <si>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</si>
  <si>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</si>
  <si>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</si>
  <si>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</si>
  <si>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</si>
  <si>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</si>
  <si>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</si>
  <si>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</si>
  <si>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</si>
  <si>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</si>
  <si>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</si>
  <si>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</si>
  <si>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</si>
  <si>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</si>
  <si>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</si>
  <si>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</si>
  <si>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</si>
  <si>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</si>
  <si>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</si>
  <si>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</si>
  <si>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</si>
  <si>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</si>
  <si>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</si>
  <si>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</si>
  <si>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</si>
  <si>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</si>
  <si>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</si>
  <si>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</si>
  <si>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</si>
  <si>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</si>
  <si>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</si>
  <si>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</si>
  <si>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</si>
  <si>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</si>
  <si>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</si>
  <si>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</si>
  <si>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</si>
  <si>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</si>
  <si>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</si>
  <si>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</si>
  <si>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</si>
  <si>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</si>
  <si>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</si>
  <si>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</si>
  <si>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</si>
  <si>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</si>
  <si>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</si>
  <si>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</si>
  <si>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</si>
  <si>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</si>
  <si>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</si>
  <si>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</si>
  <si>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</si>
  <si>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</si>
  <si>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</si>
  <si>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</si>
  <si>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</si>
  <si>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</si>
  <si>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</si>
  <si>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</si>
  <si>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</si>
  <si>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</si>
  <si>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</si>
  <si>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</si>
  <si>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</si>
  <si>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</si>
  <si>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</si>
  <si>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</si>
  <si>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</si>
  <si>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</si>
  <si>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</si>
  <si>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</si>
  <si>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</si>
  <si>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</si>
  <si>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</si>
  <si>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</si>
  <si>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</si>
  <si>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</si>
  <si>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</si>
  <si>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</si>
  <si>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</si>
  <si>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</si>
  <si>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</si>
  <si>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</si>
  <si>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</si>
  <si>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</si>
  <si>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</si>
  <si>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</si>
  <si>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</si>
  <si>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</si>
  <si>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</si>
  <si>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</si>
  <si>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</si>
  <si>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</si>
  <si>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</si>
  <si>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</si>
  <si>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</si>
  <si>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</si>
  <si>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</si>
  <si>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</si>
  <si>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</si>
  <si>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</si>
  <si>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</si>
  <si>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</si>
  <si>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</si>
  <si>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</si>
  <si>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</si>
  <si>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</si>
  <si>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</si>
  <si>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</si>
  <si>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</si>
  <si>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</si>
  <si>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</si>
  <si>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</si>
  <si>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</si>
  <si>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</si>
  <si>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</si>
  <si>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</si>
  <si>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</si>
  <si>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</si>
  <si>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</si>
  <si>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</si>
  <si>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</si>
  <si>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</si>
  <si>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</si>
  <si>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</si>
  <si>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</si>
  <si>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</si>
  <si>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</si>
  <si>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</si>
  <si>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</si>
  <si>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</si>
  <si>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</si>
  <si>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</si>
  <si>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</si>
  <si>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</si>
  <si>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</si>
  <si>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</si>
  <si>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</si>
  <si>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</si>
  <si>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</si>
  <si>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</si>
  <si>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</si>
  <si>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</si>
  <si>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</si>
  <si>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</si>
  <si>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</si>
  <si>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</si>
  <si>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</si>
  <si>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</si>
  <si>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</si>
  <si>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</si>
  <si>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</si>
  <si>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</si>
  <si>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</si>
  <si>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</si>
  <si>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</si>
  <si>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</si>
  <si>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</si>
  <si>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</si>
  <si>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</si>
  <si>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</si>
  <si>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</si>
  <si>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</si>
  <si>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</si>
  <si>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</si>
  <si>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</si>
  <si>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</si>
  <si>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</si>
  <si>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</si>
  <si>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</si>
  <si>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</si>
  <si>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</si>
  <si>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</si>
  <si>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</si>
  <si>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</si>
  <si>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</si>
  <si>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</si>
  <si>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</si>
  <si>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</si>
  <si>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</si>
  <si>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</si>
  <si>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</si>
  <si>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</si>
  <si>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</si>
  <si>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</si>
  <si>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</si>
  <si>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</si>
  <si>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</si>
  <si>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</si>
  <si>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</si>
  <si>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</si>
  <si>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</si>
  <si>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</si>
  <si>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</si>
  <si>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</si>
  <si>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</si>
  <si>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</si>
  <si>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</si>
  <si>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</si>
  <si>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</si>
  <si>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</si>
  <si>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</si>
  <si>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</si>
  <si>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</si>
  <si>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</si>
  <si>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</si>
  <si>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</si>
  <si>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</si>
  <si>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</si>
  <si>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</si>
  <si>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</si>
  <si>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</si>
  <si>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</si>
  <si>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</si>
  <si>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</si>
  <si>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</si>
  <si>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</si>
  <si>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</si>
  <si>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</si>
  <si>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</si>
  <si>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</si>
  <si>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</si>
  <si>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</si>
  <si>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</si>
  <si>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</si>
  <si>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</si>
  <si>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</si>
  <si>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</si>
  <si>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</si>
  <si>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</si>
  <si>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</si>
  <si>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</si>
  <si>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</si>
  <si>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</si>
  <si>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</si>
  <si>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</si>
  <si>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</si>
  <si>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</si>
  <si>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</si>
  <si>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</si>
  <si>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</si>
  <si>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</si>
  <si>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</si>
  <si>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</si>
  <si>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</si>
  <si>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</si>
  <si>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</si>
  <si>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</si>
  <si>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</si>
  <si>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</si>
  <si>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</si>
  <si>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</si>
  <si>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</si>
  <si>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</si>
  <si>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</si>
  <si>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</si>
  <si>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</si>
  <si>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</si>
  <si>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</si>
  <si>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</si>
  <si>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</si>
  <si>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</si>
  <si>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</si>
  <si>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</si>
  <si>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</si>
  <si>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</si>
  <si>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</si>
  <si>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</si>
  <si>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</si>
  <si>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</si>
  <si>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</si>
  <si>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</si>
  <si>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</si>
  <si>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</si>
  <si>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</si>
  <si>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</si>
  <si>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</si>
  <si>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</si>
  <si>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</si>
  <si>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</si>
  <si>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</si>
  <si>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</si>
  <si>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</si>
  <si>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</si>
  <si>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</si>
  <si>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</si>
  <si>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</si>
  <si>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</si>
  <si>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</si>
  <si>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</si>
  <si>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</si>
  <si>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</si>
  <si>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</si>
  <si>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</si>
  <si>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</si>
  <si>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</si>
  <si>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</si>
  <si>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</si>
  <si>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</si>
  <si>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</si>
  <si>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</si>
  <si>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</si>
  <si>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</si>
  <si>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</si>
  <si>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</si>
  <si>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</si>
  <si>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</si>
  <si>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</si>
  <si>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</si>
  <si>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</si>
  <si>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</si>
  <si>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</si>
  <si>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</si>
  <si>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</si>
  <si>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</si>
  <si>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</si>
  <si>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</si>
  <si>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</si>
  <si>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</si>
  <si>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</si>
  <si>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</si>
  <si>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</si>
  <si>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</si>
  <si>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</si>
  <si>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</si>
  <si>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</si>
  <si>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</si>
  <si>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</si>
  <si>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</si>
  <si>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</si>
  <si>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</si>
  <si>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</si>
  <si>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</si>
  <si>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</si>
  <si>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</si>
  <si>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</si>
  <si>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</si>
  <si>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</si>
  <si>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</si>
  <si>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</si>
  <si>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</si>
  <si>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</si>
  <si>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</si>
  <si>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</si>
  <si>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</si>
  <si>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</si>
  <si>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</si>
  <si>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</si>
  <si>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</si>
  <si>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</si>
  <si>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</si>
  <si>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</si>
  <si>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</si>
  <si>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</si>
  <si>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</si>
  <si>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</si>
  <si>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</si>
  <si>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</si>
  <si>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</si>
  <si>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</si>
  <si>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</si>
  <si>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</si>
  <si>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</si>
  <si>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</si>
  <si>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</si>
  <si>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</si>
  <si>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</si>
  <si>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</si>
  <si>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</si>
  <si>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</si>
  <si>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</si>
  <si>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</si>
  <si>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</si>
  <si>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</si>
  <si>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</si>
  <si>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</si>
  <si>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</si>
  <si>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</si>
  <si>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</si>
  <si>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</si>
  <si>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</si>
  <si>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</si>
  <si>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</si>
  <si>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</si>
  <si>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</si>
  <si>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</si>
  <si>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</si>
  <si>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</si>
  <si>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</si>
  <si>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</si>
  <si>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</si>
  <si>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</si>
  <si>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</si>
  <si>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</si>
  <si>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</si>
  <si>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</si>
  <si>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</si>
  <si>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</si>
  <si>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</si>
  <si>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</si>
  <si>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</si>
  <si>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</si>
  <si>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</si>
  <si>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</si>
  <si>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</si>
  <si>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</si>
  <si>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</si>
  <si>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</si>
  <si>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</si>
  <si>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</si>
  <si>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</si>
  <si>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</si>
  <si>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</si>
  <si>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</si>
  <si>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</si>
  <si>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</si>
  <si>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</si>
  <si>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</si>
  <si>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</si>
  <si>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</si>
  <si>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</si>
  <si>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</si>
  <si>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</si>
  <si>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</si>
  <si>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</si>
  <si>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</si>
  <si>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</si>
  <si>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</si>
  <si>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</si>
  <si>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</si>
  <si>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</si>
  <si>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</si>
  <si>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</si>
  <si>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</si>
  <si>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</si>
  <si>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</si>
  <si>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</si>
  <si>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</si>
  <si>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</si>
  <si>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</si>
  <si>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</si>
  <si>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</si>
  <si>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</si>
  <si>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</si>
  <si>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</si>
  <si>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</si>
  <si>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</si>
  <si>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</si>
  <si>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</si>
  <si>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</si>
  <si>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</si>
  <si>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</si>
  <si>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</si>
  <si>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</si>
  <si>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</si>
  <si>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</si>
  <si>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</si>
  <si>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</si>
  <si>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</si>
  <si>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</si>
  <si>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</si>
  <si>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</si>
  <si>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</si>
  <si>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</si>
  <si>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</si>
  <si>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</si>
  <si>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</si>
  <si>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</si>
  <si>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</si>
  <si>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</si>
  <si>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</si>
  <si>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</si>
  <si>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</si>
  <si>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</si>
  <si>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</si>
  <si>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</si>
  <si>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</si>
  <si>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</si>
  <si>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</si>
  <si>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</si>
  <si>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</si>
  <si>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</si>
  <si>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</si>
  <si>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</si>
  <si>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</si>
  <si>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</si>
  <si>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</si>
  <si>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</si>
  <si>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</si>
  <si>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</si>
  <si>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</si>
  <si>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</si>
  <si>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</si>
  <si>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</si>
  <si>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</si>
  <si>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</si>
  <si>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</si>
  <si>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</si>
  <si>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</si>
  <si>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</si>
  <si>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</si>
  <si>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</si>
  <si>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</si>
  <si>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</si>
  <si>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</si>
  <si>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</si>
  <si>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</si>
  <si>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</si>
  <si>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</si>
  <si>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</si>
  <si>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</si>
  <si>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</si>
  <si>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</si>
  <si>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</si>
  <si>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</si>
  <si>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</si>
  <si>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</si>
  <si>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</si>
  <si>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</si>
  <si>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</si>
  <si>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</si>
  <si>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</si>
  <si>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</si>
  <si>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</si>
  <si>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</si>
  <si>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</si>
  <si>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</si>
  <si>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</si>
  <si>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</si>
  <si>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</si>
  <si>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</si>
  <si>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</si>
  <si>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</si>
  <si>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</si>
  <si>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</si>
  <si>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</si>
  <si>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</si>
  <si>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</si>
  <si>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</si>
  <si>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</si>
  <si>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</si>
  <si>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</si>
  <si>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</si>
  <si>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</si>
  <si>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</si>
  <si>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</si>
  <si>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</si>
  <si>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</si>
  <si>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</si>
  <si>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</si>
  <si>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</si>
  <si>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</si>
  <si>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</si>
  <si>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</si>
  <si>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</si>
  <si>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</si>
  <si>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</si>
  <si>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</si>
  <si>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</si>
  <si>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</si>
  <si>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</si>
  <si>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</si>
  <si>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</si>
  <si>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</si>
  <si>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</si>
  <si>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</si>
  <si>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</si>
  <si>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</si>
  <si>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</si>
  <si>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</si>
  <si>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</si>
  <si>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</si>
  <si>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</si>
  <si>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</si>
  <si>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</si>
  <si>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</si>
  <si>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</si>
  <si>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</si>
  <si>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</si>
  <si>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</si>
  <si>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</si>
  <si>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</si>
  <si>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</si>
  <si>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</si>
  <si>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</si>
  <si>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</si>
  <si>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</si>
  <si>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</si>
  <si>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</si>
  <si>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</si>
  <si>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</si>
  <si>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</si>
  <si>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</si>
  <si>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</si>
  <si>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</si>
  <si>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</si>
  <si>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</si>
  <si>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</si>
  <si>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</si>
  <si>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</si>
  <si>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</si>
  <si>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</si>
  <si>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</si>
  <si>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</si>
  <si>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</si>
  <si>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</si>
  <si>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</si>
  <si>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</si>
  <si>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</si>
  <si>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</si>
  <si>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</si>
  <si>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</si>
  <si>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</si>
  <si>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</si>
  <si>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</si>
  <si>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</si>
  <si>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</si>
  <si>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</si>
  <si>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</si>
  <si>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</si>
  <si>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</si>
  <si>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</si>
  <si>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</si>
  <si>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</si>
  <si>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</si>
  <si>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</si>
  <si>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</si>
  <si>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</si>
  <si>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</si>
  <si>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</si>
  <si>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</si>
  <si>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</si>
  <si>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</si>
  <si>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</si>
  <si>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</si>
  <si>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</si>
  <si>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</si>
  <si>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</si>
  <si>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</si>
  <si>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</si>
  <si>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</si>
  <si>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</si>
  <si>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</si>
  <si>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</si>
  <si>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</si>
  <si>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</si>
  <si>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</si>
  <si>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</si>
  <si>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</si>
  <si>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</si>
  <si>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</si>
  <si>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</si>
  <si>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</si>
  <si>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</si>
  <si>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</si>
  <si>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</si>
  <si>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</si>
  <si>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</si>
  <si>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</si>
  <si>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</si>
  <si>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</si>
  <si>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</si>
  <si>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</si>
  <si>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</si>
  <si>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</si>
  <si>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</si>
  <si>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</si>
  <si>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</si>
  <si>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</si>
  <si>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</si>
  <si>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</si>
  <si>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</si>
  <si>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</si>
  <si>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</si>
  <si>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</si>
  <si>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</si>
  <si>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</si>
  <si>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</si>
  <si>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</si>
  <si>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</si>
  <si>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</si>
  <si>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</si>
  <si>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</si>
  <si>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</si>
  <si>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</si>
  <si>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</si>
  <si>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</si>
  <si>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</si>
  <si>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</si>
  <si>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</si>
  <si>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</si>
  <si>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</si>
  <si>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</si>
  <si>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</si>
  <si>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</si>
  <si>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</si>
  <si>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</si>
  <si>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</si>
  <si>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</si>
  <si>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</si>
  <si>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</si>
  <si>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</si>
  <si>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</si>
  <si>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</si>
  <si>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</si>
  <si>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</si>
  <si>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</si>
  <si>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</si>
  <si>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</si>
  <si>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</si>
  <si>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</si>
  <si>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</si>
  <si>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</si>
  <si>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</si>
  <si>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</si>
  <si>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</si>
  <si>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</si>
  <si>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</si>
  <si>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</si>
  <si>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</si>
  <si>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</si>
  <si>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</si>
  <si>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</si>
  <si>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</si>
  <si>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</si>
  <si>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</si>
  <si>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</si>
  <si>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</si>
  <si>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</si>
  <si>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</si>
  <si>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</si>
  <si>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</si>
  <si>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</si>
  <si>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</si>
  <si>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</si>
  <si>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</si>
  <si>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</si>
  <si>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</si>
  <si>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</si>
  <si>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</si>
  <si>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</si>
  <si>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</si>
  <si>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</si>
  <si>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</si>
  <si>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</si>
  <si>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</si>
  <si>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</si>
  <si>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</si>
  <si>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</si>
  <si>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</si>
  <si>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</si>
  <si>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</si>
  <si>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</si>
  <si>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</si>
  <si>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</si>
  <si>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</si>
  <si>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</si>
  <si>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</si>
  <si>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</si>
  <si>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</si>
  <si>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</si>
  <si>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</si>
  <si>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</si>
  <si>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</si>
  <si>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</si>
  <si>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</si>
  <si>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</si>
  <si>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</si>
  <si>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</si>
  <si>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</si>
  <si>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</si>
  <si>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</si>
  <si>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</si>
  <si>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</si>
  <si>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</si>
  <si>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</si>
  <si>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</si>
  <si>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</si>
  <si>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</si>
  <si>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</si>
  <si>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</si>
  <si>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</si>
  <si>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</si>
  <si>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</si>
  <si>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</si>
  <si>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</si>
  <si>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</si>
  <si>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</si>
  <si>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</si>
  <si>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</si>
  <si>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</si>
  <si>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</si>
  <si>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</si>
  <si>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</si>
  <si>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</si>
  <si>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</si>
  <si>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</si>
  <si>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</si>
  <si>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</si>
  <si>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</si>
  <si>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</si>
  <si>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</si>
  <si>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</si>
  <si>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</si>
  <si>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</si>
  <si>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</si>
  <si>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</si>
  <si>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</si>
  <si>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</si>
  <si>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</si>
  <si>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</si>
  <si>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</si>
  <si>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</si>
  <si>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</si>
  <si>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</si>
  <si>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</si>
  <si>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</si>
  <si>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</si>
  <si>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</si>
  <si>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</si>
  <si>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</si>
  <si>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</si>
  <si>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</si>
  <si>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</si>
  <si>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</si>
  <si>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</si>
  <si>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</si>
  <si>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</si>
  <si>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</si>
  <si>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</si>
  <si>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</si>
  <si>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</si>
  <si>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</si>
  <si>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</si>
  <si>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</si>
  <si>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</si>
  <si>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</si>
  <si>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</si>
  <si>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</si>
  <si>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</si>
  <si>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</si>
  <si>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</si>
  <si>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</si>
  <si>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</si>
  <si>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</si>
  <si>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</si>
  <si>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</si>
  <si>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</si>
  <si>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</si>
  <si>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</si>
  <si>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</si>
  <si>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</si>
  <si>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</si>
  <si>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</si>
  <si>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</si>
  <si>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</si>
  <si>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</si>
  <si>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</si>
  <si>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</si>
  <si>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</si>
  <si>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</si>
  <si>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</si>
  <si>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</si>
  <si>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</si>
  <si>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</si>
  <si>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</si>
  <si>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</si>
  <si>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</si>
  <si>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</si>
  <si>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</si>
  <si>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</si>
  <si>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</si>
  <si>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</si>
  <si>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</si>
  <si>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</si>
  <si>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</si>
  <si>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</si>
  <si>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</si>
  <si>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</si>
  <si>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</si>
  <si>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</si>
  <si>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</si>
  <si>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</si>
  <si>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</si>
  <si>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</si>
  <si>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</si>
  <si>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</si>
  <si>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</si>
  <si>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</si>
  <si>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</si>
  <si>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</si>
  <si>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</si>
  <si>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</si>
  <si>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</si>
  <si>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</si>
  <si>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</si>
  <si>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</si>
  <si>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</si>
  <si>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</si>
  <si>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</si>
  <si>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</si>
  <si>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</si>
  <si>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</si>
  <si>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</si>
  <si>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</si>
  <si>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</si>
  <si>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</si>
  <si>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</si>
  <si>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</si>
  <si>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</si>
  <si>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</si>
  <si>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</si>
  <si>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</si>
  <si>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</si>
  <si>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</si>
  <si>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</si>
  <si>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</si>
  <si>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</si>
  <si>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</si>
  <si>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</si>
  <si>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</si>
  <si>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</si>
  <si>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</si>
  <si>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</si>
  <si>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</si>
  <si>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</si>
  <si>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</si>
  <si>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</si>
  <si>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</si>
  <si>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</si>
  <si>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</si>
  <si>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</si>
  <si>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</si>
  <si>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</si>
  <si>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</si>
  <si>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</si>
  <si>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</si>
  <si>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</si>
  <si>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</si>
  <si>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</si>
  <si>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</si>
  <si>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</si>
  <si>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</si>
  <si>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</si>
  <si>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</si>
  <si>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</si>
  <si>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</si>
  <si>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</si>
  <si>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</si>
  <si>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</si>
  <si>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</si>
  <si>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</si>
  <si>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</si>
  <si>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</si>
  <si>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</si>
  <si>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</si>
  <si>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</si>
  <si>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</si>
  <si>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</si>
  <si>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</si>
  <si>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</si>
  <si>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</si>
  <si>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</si>
  <si>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</si>
  <si>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</si>
  <si>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20404_令和7年度</t>
  </si>
  <si>
    <t>20404_令和8年度</t>
  </si>
  <si>
    <t>20404_令和9年度</t>
  </si>
  <si>
    <t>20404_令和10年度</t>
  </si>
  <si>
    <t>20404_令和11年度</t>
  </si>
  <si>
    <t>20404_令和12年度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</si>
</sst>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9.8686242057444043E-2</c:v>
                </c:pt>
                <c:pt idx="1">
                  <c:v>8.9398787044999081E-2</c:v>
                </c:pt>
                <c:pt idx="2">
                  <c:v>8.9392157962691815E-2</c:v>
                </c:pt>
                <c:pt idx="3">
                  <c:v>0.1130870745989208</c:v>
                </c:pt>
                <c:pt idx="4">
                  <c:v>0.1049980256713445</c:v>
                </c:pt>
                <c:pt idx="5">
                  <c:v>0.1067283023187558</c:v>
                </c:pt>
                <c:pt idx="6">
                  <c:v>0.1207740023409386</c:v>
                </c:pt>
                <c:pt idx="7">
                  <c:v>0.1321157297598739</c:v>
                </c:pt>
                <c:pt idx="8">
                  <c:v>0.2855499720127036</c:v>
                </c:pt>
                <c:pt idx="9">
                  <c:v>0.42690948629188791</c:v>
                </c:pt>
                <c:pt idx="10">
                  <c:v>0.32867184060379923</c:v>
                </c:pt>
                <c:pt idx="11">
                  <c:v>0.27324117917645352</c:v>
                </c:pt>
                <c:pt idx="12">
                  <c:v>0.34736696977279768</c:v>
                </c:pt>
                <c:pt idx="13">
                  <c:v>0.38901542011307111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14.388817141661024</c:v>
                </c:pt>
                <c:pt idx="1">
                  <c:v>14.260983004946237</c:v>
                </c:pt>
                <c:pt idx="2">
                  <c:v>13.864181347094451</c:v>
                </c:pt>
                <c:pt idx="3">
                  <c:v>13.73783558496719</c:v>
                </c:pt>
                <c:pt idx="4">
                  <c:v>13.511367986390153</c:v>
                </c:pt>
                <c:pt idx="5">
                  <c:v>13.033867612046153</c:v>
                </c:pt>
                <c:pt idx="6">
                  <c:v>12.871478797540572</c:v>
                </c:pt>
                <c:pt idx="7">
                  <c:v>12.497509618691431</c:v>
                </c:pt>
                <c:pt idx="8">
                  <c:v>12.281814776983866</c:v>
                </c:pt>
                <c:pt idx="9">
                  <c:v>11.944485625475149</c:v>
                </c:pt>
                <c:pt idx="10">
                  <c:v>11.618082946307579</c:v>
                </c:pt>
                <c:pt idx="11">
                  <c:v>10.488797383601403</c:v>
                </c:pt>
                <c:pt idx="12">
                  <c:v>10.519329646399505</c:v>
                </c:pt>
                <c:pt idx="13">
                  <c:v>10.484859107357403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9.1992924512769374</c:v>
                </c:pt>
                <c:pt idx="1">
                  <c:v>9.7034830831604211</c:v>
                </c:pt>
                <c:pt idx="2">
                  <c:v>9.0907002175950193</c:v>
                </c:pt>
                <c:pt idx="3">
                  <c:v>8.9218685966256572</c:v>
                </c:pt>
                <c:pt idx="4">
                  <c:v>9.5977855003632442</c:v>
                </c:pt>
                <c:pt idx="5">
                  <c:v>9.4267359826080046</c:v>
                </c:pt>
                <c:pt idx="6">
                  <c:v>8.1326048489207103</c:v>
                </c:pt>
                <c:pt idx="7">
                  <c:v>8.4607297872139551</c:v>
                </c:pt>
                <c:pt idx="8">
                  <c:v>8.6171305814255454</c:v>
                </c:pt>
                <c:pt idx="9">
                  <c:v>8.295489483183216</c:v>
                </c:pt>
                <c:pt idx="10">
                  <c:v>7.2592662891311255</c:v>
                </c:pt>
                <c:pt idx="11">
                  <c:v>7.0290430307118115</c:v>
                </c:pt>
                <c:pt idx="12">
                  <c:v>7.6317091798871113</c:v>
                </c:pt>
                <c:pt idx="13">
                  <c:v>7.3583112657842236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7.3823906204385006</c:v>
                </c:pt>
                <c:pt idx="1">
                  <c:v>7.6274661254998843</c:v>
                </c:pt>
                <c:pt idx="2">
                  <c:v>8.3941183262611467</c:v>
                </c:pt>
                <c:pt idx="3">
                  <c:v>7.5572990668569364</c:v>
                </c:pt>
                <c:pt idx="4">
                  <c:v>7.2853774508611737</c:v>
                </c:pt>
                <c:pt idx="5">
                  <c:v>6.766029588216008</c:v>
                </c:pt>
                <c:pt idx="6">
                  <c:v>7.2129193370553066</c:v>
                </c:pt>
                <c:pt idx="7">
                  <c:v>5.8308256161884522</c:v>
                </c:pt>
                <c:pt idx="8">
                  <c:v>5.5392707704511324</c:v>
                </c:pt>
                <c:pt idx="9">
                  <c:v>5.3909159549959771</c:v>
                </c:pt>
                <c:pt idx="10">
                  <c:v>5.1623751604946513</c:v>
                </c:pt>
                <c:pt idx="11">
                  <c:v>4.3319641119416223</c:v>
                </c:pt>
                <c:pt idx="12">
                  <c:v>4.9001026728417578</c:v>
                </c:pt>
                <c:pt idx="13">
                  <c:v>4.8391229218771095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4.8006970839446552</c:v>
                </c:pt>
                <c:pt idx="1">
                  <c:v>5.2342522721628129</c:v>
                </c:pt>
                <c:pt idx="2">
                  <c:v>4.784653323766114</c:v>
                </c:pt>
                <c:pt idx="3">
                  <c:v>4.9502020001591802</c:v>
                </c:pt>
                <c:pt idx="4">
                  <c:v>4.6327137592591132</c:v>
                </c:pt>
                <c:pt idx="5">
                  <c:v>3.7344689931237554</c:v>
                </c:pt>
                <c:pt idx="6">
                  <c:v>3.8545067652360645</c:v>
                </c:pt>
                <c:pt idx="7">
                  <c:v>3.8130699911266097</c:v>
                </c:pt>
                <c:pt idx="8">
                  <c:v>3.6961621801675619</c:v>
                </c:pt>
                <c:pt idx="9">
                  <c:v>3.2846504271653041</c:v>
                </c:pt>
                <c:pt idx="10">
                  <c:v>3.1123929490695814</c:v>
                </c:pt>
                <c:pt idx="11">
                  <c:v>3.5022324795977386</c:v>
                </c:pt>
                <c:pt idx="12">
                  <c:v>4.0966878760338759</c:v>
                </c:pt>
                <c:pt idx="13">
                  <c:v>2.953240977948286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2801</c:v>
                </c:pt>
                <c:pt idx="1">
                  <c:v>2785</c:v>
                </c:pt>
                <c:pt idx="2">
                  <c:v>2785</c:v>
                </c:pt>
                <c:pt idx="3">
                  <c:v>2796</c:v>
                </c:pt>
                <c:pt idx="4">
                  <c:v>2798</c:v>
                </c:pt>
                <c:pt idx="5">
                  <c:v>2780</c:v>
                </c:pt>
                <c:pt idx="6">
                  <c:v>2783</c:v>
                </c:pt>
                <c:pt idx="7">
                  <c:v>2766</c:v>
                </c:pt>
                <c:pt idx="8">
                  <c:v>2754</c:v>
                </c:pt>
                <c:pt idx="9">
                  <c:v>2739</c:v>
                </c:pt>
                <c:pt idx="10">
                  <c:v>2676</c:v>
                </c:pt>
                <c:pt idx="11">
                  <c:v>2628</c:v>
                </c:pt>
                <c:pt idx="12">
                  <c:v>2590</c:v>
                </c:pt>
                <c:pt idx="13">
                  <c:v>2581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1717</c:v>
                </c:pt>
                <c:pt idx="1">
                  <c:v>1659</c:v>
                </c:pt>
                <c:pt idx="2">
                  <c:v>1643</c:v>
                </c:pt>
                <c:pt idx="3">
                  <c:v>1607</c:v>
                </c:pt>
                <c:pt idx="4">
                  <c:v>1600</c:v>
                </c:pt>
                <c:pt idx="5">
                  <c:v>1559</c:v>
                </c:pt>
                <c:pt idx="6">
                  <c:v>1536</c:v>
                </c:pt>
                <c:pt idx="7">
                  <c:v>1534</c:v>
                </c:pt>
                <c:pt idx="8">
                  <c:v>1523</c:v>
                </c:pt>
                <c:pt idx="9">
                  <c:v>1497</c:v>
                </c:pt>
                <c:pt idx="10">
                  <c:v>1467</c:v>
                </c:pt>
                <c:pt idx="11">
                  <c:v>1446</c:v>
                </c:pt>
                <c:pt idx="12">
                  <c:v>1452</c:v>
                </c:pt>
                <c:pt idx="13">
                  <c:v>1430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2138</c:v>
                </c:pt>
                <c:pt idx="1">
                  <c:v>2119</c:v>
                </c:pt>
                <c:pt idx="2">
                  <c:v>2114</c:v>
                </c:pt>
                <c:pt idx="3">
                  <c:v>2142</c:v>
                </c:pt>
                <c:pt idx="4">
                  <c:v>2153</c:v>
                </c:pt>
                <c:pt idx="5">
                  <c:v>2133</c:v>
                </c:pt>
                <c:pt idx="6">
                  <c:v>2147</c:v>
                </c:pt>
                <c:pt idx="7">
                  <c:v>2098</c:v>
                </c:pt>
                <c:pt idx="8">
                  <c:v>2074</c:v>
                </c:pt>
                <c:pt idx="9">
                  <c:v>2060</c:v>
                </c:pt>
                <c:pt idx="10">
                  <c:v>2031</c:v>
                </c:pt>
                <c:pt idx="11">
                  <c:v>2006</c:v>
                </c:pt>
                <c:pt idx="12">
                  <c:v>1995</c:v>
                </c:pt>
                <c:pt idx="13">
                  <c:v>1967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50</c:v>
                </c:pt>
                <c:pt idx="6">
                  <c:v>50</c:v>
                </c:pt>
                <c:pt idx="7">
                  <c:v>50</c:v>
                </c:pt>
                <c:pt idx="8">
                  <c:v>50</c:v>
                </c:pt>
                <c:pt idx="9">
                  <c:v>50</c:v>
                </c:pt>
                <c:pt idx="10">
                  <c:v>50</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287</c:v>
                </c:pt>
                <c:pt idx="1">
                  <c:v>287</c:v>
                </c:pt>
                <c:pt idx="2">
                  <c:v>287</c:v>
                </c:pt>
                <c:pt idx="3">
                  <c:v>287</c:v>
                </c:pt>
                <c:pt idx="4">
                  <c:v>287</c:v>
                </c:pt>
                <c:pt idx="5">
                  <c:v>226</c:v>
                </c:pt>
                <c:pt idx="6">
                  <c:v>226</c:v>
                </c:pt>
                <c:pt idx="7">
                  <c:v>226</c:v>
                </c:pt>
                <c:pt idx="8">
                  <c:v>226</c:v>
                </c:pt>
                <c:pt idx="9">
                  <c:v>226</c:v>
                </c:pt>
                <c:pt idx="10">
                  <c:v>226</c:v>
                </c:pt>
                <c:pt idx="11">
                  <c:v>185</c:v>
                </c:pt>
                <c:pt idx="12">
                  <c:v>185</c:v>
                </c:pt>
                <c:pt idx="13">
                  <c:v>185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30.569500000000001</c:v>
                </c:pt>
                <c:pt idx="1">
                  <c:v>42.179499999999997</c:v>
                </c:pt>
                <c:pt idx="2">
                  <c:v>33.635399999999997</c:v>
                </c:pt>
                <c:pt idx="3">
                  <c:v>38.278300000000002</c:v>
                </c:pt>
                <c:pt idx="4">
                  <c:v>33.988100000000003</c:v>
                </c:pt>
                <c:pt idx="5">
                  <c:v>35.948300000000003</c:v>
                </c:pt>
                <c:pt idx="6">
                  <c:v>39.891300000000001</c:v>
                </c:pt>
                <c:pt idx="7">
                  <c:v>39.849299999999999</c:v>
                </c:pt>
                <c:pt idx="8">
                  <c:v>40.3748</c:v>
                </c:pt>
                <c:pt idx="9">
                  <c:v>37.7104</c:v>
                </c:pt>
                <c:pt idx="10">
                  <c:v>34.938499999999998</c:v>
                </c:pt>
                <c:pt idx="11">
                  <c:v>50.264000000000003</c:v>
                </c:pt>
                <c:pt idx="12">
                  <c:v>59.244399999999999</c:v>
                </c:pt>
                <c:pt idx="13">
                  <c:v>48.388500000000001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8.3941183262611467</c:v>
                </c:pt>
                <c:pt idx="1">
                  <c:v>7.5572990668569364</c:v>
                </c:pt>
                <c:pt idx="2">
                  <c:v>7.2853774508611737</c:v>
                </c:pt>
                <c:pt idx="3">
                  <c:v>6.766029588216008</c:v>
                </c:pt>
                <c:pt idx="4">
                  <c:v>7.2129193370553066</c:v>
                </c:pt>
                <c:pt idx="5">
                  <c:v>5.8308256161884522</c:v>
                </c:pt>
                <c:pt idx="6">
                  <c:v>5.5392707704511324</c:v>
                </c:pt>
                <c:pt idx="7">
                  <c:v>5.3909159549959771</c:v>
                </c:pt>
                <c:pt idx="8">
                  <c:v>5.1623751604946513</c:v>
                </c:pt>
                <c:pt idx="9">
                  <c:v>4.3319641119416223</c:v>
                </c:pt>
                <c:pt idx="10">
                  <c:v>4.9001026728417578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4.784653323766114</c:v>
                </c:pt>
                <c:pt idx="1">
                  <c:v>4.9502020001591802</c:v>
                </c:pt>
                <c:pt idx="2">
                  <c:v>4.6327137592591132</c:v>
                </c:pt>
                <c:pt idx="3">
                  <c:v>3.7344689931237554</c:v>
                </c:pt>
                <c:pt idx="4">
                  <c:v>3.8545067652360645</c:v>
                </c:pt>
                <c:pt idx="5">
                  <c:v>3.8130699911266097</c:v>
                </c:pt>
                <c:pt idx="6">
                  <c:v>3.6961621801675619</c:v>
                </c:pt>
                <c:pt idx="7">
                  <c:v>3.2846504271653041</c:v>
                </c:pt>
                <c:pt idx="8">
                  <c:v>3.1123929490695814</c:v>
                </c:pt>
                <c:pt idx="9">
                  <c:v>3.5022324795977386</c:v>
                </c:pt>
                <c:pt idx="10">
                  <c:v>4.0966878760338759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3.477342206037545</c:v>
                </c:pt>
                <c:pt idx="2">
                  <c:v>0.91633034094200361</c:v>
                </c:pt>
                <c:pt idx="3">
                  <c:v>0.1495678439259191</c:v>
                </c:pt>
                <c:pt idx="4">
                  <c:v>4.4516847870064922</c:v>
                </c:pt>
                <c:pt idx="5">
                  <c:v>11.843108102374339</c:v>
                </c:pt>
                <c:pt idx="7">
                  <c:v>15.307209760805335</c:v>
                </c:pt>
                <c:pt idx="8">
                  <c:v>0.343647210713801</c:v>
                </c:pt>
                <c:pt idx="9">
                  <c:v>0</c:v>
                </c:pt>
                <c:pt idx="10">
                  <c:v>9.2606974259092339E-2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4.5432403909054671</c:v>
                </c:pt>
                <c:pt idx="4" formatCode="#,##0">
                  <c:v>4.4516847870064922</c:v>
                </c:pt>
                <c:pt idx="5" formatCode="#,##0">
                  <c:v>11.843108102374339</c:v>
                </c:pt>
                <c:pt idx="6" formatCode="#,##0">
                  <c:v>15.650856971519136</c:v>
                </c:pt>
                <c:pt idx="10" formatCode="#,##0">
                  <c:v>9.2606974259092339E-2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1147.5</c:v>
                </c:pt>
                <c:pt idx="1">
                  <c:v>3964.8</c:v>
                </c:pt>
                <c:pt idx="2">
                  <c:v>0</c:v>
                </c:pt>
                <c:pt idx="3">
                  <c:v>3186.2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23,368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1377.1377000000002</c:v>
                </c:pt>
                <c:pt idx="1">
                  <c:v>5244.4788480000007</c:v>
                </c:pt>
                <c:pt idx="2">
                  <c:v>0</c:v>
                </c:pt>
                <c:pt idx="3">
                  <c:v>16746.6672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7.2848095560000017</c:v>
                </c:pt>
                <c:pt idx="1">
                  <c:v>8.2433162160000002</c:v>
                </c:pt>
                <c:pt idx="2">
                  <c:v>7.6310459999999997E-2</c:v>
                </c:pt>
                <c:pt idx="3">
                  <c:v>0</c:v>
                </c:pt>
                <c:pt idx="4">
                  <c:v>0.18851565000000001</c:v>
                </c:pt>
                <c:pt idx="5">
                  <c:v>2.8208667799999998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239,594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145686</c:v>
                </c:pt>
                <c:pt idx="1">
                  <c:v>93500</c:v>
                </c:pt>
                <c:pt idx="2">
                  <c:v>408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3186.2</c:v>
                </c:pt>
                <c:pt idx="6">
                  <c:v>3186.2</c:v>
                </c:pt>
                <c:pt idx="7">
                  <c:v>3186.2</c:v>
                </c:pt>
                <c:pt idx="8">
                  <c:v>3186.2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759.5</c:v>
                </c:pt>
                <c:pt idx="1">
                  <c:v>1058.7</c:v>
                </c:pt>
                <c:pt idx="2">
                  <c:v>1738.8</c:v>
                </c:pt>
                <c:pt idx="3">
                  <c:v>2196</c:v>
                </c:pt>
                <c:pt idx="4">
                  <c:v>3708.7</c:v>
                </c:pt>
                <c:pt idx="5">
                  <c:v>3779.1</c:v>
                </c:pt>
                <c:pt idx="6">
                  <c:v>3967.1</c:v>
                </c:pt>
                <c:pt idx="7">
                  <c:v>3964.8</c:v>
                </c:pt>
                <c:pt idx="8">
                  <c:v>3964.8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874.2</c:v>
                </c:pt>
                <c:pt idx="1">
                  <c:v>868.9</c:v>
                </c:pt>
                <c:pt idx="2">
                  <c:v>907.7</c:v>
                </c:pt>
                <c:pt idx="3">
                  <c:v>955.19999999999993</c:v>
                </c:pt>
                <c:pt idx="4">
                  <c:v>1013.1</c:v>
                </c:pt>
                <c:pt idx="5">
                  <c:v>1052.4000000000001</c:v>
                </c:pt>
                <c:pt idx="6">
                  <c:v>1096.5</c:v>
                </c:pt>
                <c:pt idx="7">
                  <c:v>1133.8999999999999</c:v>
                </c:pt>
                <c:pt idx="8">
                  <c:v>1147.5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8.675185894378995E-2</c:v>
                </c:pt>
                <c:pt idx="1">
                  <c:v>0.10559265240278051</c:v>
                </c:pt>
                <c:pt idx="2">
                  <c:v>0.14821315875047819</c:v>
                </c:pt>
                <c:pt idx="3">
                  <c:v>0.18715016773888374</c:v>
                </c:pt>
                <c:pt idx="4">
                  <c:v>0.28667224109271522</c:v>
                </c:pt>
                <c:pt idx="5">
                  <c:v>1.0863396887952441</c:v>
                </c:pt>
                <c:pt idx="6">
                  <c:v>1.03828431594124</c:v>
                </c:pt>
                <c:pt idx="7">
                  <c:v>1.1071055585291487</c:v>
                </c:pt>
                <c:pt idx="8">
                  <c:v>1.1078793594381133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1.8957230170829511</c:v>
                </c:pt>
                <c:pt idx="2">
                  <c:v>0.59316149599308265</c:v>
                </c:pt>
                <c:pt idx="3">
                  <c:v>2.143829246183079</c:v>
                </c:pt>
                <c:pt idx="4">
                  <c:v>7.2853774508611737</c:v>
                </c:pt>
                <c:pt idx="5">
                  <c:v>9.5977855003632442</c:v>
                </c:pt>
                <c:pt idx="7">
                  <c:v>13.113609122480831</c:v>
                </c:pt>
                <c:pt idx="8">
                  <c:v>0.39775886390932302</c:v>
                </c:pt>
                <c:pt idx="9">
                  <c:v>0</c:v>
                </c:pt>
                <c:pt idx="10">
                  <c:v>0.1049980256713445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4.6327137592591132</c:v>
                </c:pt>
                <c:pt idx="4" formatCode="#,##0">
                  <c:v>7.2853774508611737</c:v>
                </c:pt>
                <c:pt idx="5" formatCode="#,##0">
                  <c:v>9.5977855003632442</c:v>
                </c:pt>
                <c:pt idx="6" formatCode="#,##0">
                  <c:v>13.511367986390153</c:v>
                </c:pt>
                <c:pt idx="10" formatCode="#,##0">
                  <c:v>0.1049980256713445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199</c:v>
                </c:pt>
                <c:pt idx="1">
                  <c:v>197</c:v>
                </c:pt>
                <c:pt idx="2">
                  <c:v>203</c:v>
                </c:pt>
                <c:pt idx="3">
                  <c:v>212</c:v>
                </c:pt>
                <c:pt idx="4">
                  <c:v>220</c:v>
                </c:pt>
                <c:pt idx="5">
                  <c:v>228</c:v>
                </c:pt>
                <c:pt idx="6">
                  <c:v>235</c:v>
                </c:pt>
                <c:pt idx="7">
                  <c:v>241</c:v>
                </c:pt>
                <c:pt idx="8">
                  <c:v>244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21092.80541145903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23368.283748000002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433456.56200000003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202355.82100000003</c:v>
                </c:pt>
                <c:pt idx="1">
                  <c:v>228981.00599999999</c:v>
                </c:pt>
                <c:pt idx="2">
                  <c:v>2119.7350000000001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6621.6165480000009</c:v>
                </c:pt>
                <c:pt idx="1">
                  <c:v>0</c:v>
                </c:pt>
                <c:pt idx="2">
                  <c:v>16746.6672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1.6659610908361897</c:v>
                </c:pt>
                <c:pt idx="2">
                  <c:v>0.3898754755139951</c:v>
                </c:pt>
                <c:pt idx="3">
                  <c:v>0.89740441159810147</c:v>
                </c:pt>
                <c:pt idx="4">
                  <c:v>4.8391229218771095</c:v>
                </c:pt>
                <c:pt idx="5">
                  <c:v>7.3583112657842236</c:v>
                </c:pt>
                <c:pt idx="7">
                  <c:v>10.237017070402578</c:v>
                </c:pt>
                <c:pt idx="8">
                  <c:v>0.24784203695482476</c:v>
                </c:pt>
                <c:pt idx="9">
                  <c:v>0</c:v>
                </c:pt>
                <c:pt idx="10">
                  <c:v>0.38901542011307111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2.953240977948286</c:v>
                </c:pt>
                <c:pt idx="4">
                  <c:v>4.8391229218771095</c:v>
                </c:pt>
                <c:pt idx="5">
                  <c:v>7.3583112657842236</c:v>
                </c:pt>
                <c:pt idx="6">
                  <c:v>10.484859107357403</c:v>
                </c:pt>
                <c:pt idx="10">
                  <c:v>0.38901542011307111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阿南町</c:v>
                </c:pt>
              </c:strCache>
            </c:strRef>
          </c:cat>
          <c:val>
            <c:numRef>
              <c:f>①CO2排出量の現状把握!$AX$43:$AX$45</c:f>
              <c:numCache>
                <c:formatCode>0%</c:formatCode>
                <c:ptCount val="3"/>
                <c:pt idx="0">
                  <c:v>0.42072759503743129</c:v>
                </c:pt>
                <c:pt idx="1">
                  <c:v>0.21770265792956017</c:v>
                </c:pt>
                <c:pt idx="2">
                  <c:v>0.11347904239563271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阿南町</c:v>
                </c:pt>
              </c:strCache>
            </c:strRef>
          </c:cat>
          <c:val>
            <c:numRef>
              <c:f>①CO2排出量の現状把握!$AY$43:$AY$45</c:f>
              <c:numCache>
                <c:formatCode>0%</c:formatCode>
                <c:ptCount val="3"/>
                <c:pt idx="0">
                  <c:v>0.19118662390594171</c:v>
                </c:pt>
                <c:pt idx="1">
                  <c:v>0.20156618102786486</c:v>
                </c:pt>
                <c:pt idx="2">
                  <c:v>0.1859445400188357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阿南町</c:v>
                </c:pt>
              </c:strCache>
            </c:strRef>
          </c:cat>
          <c:val>
            <c:numRef>
              <c:f>①CO2排出量の現状把握!$AZ$43:$AZ$45</c:f>
              <c:numCache>
                <c:formatCode>0%</c:formatCode>
                <c:ptCount val="3"/>
                <c:pt idx="0">
                  <c:v>0.18034974026133399</c:v>
                </c:pt>
                <c:pt idx="1">
                  <c:v>0.24962668835236601</c:v>
                </c:pt>
                <c:pt idx="2">
                  <c:v>0.28274499857112967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阿南町</c:v>
                </c:pt>
              </c:strCache>
            </c:strRef>
          </c:cat>
          <c:val>
            <c:numRef>
              <c:f>①CO2排出量の現状把握!$BA$43:$BA$45</c:f>
              <c:numCache>
                <c:formatCode>0%</c:formatCode>
                <c:ptCount val="3"/>
                <c:pt idx="0">
                  <c:v>0.19226168778726088</c:v>
                </c:pt>
                <c:pt idx="1">
                  <c:v>0.3153851668840863</c:v>
                </c:pt>
                <c:pt idx="2">
                  <c:v>0.4028834016730487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阿南町</c:v>
                </c:pt>
              </c:strCache>
            </c:strRef>
          </c:cat>
          <c:val>
            <c:numRef>
              <c:f>①CO2排出量の現状把握!$BB$43:$BB$45</c:f>
              <c:numCache>
                <c:formatCode>0%</c:formatCode>
                <c:ptCount val="3"/>
                <c:pt idx="0">
                  <c:v>1.5474353008032191E-2</c:v>
                </c:pt>
                <c:pt idx="1">
                  <c:v>1.5719305806122484E-2</c:v>
                </c:pt>
                <c:pt idx="2">
                  <c:v>1.4948017341353268E-2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1490</c:v>
                </c:pt>
                <c:pt idx="1">
                  <c:v>1490</c:v>
                </c:pt>
                <c:pt idx="2">
                  <c:v>1490</c:v>
                </c:pt>
                <c:pt idx="3">
                  <c:v>1490</c:v>
                </c:pt>
                <c:pt idx="4">
                  <c:v>1490</c:v>
                </c:pt>
                <c:pt idx="5">
                  <c:v>1390</c:v>
                </c:pt>
                <c:pt idx="6">
                  <c:v>1390</c:v>
                </c:pt>
                <c:pt idx="7">
                  <c:v>1390</c:v>
                </c:pt>
                <c:pt idx="8">
                  <c:v>1390</c:v>
                </c:pt>
                <c:pt idx="9">
                  <c:v>1390</c:v>
                </c:pt>
                <c:pt idx="10">
                  <c:v>1390</c:v>
                </c:pt>
                <c:pt idx="11">
                  <c:v>1296</c:v>
                </c:pt>
                <c:pt idx="12">
                  <c:v>1296</c:v>
                </c:pt>
                <c:pt idx="13">
                  <c:v>1296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9.8686242057444043E-2</c:v>
                </c:pt>
                <c:pt idx="1">
                  <c:v>8.9398787044999081E-2</c:v>
                </c:pt>
                <c:pt idx="2">
                  <c:v>8.9392157962691815E-2</c:v>
                </c:pt>
                <c:pt idx="3">
                  <c:v>0.1130870745989208</c:v>
                </c:pt>
                <c:pt idx="4">
                  <c:v>0.1049980256713445</c:v>
                </c:pt>
                <c:pt idx="5">
                  <c:v>0.1067283023187558</c:v>
                </c:pt>
                <c:pt idx="6">
                  <c:v>0.1207740023409386</c:v>
                </c:pt>
                <c:pt idx="7">
                  <c:v>0.1321157297598739</c:v>
                </c:pt>
                <c:pt idx="8">
                  <c:v>0.2855499720127036</c:v>
                </c:pt>
                <c:pt idx="9">
                  <c:v>0.42690948629188791</c:v>
                </c:pt>
                <c:pt idx="10">
                  <c:v>0.32867184060379923</c:v>
                </c:pt>
                <c:pt idx="11">
                  <c:v>0.27324117917645352</c:v>
                </c:pt>
                <c:pt idx="12">
                  <c:v>0.34736696977279768</c:v>
                </c:pt>
                <c:pt idx="13">
                  <c:v>0.38901542011307111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5441</c:v>
                </c:pt>
                <c:pt idx="1">
                  <c:v>5318</c:v>
                </c:pt>
                <c:pt idx="2">
                  <c:v>5227</c:v>
                </c:pt>
                <c:pt idx="3">
                  <c:v>5175</c:v>
                </c:pt>
                <c:pt idx="4">
                  <c:v>5142</c:v>
                </c:pt>
                <c:pt idx="5">
                  <c:v>5048</c:v>
                </c:pt>
                <c:pt idx="6">
                  <c:v>4990</c:v>
                </c:pt>
                <c:pt idx="7">
                  <c:v>4831</c:v>
                </c:pt>
                <c:pt idx="8">
                  <c:v>4724</c:v>
                </c:pt>
                <c:pt idx="9">
                  <c:v>4638</c:v>
                </c:pt>
                <c:pt idx="10">
                  <c:v>4518</c:v>
                </c:pt>
                <c:pt idx="11">
                  <c:v>4398</c:v>
                </c:pt>
                <c:pt idx="12">
                  <c:v>4321</c:v>
                </c:pt>
                <c:pt idx="13">
                  <c:v>4210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2576</v>
      </c>
      <c r="J6" s="77" t="s">
        <v>2577</v>
      </c>
      <c r="K6" s="1080">
        <v>52</v>
      </c>
      <c r="L6" s="1081">
        <v>23</v>
      </c>
      <c r="M6" s="1044"/>
      <c r="N6" s="988">
        <v>1</v>
      </c>
      <c r="O6" s="77" t="s">
        <v>1570</v>
      </c>
      <c r="P6" s="77" t="s">
        <v>1571</v>
      </c>
      <c r="Q6" s="77" t="s">
        <v>1501</v>
      </c>
      <c r="R6" s="16"/>
      <c r="S6" s="77">
        <v>1</v>
      </c>
      <c r="T6" s="77" t="s">
        <v>2306</v>
      </c>
      <c r="U6" s="77" t="s">
        <v>2307</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2306</v>
      </c>
      <c r="H10" s="77" t="s">
        <v>2307</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2306</v>
      </c>
      <c r="H12" s="77"/>
      <c r="I12" s="77" t="s">
        <v>2306</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阿南町</v>
      </c>
      <c r="K4" s="70" t="str">
        <f>HLOOKUP(K3,比較地域マスタ!$E$5:$L$6,2,0)</f>
        <v>20404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4.5432403909054671</v>
      </c>
      <c r="BB5" s="29"/>
      <c r="BC5" s="17"/>
      <c r="BD5" s="1005">
        <f>SUM(BC6:BC8)</f>
        <v>4.6327137592591132</v>
      </c>
      <c r="BE5" s="29"/>
      <c r="BF5" s="17"/>
      <c r="BG5" s="1005">
        <f>AK35</f>
        <v>2.953240977948286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3.477342206037545</v>
      </c>
      <c r="BA6" s="17"/>
      <c r="BB6" s="29"/>
      <c r="BC6" s="1005">
        <f>O32</f>
        <v>1.8957230170829511</v>
      </c>
      <c r="BD6" s="17"/>
      <c r="BE6" s="29"/>
      <c r="BF6" s="1005">
        <f>AK36</f>
        <v>1.6659610908361897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0.91633034094200361</v>
      </c>
      <c r="BA7" s="17"/>
      <c r="BB7" s="29"/>
      <c r="BC7" s="1005">
        <f>O33</f>
        <v>0.59316149599308265</v>
      </c>
      <c r="BD7" s="17"/>
      <c r="BE7" s="29"/>
      <c r="BF7" s="1005">
        <f t="shared" ref="BF7:BF8" si="0">AK37</f>
        <v>0.3898754755139951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0.1495678439259191</v>
      </c>
      <c r="BA8" s="17"/>
      <c r="BB8" s="29"/>
      <c r="BC8" s="1005">
        <f>O34</f>
        <v>2.143829246183079</v>
      </c>
      <c r="BD8" s="17"/>
      <c r="BE8" s="29"/>
      <c r="BF8" s="1005">
        <f t="shared" si="0"/>
        <v>0.89740441159810147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36.581497226064521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4.4516847870064922</v>
      </c>
      <c r="BA9" s="1005">
        <f>AZ9</f>
        <v>4.4516847870064922</v>
      </c>
      <c r="BB9" s="29"/>
      <c r="BC9" s="1005">
        <f>O35</f>
        <v>7.2853774508611737</v>
      </c>
      <c r="BD9" s="1005">
        <f>BC9</f>
        <v>7.2853774508611737</v>
      </c>
      <c r="BE9" s="29"/>
      <c r="BF9" s="1005">
        <f>AK39</f>
        <v>4.8391229218771095</v>
      </c>
      <c r="BG9" s="1005">
        <f>AK39</f>
        <v>4.8391229218771095</v>
      </c>
      <c r="BH9" s="29"/>
    </row>
    <row r="10" spans="1:62" ht="17.100000000000001" customHeight="1" thickBot="1">
      <c r="B10" s="323"/>
      <c r="C10" s="324"/>
      <c r="D10" s="326"/>
      <c r="E10" s="326"/>
      <c r="F10" s="326"/>
      <c r="G10" s="325"/>
      <c r="H10" s="325"/>
      <c r="I10" s="326"/>
      <c r="J10" s="327"/>
      <c r="K10" s="334"/>
      <c r="L10" s="246" t="s">
        <v>114</v>
      </c>
      <c r="M10" s="246"/>
      <c r="N10" s="563"/>
      <c r="O10" s="906">
        <f>SUM(O11:O13)</f>
        <v>4.5432403909054671</v>
      </c>
      <c r="P10" s="453">
        <f t="shared" ref="P10:P22" si="1">O10/$O$9</f>
        <v>0.12419503671020832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11.843108102374339</v>
      </c>
      <c r="BA10" s="1005">
        <f>AZ10</f>
        <v>11.843108102374339</v>
      </c>
      <c r="BB10" s="29"/>
      <c r="BC10" s="1005">
        <f>O36</f>
        <v>9.5977855003632442</v>
      </c>
      <c r="BD10" s="1005">
        <f>BC10</f>
        <v>9.5977855003632442</v>
      </c>
      <c r="BE10" s="29"/>
      <c r="BF10" s="1005">
        <f>AK40</f>
        <v>7.3583112657842236</v>
      </c>
      <c r="BG10" s="1005">
        <f>AK40</f>
        <v>7.3583112657842236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3.477342206037545</v>
      </c>
      <c r="P11" s="454">
        <f t="shared" si="1"/>
        <v>9.5057405238184706E-2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15.650856971519136</v>
      </c>
      <c r="BB11" s="29"/>
      <c r="BC11" s="1005"/>
      <c r="BD11" s="1005">
        <f>SUM(BC12:BC14)</f>
        <v>13.511367986390153</v>
      </c>
      <c r="BE11" s="29"/>
      <c r="BF11" s="17"/>
      <c r="BG11" s="1005">
        <f>AK41</f>
        <v>10.484859107357403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0.91633034094200361</v>
      </c>
      <c r="P12" s="454">
        <f t="shared" si="1"/>
        <v>2.5049011397191068E-2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15.307209760805335</v>
      </c>
      <c r="BA12" s="17"/>
      <c r="BB12" s="29"/>
      <c r="BC12" s="1005">
        <f>O38</f>
        <v>13.113609122480831</v>
      </c>
      <c r="BD12" s="17"/>
      <c r="BE12" s="29"/>
      <c r="BF12" s="1005">
        <f>AK42</f>
        <v>10.237017070402578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0.1495678439259191</v>
      </c>
      <c r="P13" s="454">
        <f t="shared" si="1"/>
        <v>4.0886200748325623E-3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0.343647210713801</v>
      </c>
      <c r="BA13" s="17"/>
      <c r="BB13" s="29"/>
      <c r="BC13" s="1005">
        <f>O41</f>
        <v>0.39775886390932302</v>
      </c>
      <c r="BD13" s="17"/>
      <c r="BE13" s="29"/>
      <c r="BF13" s="1005">
        <f>AK45</f>
        <v>0.24784203695482476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4.4516847870064922</v>
      </c>
      <c r="P14" s="453">
        <f t="shared" si="1"/>
        <v>0.12169225221964512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11.843108102374339</v>
      </c>
      <c r="P15" s="453">
        <f t="shared" si="1"/>
        <v>0.3237458551569633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9.2606974259092339E-2</v>
      </c>
      <c r="BA15" s="1005">
        <f>AZ15</f>
        <v>9.2606974259092339E-2</v>
      </c>
      <c r="BB15" s="29"/>
      <c r="BC15" s="1005">
        <f>O43</f>
        <v>0.1049980256713445</v>
      </c>
      <c r="BD15" s="1005">
        <f>BC15</f>
        <v>0.1049980256713445</v>
      </c>
      <c r="BE15" s="29"/>
      <c r="BF15" s="1005">
        <f>AK47</f>
        <v>0.38901542011307111</v>
      </c>
      <c r="BG15" s="1005">
        <f>AK47</f>
        <v>0.38901542011307111</v>
      </c>
      <c r="BH15" s="29"/>
    </row>
    <row r="16" spans="1:62" ht="17.100000000000001" customHeight="1" thickBot="1">
      <c r="B16" s="323"/>
      <c r="C16" s="324"/>
      <c r="D16" s="326"/>
      <c r="E16" s="326"/>
      <c r="F16" s="326"/>
      <c r="G16" s="325"/>
      <c r="H16" s="325"/>
      <c r="I16" s="326"/>
      <c r="J16" s="327"/>
      <c r="K16" s="335"/>
      <c r="L16" s="246" t="s">
        <v>128</v>
      </c>
      <c r="M16" s="344"/>
      <c r="N16" s="345"/>
      <c r="O16" s="906">
        <f>SUM(O18:O21)</f>
        <v>15.650856971519136</v>
      </c>
      <c r="P16" s="453">
        <f t="shared" si="1"/>
        <v>0.42783533092701886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15.307209760805335</v>
      </c>
      <c r="P17" s="454">
        <f t="shared" si="1"/>
        <v>0.41844131382077121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5.994124943925959</v>
      </c>
      <c r="P18" s="454">
        <f t="shared" si="1"/>
        <v>0.1638567417534543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9.3130848168793765</v>
      </c>
      <c r="P19" s="454">
        <f t="shared" si="1"/>
        <v>0.25458457206731688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0.343647210713801</v>
      </c>
      <c r="P20" s="454">
        <f t="shared" si="1"/>
        <v>9.3940171062476489E-3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9.2606974259092339E-2</v>
      </c>
      <c r="P22" s="612">
        <f t="shared" si="1"/>
        <v>2.5315249861645726E-3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4.8006970839446552</v>
      </c>
      <c r="AZ22" s="1005">
        <f t="shared" si="3"/>
        <v>5.2342522721628129</v>
      </c>
      <c r="BA22" s="1005">
        <f t="shared" si="3"/>
        <v>4.784653323766114</v>
      </c>
      <c r="BB22" s="1005">
        <f t="shared" si="3"/>
        <v>4.9502020001591802</v>
      </c>
      <c r="BC22" s="1005">
        <f t="shared" si="3"/>
        <v>4.6327137592591132</v>
      </c>
      <c r="BD22" s="1005">
        <f t="shared" si="3"/>
        <v>3.7344689931237554</v>
      </c>
      <c r="BE22" s="1005">
        <f t="shared" si="3"/>
        <v>3.8545067652360645</v>
      </c>
      <c r="BF22" s="1005">
        <f t="shared" si="3"/>
        <v>3.8130699911266097</v>
      </c>
      <c r="BG22" s="1005">
        <f t="shared" si="3"/>
        <v>3.6961621801675619</v>
      </c>
      <c r="BH22" s="1005">
        <f t="shared" si="3"/>
        <v>3.2846504271653041</v>
      </c>
      <c r="BI22" s="1005">
        <f t="shared" si="3"/>
        <v>3.1123929490695814</v>
      </c>
      <c r="BJ22" s="1005">
        <f t="shared" si="3"/>
        <v>3.5022324795977386</v>
      </c>
      <c r="BK22" s="1005">
        <f t="shared" si="3"/>
        <v>4.0966878760338759</v>
      </c>
      <c r="BL22" s="1005">
        <f t="shared" si="3"/>
        <v>2.953240977948286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7.3823906204385006</v>
      </c>
      <c r="AZ23" s="1005">
        <f t="shared" ref="AZ23:BL23" si="4">Y39</f>
        <v>7.6274661254998843</v>
      </c>
      <c r="BA23" s="1005">
        <f t="shared" si="4"/>
        <v>8.3941183262611467</v>
      </c>
      <c r="BB23" s="1005">
        <f t="shared" si="4"/>
        <v>7.5572990668569364</v>
      </c>
      <c r="BC23" s="1005">
        <f t="shared" si="4"/>
        <v>7.2853774508611737</v>
      </c>
      <c r="BD23" s="1005">
        <f t="shared" si="4"/>
        <v>6.766029588216008</v>
      </c>
      <c r="BE23" s="1005">
        <f t="shared" si="4"/>
        <v>7.2129193370553066</v>
      </c>
      <c r="BF23" s="1005">
        <f t="shared" si="4"/>
        <v>5.8308256161884522</v>
      </c>
      <c r="BG23" s="1005">
        <f t="shared" si="4"/>
        <v>5.5392707704511324</v>
      </c>
      <c r="BH23" s="1005">
        <f t="shared" si="4"/>
        <v>5.3909159549959771</v>
      </c>
      <c r="BI23" s="1005">
        <f t="shared" si="4"/>
        <v>5.1623751604946513</v>
      </c>
      <c r="BJ23" s="1005">
        <f t="shared" si="4"/>
        <v>4.3319641119416223</v>
      </c>
      <c r="BK23" s="1005">
        <f t="shared" si="4"/>
        <v>4.9001026728417578</v>
      </c>
      <c r="BL23" s="1005">
        <f t="shared" si="4"/>
        <v>4.8391229218771095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9.1992924512769374</v>
      </c>
      <c r="AZ24" s="1005">
        <f t="shared" ref="AZ24:BL24" si="5">Y40</f>
        <v>9.7034830831604211</v>
      </c>
      <c r="BA24" s="1005">
        <f t="shared" si="5"/>
        <v>9.0907002175950193</v>
      </c>
      <c r="BB24" s="1005">
        <f t="shared" si="5"/>
        <v>8.9218685966256572</v>
      </c>
      <c r="BC24" s="1005">
        <f t="shared" si="5"/>
        <v>9.5977855003632442</v>
      </c>
      <c r="BD24" s="1005">
        <f t="shared" si="5"/>
        <v>9.4267359826080046</v>
      </c>
      <c r="BE24" s="1005">
        <f t="shared" si="5"/>
        <v>8.1326048489207103</v>
      </c>
      <c r="BF24" s="1005">
        <f t="shared" si="5"/>
        <v>8.4607297872139551</v>
      </c>
      <c r="BG24" s="1005">
        <f t="shared" si="5"/>
        <v>8.6171305814255454</v>
      </c>
      <c r="BH24" s="1005">
        <f t="shared" si="5"/>
        <v>8.295489483183216</v>
      </c>
      <c r="BI24" s="1005">
        <f t="shared" si="5"/>
        <v>7.2592662891311255</v>
      </c>
      <c r="BJ24" s="1005">
        <f t="shared" si="5"/>
        <v>7.0290430307118115</v>
      </c>
      <c r="BK24" s="1005">
        <f t="shared" si="5"/>
        <v>7.6317091798871113</v>
      </c>
      <c r="BL24" s="1005">
        <f t="shared" si="5"/>
        <v>7.3583112657842236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14.388817141661024</v>
      </c>
      <c r="AZ25" s="1005">
        <f t="shared" ref="AZ25:BL25" si="6">Y41</f>
        <v>14.260983004946237</v>
      </c>
      <c r="BA25" s="1005">
        <f t="shared" si="6"/>
        <v>13.864181347094451</v>
      </c>
      <c r="BB25" s="1005">
        <f t="shared" si="6"/>
        <v>13.73783558496719</v>
      </c>
      <c r="BC25" s="1005">
        <f t="shared" si="6"/>
        <v>13.511367986390153</v>
      </c>
      <c r="BD25" s="1005">
        <f t="shared" si="6"/>
        <v>13.033867612046153</v>
      </c>
      <c r="BE25" s="1005">
        <f t="shared" si="6"/>
        <v>12.871478797540572</v>
      </c>
      <c r="BF25" s="1005">
        <f t="shared" si="6"/>
        <v>12.497509618691431</v>
      </c>
      <c r="BG25" s="1005">
        <f t="shared" si="6"/>
        <v>12.281814776983866</v>
      </c>
      <c r="BH25" s="1005">
        <f t="shared" si="6"/>
        <v>11.944485625475149</v>
      </c>
      <c r="BI25" s="1005">
        <f t="shared" si="6"/>
        <v>11.618082946307579</v>
      </c>
      <c r="BJ25" s="1005">
        <f t="shared" si="6"/>
        <v>10.488797383601403</v>
      </c>
      <c r="BK25" s="1005">
        <f t="shared" si="6"/>
        <v>10.519329646399505</v>
      </c>
      <c r="BL25" s="1005">
        <f t="shared" si="6"/>
        <v>10.484859107357403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9.8686242057444043E-2</v>
      </c>
      <c r="AZ26" s="1005">
        <f t="shared" si="7"/>
        <v>8.9398787044999081E-2</v>
      </c>
      <c r="BA26" s="1005">
        <f t="shared" si="7"/>
        <v>8.9392157962691815E-2</v>
      </c>
      <c r="BB26" s="1005">
        <f t="shared" si="7"/>
        <v>0.1130870745989208</v>
      </c>
      <c r="BC26" s="1005">
        <f t="shared" si="7"/>
        <v>0.1049980256713445</v>
      </c>
      <c r="BD26" s="1005">
        <f t="shared" si="7"/>
        <v>0.1067283023187558</v>
      </c>
      <c r="BE26" s="1005">
        <f t="shared" si="7"/>
        <v>0.1207740023409386</v>
      </c>
      <c r="BF26" s="1005">
        <f t="shared" si="7"/>
        <v>0.1321157297598739</v>
      </c>
      <c r="BG26" s="1005">
        <f t="shared" si="7"/>
        <v>0.2855499720127036</v>
      </c>
      <c r="BH26" s="1005">
        <f t="shared" si="7"/>
        <v>0.42690948629188791</v>
      </c>
      <c r="BI26" s="1005">
        <f t="shared" si="7"/>
        <v>0.32867184060379923</v>
      </c>
      <c r="BJ26" s="1005">
        <f t="shared" si="7"/>
        <v>0.27324117917645352</v>
      </c>
      <c r="BK26" s="1005">
        <f t="shared" si="7"/>
        <v>0.34736696977279768</v>
      </c>
      <c r="BL26" s="1005">
        <f t="shared" si="7"/>
        <v>0.38901542011307111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35.869883539378563</v>
      </c>
      <c r="AZ27" s="1005">
        <f t="shared" si="8"/>
        <v>36.915583272814359</v>
      </c>
      <c r="BA27" s="1005">
        <f t="shared" si="8"/>
        <v>36.223045372679422</v>
      </c>
      <c r="BB27" s="1005">
        <f t="shared" si="8"/>
        <v>35.280292323207888</v>
      </c>
      <c r="BC27" s="1005">
        <f t="shared" si="8"/>
        <v>35.13224272254503</v>
      </c>
      <c r="BD27" s="1005">
        <f t="shared" si="8"/>
        <v>33.067830478312679</v>
      </c>
      <c r="BE27" s="1005">
        <f t="shared" si="8"/>
        <v>32.192283751093591</v>
      </c>
      <c r="BF27" s="1005">
        <f t="shared" si="8"/>
        <v>30.734250742980322</v>
      </c>
      <c r="BG27" s="1005">
        <f t="shared" si="8"/>
        <v>30.419928281040811</v>
      </c>
      <c r="BH27" s="1005">
        <f t="shared" si="8"/>
        <v>29.342450977111532</v>
      </c>
      <c r="BI27" s="1005">
        <f t="shared" si="8"/>
        <v>27.480789185606735</v>
      </c>
      <c r="BJ27" s="1005">
        <f t="shared" si="8"/>
        <v>25.625278185029025</v>
      </c>
      <c r="BK27" s="1005">
        <f t="shared" si="8"/>
        <v>27.495196344935046</v>
      </c>
      <c r="BL27" s="1005">
        <f t="shared" si="8"/>
        <v>26.024549693080093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35.13224272254503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4.6327137592591132</v>
      </c>
      <c r="P31" s="453">
        <f t="shared" ref="P31:P43" si="9">O31/$O$30</f>
        <v>0.13186501629986214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1.8957230170829511</v>
      </c>
      <c r="P32" s="454">
        <f t="shared" si="9"/>
        <v>5.3959635655893651E-2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0.59316149599308265</v>
      </c>
      <c r="P33" s="454">
        <f t="shared" si="9"/>
        <v>1.6883678638951211E-2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2.143829246183079</v>
      </c>
      <c r="P34" s="454">
        <f t="shared" si="9"/>
        <v>6.1021702005017261E-2</v>
      </c>
      <c r="Q34" s="328"/>
      <c r="R34" s="13"/>
      <c r="S34" s="323"/>
      <c r="T34" s="563" t="s">
        <v>112</v>
      </c>
      <c r="U34" s="332"/>
      <c r="V34" s="332"/>
      <c r="W34" s="332"/>
      <c r="X34" s="893">
        <f>X35+X39+X40+X41+X47</f>
        <v>35.869883539378563</v>
      </c>
      <c r="Y34" s="894">
        <f t="shared" ref="Y34:AK34" si="10">Y35+Y39+Y40+Y41+Y47</f>
        <v>36.915583272814359</v>
      </c>
      <c r="Z34" s="894">
        <f t="shared" si="10"/>
        <v>36.223045372679422</v>
      </c>
      <c r="AA34" s="894">
        <f t="shared" si="10"/>
        <v>35.280292323207888</v>
      </c>
      <c r="AB34" s="894">
        <f t="shared" si="10"/>
        <v>35.13224272254503</v>
      </c>
      <c r="AC34" s="894">
        <f t="shared" si="10"/>
        <v>33.067830478312679</v>
      </c>
      <c r="AD34" s="894">
        <f t="shared" si="10"/>
        <v>32.192283751093591</v>
      </c>
      <c r="AE34" s="894">
        <f t="shared" si="10"/>
        <v>30.734250742980322</v>
      </c>
      <c r="AF34" s="894">
        <f t="shared" si="10"/>
        <v>30.419928281040811</v>
      </c>
      <c r="AG34" s="894">
        <f t="shared" si="10"/>
        <v>29.342450977111532</v>
      </c>
      <c r="AH34" s="894">
        <f t="shared" si="10"/>
        <v>27.480789185606735</v>
      </c>
      <c r="AI34" s="894">
        <f t="shared" si="10"/>
        <v>25.625278185029025</v>
      </c>
      <c r="AJ34" s="894">
        <f t="shared" si="10"/>
        <v>27.495196344935046</v>
      </c>
      <c r="AK34" s="895">
        <f t="shared" si="10"/>
        <v>26.024549693080093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7.2853774508611737</v>
      </c>
      <c r="P35" s="453">
        <f t="shared" si="9"/>
        <v>0.20737012175388417</v>
      </c>
      <c r="Q35" s="328"/>
      <c r="R35" s="13"/>
      <c r="S35" s="323"/>
      <c r="T35" s="334"/>
      <c r="U35" s="246" t="s">
        <v>114</v>
      </c>
      <c r="V35" s="344"/>
      <c r="W35" s="344"/>
      <c r="X35" s="896">
        <f>SUM(X36:X38)</f>
        <v>4.8006970839446552</v>
      </c>
      <c r="Y35" s="897">
        <f t="shared" ref="Y35:AK35" si="11">SUM(Y36:Y38)</f>
        <v>5.2342522721628129</v>
      </c>
      <c r="Z35" s="897">
        <f t="shared" si="11"/>
        <v>4.784653323766114</v>
      </c>
      <c r="AA35" s="897">
        <f t="shared" si="11"/>
        <v>4.9502020001591802</v>
      </c>
      <c r="AB35" s="897">
        <f t="shared" si="11"/>
        <v>4.6327137592591132</v>
      </c>
      <c r="AC35" s="897">
        <f t="shared" si="11"/>
        <v>3.7344689931237554</v>
      </c>
      <c r="AD35" s="897">
        <f t="shared" si="11"/>
        <v>3.8545067652360645</v>
      </c>
      <c r="AE35" s="897">
        <f t="shared" si="11"/>
        <v>3.8130699911266097</v>
      </c>
      <c r="AF35" s="897">
        <f t="shared" si="11"/>
        <v>3.6961621801675619</v>
      </c>
      <c r="AG35" s="897">
        <f t="shared" si="11"/>
        <v>3.2846504271653041</v>
      </c>
      <c r="AH35" s="897">
        <f t="shared" si="11"/>
        <v>3.1123929490695814</v>
      </c>
      <c r="AI35" s="897">
        <f t="shared" si="11"/>
        <v>3.5022324795977386</v>
      </c>
      <c r="AJ35" s="897">
        <f t="shared" si="11"/>
        <v>4.0966878760338759</v>
      </c>
      <c r="AK35" s="898">
        <f t="shared" si="11"/>
        <v>2.953240977948286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9.5977855003632442</v>
      </c>
      <c r="P36" s="453">
        <f t="shared" si="9"/>
        <v>0.27319023087029287</v>
      </c>
      <c r="Q36" s="328"/>
      <c r="R36" s="13"/>
      <c r="S36" s="356" t="s">
        <v>184</v>
      </c>
      <c r="T36" s="335"/>
      <c r="U36" s="346"/>
      <c r="V36" s="336" t="s">
        <v>184</v>
      </c>
      <c r="W36" s="357"/>
      <c r="X36" s="899">
        <f>VLOOKUP(年度マスタ!$K$4&amp;"_"&amp;X$33,データシート1!$A:$BT,MATCH("aa_"&amp;$S36,データシート1!$A$1:$BT$1,0),0)</f>
        <v>1.92379349035366</v>
      </c>
      <c r="Y36" s="900">
        <f>VLOOKUP(年度マスタ!$K$4&amp;"_"&amp;Y$33,データシート1!$A:$BT,MATCH("aa_"&amp;$S36,データシート1!$A$1:$BT$1,0),0)</f>
        <v>2.2731176731382048</v>
      </c>
      <c r="Z36" s="900">
        <f>VLOOKUP(年度マスタ!$K$4&amp;"_"&amp;Z$33,データシート1!$A:$BT,MATCH("aa_"&amp;$S36,データシート1!$A$1:$BT$1,0),0)</f>
        <v>1.9115829940992899</v>
      </c>
      <c r="AA36" s="900">
        <f>VLOOKUP(年度マスタ!$K$4&amp;"_"&amp;AA$33,データシート1!$A:$BT,MATCH("aa_"&amp;$S36,データシート1!$A$1:$BT$1,0),0)</f>
        <v>2.1201527599303378</v>
      </c>
      <c r="AB36" s="900">
        <f>VLOOKUP(年度マスタ!$K$4&amp;"_"&amp;AB$33,データシート1!$A:$BT,MATCH("aa_"&amp;$S36,データシート1!$A$1:$BT$1,0),0)</f>
        <v>1.8957230170829511</v>
      </c>
      <c r="AC36" s="900">
        <f>VLOOKUP(年度マスタ!$K$4&amp;"_"&amp;AC$33,データシート1!$A:$BT,MATCH("aa_"&amp;$S36,データシート1!$A$1:$BT$1,0),0)</f>
        <v>1.831667863911407</v>
      </c>
      <c r="AD36" s="900">
        <f>VLOOKUP(年度マスタ!$K$4&amp;"_"&amp;AD$33,データシート1!$A:$BT,MATCH("aa_"&amp;$S36,データシート1!$A$1:$BT$1,0),0)</f>
        <v>1.882988545589106</v>
      </c>
      <c r="AE36" s="900">
        <f>VLOOKUP(年度マスタ!$K$4&amp;"_"&amp;AE$33,データシート1!$A:$BT,MATCH("aa_"&amp;$S36,データシート1!$A$1:$BT$1,0),0)</f>
        <v>1.8954262334378684</v>
      </c>
      <c r="AF36" s="900">
        <f>VLOOKUP(年度マスタ!$K$4&amp;"_"&amp;AF$33,データシート1!$A:$BT,MATCH("aa_"&amp;$S36,データシート1!$A$1:$BT$1,0),0)</f>
        <v>1.8089460837412406</v>
      </c>
      <c r="AG36" s="900">
        <f>VLOOKUP(年度マスタ!$K$4&amp;"_"&amp;AG$33,データシート1!$A:$BT,MATCH("aa_"&amp;$S36,データシート1!$A$1:$BT$1,0),0)</f>
        <v>1.5715654425629932</v>
      </c>
      <c r="AH36" s="900">
        <f>VLOOKUP(年度マスタ!$K$4&amp;"_"&amp;AH$33,データシート1!$A:$BT,MATCH("aa_"&amp;$S36,データシート1!$A$1:$BT$1,0),0)</f>
        <v>1.4364211466092924</v>
      </c>
      <c r="AI36" s="900">
        <f>VLOOKUP(年度マスタ!$K$4&amp;"_"&amp;AI$33,データシート1!$A:$BT,MATCH("aa_"&amp;$S36,データシート1!$A$1:$BT$1,0),0)</f>
        <v>2.031138429790841</v>
      </c>
      <c r="AJ36" s="900">
        <f>VLOOKUP(年度マスタ!$K$4&amp;"_"&amp;AJ$33,データシート1!$A:$BT,MATCH("aa_"&amp;$S36,データシート1!$A$1:$BT$1,0),0)</f>
        <v>2.2634258412920505</v>
      </c>
      <c r="AK36" s="901">
        <f>VLOOKUP(年度マスタ!$K$4&amp;"_"&amp;AK$33,データシート1!$A:$BT,MATCH("aa_"&amp;$S36,データシート1!$A$1:$BT$1,0),0)</f>
        <v>1.6659610908361897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13.511367986390153</v>
      </c>
      <c r="P37" s="453">
        <f t="shared" si="9"/>
        <v>0.38458597969664066</v>
      </c>
      <c r="Q37" s="328"/>
      <c r="R37" s="13"/>
      <c r="S37" s="356" t="s">
        <v>187</v>
      </c>
      <c r="T37" s="335"/>
      <c r="U37" s="346"/>
      <c r="V37" s="336" t="s">
        <v>194</v>
      </c>
      <c r="W37" s="357"/>
      <c r="X37" s="899">
        <f>VLOOKUP(年度マスタ!$K$4&amp;"_"&amp;X$33,データシート1!$A:$BT,MATCH("aa_"&amp;$S37,データシート1!$A$1:$BT$1,0),0)</f>
        <v>0.59413993210918592</v>
      </c>
      <c r="Y37" s="900">
        <f>VLOOKUP(年度マスタ!$K$4&amp;"_"&amp;Y$33,データシート1!$A:$BT,MATCH("aa_"&amp;$S37,データシート1!$A$1:$BT$1,0),0)</f>
        <v>0.63649540682309247</v>
      </c>
      <c r="Z37" s="900">
        <f>VLOOKUP(年度マスタ!$K$4&amp;"_"&amp;Z$33,データシート1!$A:$BT,MATCH("aa_"&amp;$S37,データシート1!$A$1:$BT$1,0),0)</f>
        <v>0.79888451404551009</v>
      </c>
      <c r="AA37" s="900">
        <f>VLOOKUP(年度マスタ!$K$4&amp;"_"&amp;AA$33,データシート1!$A:$BT,MATCH("aa_"&amp;$S37,データシート1!$A$1:$BT$1,0),0)</f>
        <v>0.72109434697423846</v>
      </c>
      <c r="AB37" s="900">
        <f>VLOOKUP(年度マスタ!$K$4&amp;"_"&amp;AB$33,データシート1!$A:$BT,MATCH("aa_"&amp;$S37,データシート1!$A$1:$BT$1,0),0)</f>
        <v>0.59316149599308265</v>
      </c>
      <c r="AC37" s="900">
        <f>VLOOKUP(年度マスタ!$K$4&amp;"_"&amp;AC$33,データシート1!$A:$BT,MATCH("aa_"&amp;$S37,データシート1!$A$1:$BT$1,0),0)</f>
        <v>0.54850632708500946</v>
      </c>
      <c r="AD37" s="900">
        <f>VLOOKUP(年度マスタ!$K$4&amp;"_"&amp;AD$33,データシート1!$A:$BT,MATCH("aa_"&amp;$S37,データシート1!$A$1:$BT$1,0),0)</f>
        <v>0.51043922025962418</v>
      </c>
      <c r="AE37" s="900">
        <f>VLOOKUP(年度マスタ!$K$4&amp;"_"&amp;AE$33,データシート1!$A:$BT,MATCH("aa_"&amp;$S37,データシート1!$A$1:$BT$1,0),0)</f>
        <v>0.51350654102511828</v>
      </c>
      <c r="AF37" s="900">
        <f>VLOOKUP(年度マスタ!$K$4&amp;"_"&amp;AF$33,データシート1!$A:$BT,MATCH("aa_"&amp;$S37,データシート1!$A$1:$BT$1,0),0)</f>
        <v>0.50640885277817049</v>
      </c>
      <c r="AG37" s="900">
        <f>VLOOKUP(年度マスタ!$K$4&amp;"_"&amp;AG$33,データシート1!$A:$BT,MATCH("aa_"&amp;$S37,データシート1!$A$1:$BT$1,0),0)</f>
        <v>0.47519207750596215</v>
      </c>
      <c r="AH37" s="900">
        <f>VLOOKUP(年度マスタ!$K$4&amp;"_"&amp;AH$33,データシート1!$A:$BT,MATCH("aa_"&amp;$S37,データシート1!$A$1:$BT$1,0),0)</f>
        <v>0.43134075469815308</v>
      </c>
      <c r="AI37" s="900">
        <f>VLOOKUP(年度マスタ!$K$4&amp;"_"&amp;AI$33,データシート1!$A:$BT,MATCH("aa_"&amp;$S37,データシート1!$A$1:$BT$1,0),0)</f>
        <v>0.40356526639403723</v>
      </c>
      <c r="AJ37" s="900">
        <f>VLOOKUP(年度マスタ!$K$4&amp;"_"&amp;AJ$33,データシート1!$A:$BT,MATCH("aa_"&amp;$S37,データシート1!$A$1:$BT$1,0),0)</f>
        <v>0.43274859289651874</v>
      </c>
      <c r="AK37" s="901">
        <f>VLOOKUP(年度マスタ!$K$4&amp;"_"&amp;AK$33,データシート1!$A:$BT,MATCH("aa_"&amp;$S37,データシート1!$A$1:$BT$1,0),0)</f>
        <v>0.3898754755139951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13.113609122480831</v>
      </c>
      <c r="P38" s="454">
        <f t="shared" si="9"/>
        <v>0.37326421845724006</v>
      </c>
      <c r="Q38" s="328"/>
      <c r="R38" s="13"/>
      <c r="S38" s="356" t="s">
        <v>188</v>
      </c>
      <c r="T38" s="335"/>
      <c r="U38" s="348"/>
      <c r="V38" s="358" t="s">
        <v>197</v>
      </c>
      <c r="W38" s="358"/>
      <c r="X38" s="899">
        <f>VLOOKUP(年度マスタ!$K$4&amp;"_"&amp;X$33,データシート1!$A:$BT,MATCH("aa_"&amp;$S38,データシート1!$A$1:$BT$1,0),0)</f>
        <v>2.282763661481809</v>
      </c>
      <c r="Y38" s="900">
        <f>VLOOKUP(年度マスタ!$K$4&amp;"_"&amp;Y$33,データシート1!$A:$BT,MATCH("aa_"&amp;$S38,データシート1!$A$1:$BT$1,0),0)</f>
        <v>2.3246391922015159</v>
      </c>
      <c r="Z38" s="900">
        <f>VLOOKUP(年度マスタ!$K$4&amp;"_"&amp;Z$33,データシート1!$A:$BT,MATCH("aa_"&amp;$S38,データシート1!$A$1:$BT$1,0),0)</f>
        <v>2.074185815621314</v>
      </c>
      <c r="AA38" s="900">
        <f>VLOOKUP(年度マスタ!$K$4&amp;"_"&amp;AA$33,データシート1!$A:$BT,MATCH("aa_"&amp;$S38,データシート1!$A$1:$BT$1,0),0)</f>
        <v>2.1089548932546038</v>
      </c>
      <c r="AB38" s="900">
        <f>VLOOKUP(年度マスタ!$K$4&amp;"_"&amp;AB$33,データシート1!$A:$BT,MATCH("aa_"&amp;$S38,データシート1!$A$1:$BT$1,0),0)</f>
        <v>2.143829246183079</v>
      </c>
      <c r="AC38" s="900">
        <f>VLOOKUP(年度マスタ!$K$4&amp;"_"&amp;AC$33,データシート1!$A:$BT,MATCH("aa_"&amp;$S38,データシート1!$A$1:$BT$1,0),0)</f>
        <v>1.3542948021273391</v>
      </c>
      <c r="AD38" s="900">
        <f>VLOOKUP(年度マスタ!$K$4&amp;"_"&amp;AD$33,データシート1!$A:$BT,MATCH("aa_"&amp;$S38,データシート1!$A$1:$BT$1,0),0)</f>
        <v>1.4610789993873341</v>
      </c>
      <c r="AE38" s="900">
        <f>VLOOKUP(年度マスタ!$K$4&amp;"_"&amp;AE$33,データシート1!$A:$BT,MATCH("aa_"&amp;$S38,データシート1!$A$1:$BT$1,0),0)</f>
        <v>1.4041372166636228</v>
      </c>
      <c r="AF38" s="900">
        <f>VLOOKUP(年度マスタ!$K$4&amp;"_"&amp;AF$33,データシート1!$A:$BT,MATCH("aa_"&amp;$S38,データシート1!$A$1:$BT$1,0),0)</f>
        <v>1.3808072436481509</v>
      </c>
      <c r="AG38" s="900">
        <f>VLOOKUP(年度マスタ!$K$4&amp;"_"&amp;AG$33,データシート1!$A:$BT,MATCH("aa_"&amp;$S38,データシート1!$A$1:$BT$1,0),0)</f>
        <v>1.2378929070963485</v>
      </c>
      <c r="AH38" s="900">
        <f>VLOOKUP(年度マスタ!$K$4&amp;"_"&amp;AH$33,データシート1!$A:$BT,MATCH("aa_"&amp;$S38,データシート1!$A$1:$BT$1,0),0)</f>
        <v>1.2446310477621358</v>
      </c>
      <c r="AI38" s="900">
        <f>VLOOKUP(年度マスタ!$K$4&amp;"_"&amp;AI$33,データシート1!$A:$BT,MATCH("aa_"&amp;$S38,データシート1!$A$1:$BT$1,0),0)</f>
        <v>1.0675287834128604</v>
      </c>
      <c r="AJ38" s="900">
        <f>VLOOKUP(年度マスタ!$K$4&amp;"_"&amp;AJ$33,データシート1!$A:$BT,MATCH("aa_"&amp;$S38,データシート1!$A$1:$BT$1,0),0)</f>
        <v>1.4005134418453062</v>
      </c>
      <c r="AK38" s="901">
        <f>VLOOKUP(年度マスタ!$K$4&amp;"_"&amp;AK$33,データシート1!$A:$BT,MATCH("aa_"&amp;$S38,データシート1!$A$1:$BT$1,0),0)</f>
        <v>0.89740441159810147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5.121026850661103</v>
      </c>
      <c r="P39" s="454">
        <f t="shared" si="9"/>
        <v>0.14576430235621829</v>
      </c>
      <c r="Q39" s="328"/>
      <c r="R39" s="13"/>
      <c r="S39" s="356" t="s">
        <v>189</v>
      </c>
      <c r="T39" s="335"/>
      <c r="U39" s="343" t="s">
        <v>199</v>
      </c>
      <c r="V39" s="344"/>
      <c r="W39" s="344"/>
      <c r="X39" s="896">
        <f>VLOOKUP(年度マスタ!$K$4&amp;"_"&amp;X$33,データシート1!$A:$BT,MATCH("aa_"&amp;$S39,データシート1!$A$1:$BT$1,0),0)</f>
        <v>7.3823906204385006</v>
      </c>
      <c r="Y39" s="897">
        <f>VLOOKUP(年度マスタ!$K$4&amp;"_"&amp;Y$33,データシート1!$A:$BT,MATCH("aa_"&amp;$S39,データシート1!$A$1:$BT$1,0),0)</f>
        <v>7.6274661254998843</v>
      </c>
      <c r="Z39" s="897">
        <f>VLOOKUP(年度マスタ!$K$4&amp;"_"&amp;Z$33,データシート1!$A:$BT,MATCH("aa_"&amp;$S39,データシート1!$A$1:$BT$1,0),0)</f>
        <v>8.3941183262611467</v>
      </c>
      <c r="AA39" s="897">
        <f>VLOOKUP(年度マスタ!$K$4&amp;"_"&amp;AA$33,データシート1!$A:$BT,MATCH("aa_"&amp;$S39,データシート1!$A$1:$BT$1,0),0)</f>
        <v>7.5572990668569364</v>
      </c>
      <c r="AB39" s="897">
        <f>VLOOKUP(年度マスタ!$K$4&amp;"_"&amp;AB$33,データシート1!$A:$BT,MATCH("aa_"&amp;$S39,データシート1!$A$1:$BT$1,0),0)</f>
        <v>7.2853774508611737</v>
      </c>
      <c r="AC39" s="897">
        <f>VLOOKUP(年度マスタ!$K$4&amp;"_"&amp;AC$33,データシート1!$A:$BT,MATCH("aa_"&amp;$S39,データシート1!$A$1:$BT$1,0),0)</f>
        <v>6.766029588216008</v>
      </c>
      <c r="AD39" s="897">
        <f>VLOOKUP(年度マスタ!$K$4&amp;"_"&amp;AD$33,データシート1!$A:$BT,MATCH("aa_"&amp;$S39,データシート1!$A$1:$BT$1,0),0)</f>
        <v>7.2129193370553066</v>
      </c>
      <c r="AE39" s="897">
        <f>VLOOKUP(年度マスタ!$K$4&amp;"_"&amp;AE$33,データシート1!$A:$BT,MATCH("aa_"&amp;$S39,データシート1!$A$1:$BT$1,0),0)</f>
        <v>5.8308256161884522</v>
      </c>
      <c r="AF39" s="897">
        <f>VLOOKUP(年度マスタ!$K$4&amp;"_"&amp;AF$33,データシート1!$A:$BT,MATCH("aa_"&amp;$S39,データシート1!$A$1:$BT$1,0),0)</f>
        <v>5.5392707704511324</v>
      </c>
      <c r="AG39" s="897">
        <f>VLOOKUP(年度マスタ!$K$4&amp;"_"&amp;AG$33,データシート1!$A:$BT,MATCH("aa_"&amp;$S39,データシート1!$A$1:$BT$1,0),0)</f>
        <v>5.3909159549959771</v>
      </c>
      <c r="AH39" s="897">
        <f>VLOOKUP(年度マスタ!$K$4&amp;"_"&amp;AH$33,データシート1!$A:$BT,MATCH("aa_"&amp;$S39,データシート1!$A$1:$BT$1,0),0)</f>
        <v>5.1623751604946513</v>
      </c>
      <c r="AI39" s="897">
        <f>VLOOKUP(年度マスタ!$K$4&amp;"_"&amp;AI$33,データシート1!$A:$BT,MATCH("aa_"&amp;$S39,データシート1!$A$1:$BT$1,0),0)</f>
        <v>4.3319641119416223</v>
      </c>
      <c r="AJ39" s="897">
        <f>VLOOKUP(年度マスタ!$K$4&amp;"_"&amp;AJ$33,データシート1!$A:$BT,MATCH("aa_"&amp;$S39,データシート1!$A$1:$BT$1,0),0)</f>
        <v>4.9001026728417578</v>
      </c>
      <c r="AK39" s="898">
        <f>VLOOKUP(年度マスタ!$K$4&amp;"_"&amp;AK$33,データシート1!$A:$BT,MATCH("aa_"&amp;$S39,データシート1!$A$1:$BT$1,0),0)</f>
        <v>4.8391229218771095</v>
      </c>
      <c r="AL39" s="330"/>
      <c r="AW39" s="17" t="str">
        <f>年度マスタ!K4</f>
        <v>20404</v>
      </c>
      <c r="AX39" s="17" t="s">
        <v>200</v>
      </c>
      <c r="AY39" s="17">
        <f>VLOOKUP($AW39&amp;"_"&amp;$AY$34,データシート1!$A:$BT,MATCH($AY$31&amp;"_"&amp;AY$36,データシート1!$A$1:$BT$1,0),0)</f>
        <v>1.6659610908361897</v>
      </c>
      <c r="AZ39" s="17">
        <f>VLOOKUP($AW39&amp;"_"&amp;$AY$34,データシート1!$A:$BT,MATCH($AY$31&amp;"_"&amp;AZ$36,データシート1!$A$1:$BT$1,0),0)</f>
        <v>0.3898754755139951</v>
      </c>
      <c r="BA39" s="17">
        <f>VLOOKUP($AW39&amp;"_"&amp;$AY$34,データシート1!$A:$BT,MATCH($AY$31&amp;"_"&amp;BA$36,データシート1!$A$1:$BT$1,0),0)</f>
        <v>0.89740441159810147</v>
      </c>
      <c r="BB39" s="17">
        <f>VLOOKUP($AW39&amp;"_"&amp;$AY$34,データシート1!$A:$BT,MATCH($AY$31&amp;"_"&amp;BB$36,データシート1!$A$1:$BT$1,0),0)</f>
        <v>4.8391229218771095</v>
      </c>
      <c r="BC39" s="17">
        <f>VLOOKUP($AW39&amp;"_"&amp;$AY$34,データシート1!$A:$BT,MATCH($AY$31&amp;"_"&amp;BC$36,データシート1!$A$1:$BT$1,0),0)</f>
        <v>7.3583112657842236</v>
      </c>
      <c r="BD39" s="17">
        <f>VLOOKUP($AW39&amp;"_"&amp;$AY$34,データシート1!$A:$BT,MATCH($AY$31&amp;"_"&amp;BD$36,データシート1!$A$1:$BT$1,0),0)</f>
        <v>3.6921378074992228</v>
      </c>
      <c r="BE39" s="17">
        <f>VLOOKUP($AW39&amp;"_"&amp;$AY$34,データシート1!$A:$BT,MATCH($AY$31&amp;"_"&amp;BE$36,データシート1!$A$1:$BT$1,0),0)</f>
        <v>6.544879262903355</v>
      </c>
      <c r="BF39" s="17">
        <f>VLOOKUP($AW39&amp;"_"&amp;$AY$34,データシート1!$A:$BT,MATCH($AY$31&amp;"_"&amp;BF$36,データシート1!$A$1:$BT$1,0),0)</f>
        <v>0.24784203695482476</v>
      </c>
      <c r="BG39" s="17">
        <f>VLOOKUP($AW39&amp;"_"&amp;$AY$34,データシート1!$A:$BT,MATCH($AY$31&amp;"_"&amp;BG$36,データシート1!$A$1:$BT$1,0),0)</f>
        <v>0</v>
      </c>
      <c r="BH39" s="17">
        <f>VLOOKUP($AW39&amp;"_"&amp;$AY$34,データシート1!$A:$BT,MATCH($AY$31&amp;"_"&amp;BH$36,データシート1!$A$1:$BT$1,0),0)</f>
        <v>0.38901542011307111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7.9925822718197281</v>
      </c>
      <c r="P40" s="454">
        <f t="shared" si="9"/>
        <v>0.2274999161010218</v>
      </c>
      <c r="Q40" s="328"/>
      <c r="R40" s="13"/>
      <c r="S40" s="356" t="s">
        <v>165</v>
      </c>
      <c r="T40" s="335"/>
      <c r="U40" s="343" t="s">
        <v>165</v>
      </c>
      <c r="V40" s="344"/>
      <c r="W40" s="344"/>
      <c r="X40" s="896">
        <f>VLOOKUP(年度マスタ!$K$4&amp;"_"&amp;X$33,データシート1!$A:$BT,MATCH("aa_"&amp;$S40,データシート1!$A$1:$BT$1,0),0)</f>
        <v>9.1992924512769374</v>
      </c>
      <c r="Y40" s="897">
        <f>VLOOKUP(年度マスタ!$K$4&amp;"_"&amp;Y$33,データシート1!$A:$BT,MATCH("aa_"&amp;$S40,データシート1!$A$1:$BT$1,0),0)</f>
        <v>9.7034830831604211</v>
      </c>
      <c r="Z40" s="897">
        <f>VLOOKUP(年度マスタ!$K$4&amp;"_"&amp;Z$33,データシート1!$A:$BT,MATCH("aa_"&amp;$S40,データシート1!$A$1:$BT$1,0),0)</f>
        <v>9.0907002175950193</v>
      </c>
      <c r="AA40" s="897">
        <f>VLOOKUP(年度マスタ!$K$4&amp;"_"&amp;AA$33,データシート1!$A:$BT,MATCH("aa_"&amp;$S40,データシート1!$A$1:$BT$1,0),0)</f>
        <v>8.9218685966256572</v>
      </c>
      <c r="AB40" s="897">
        <f>VLOOKUP(年度マスタ!$K$4&amp;"_"&amp;AB$33,データシート1!$A:$BT,MATCH("aa_"&amp;$S40,データシート1!$A$1:$BT$1,0),0)</f>
        <v>9.5977855003632442</v>
      </c>
      <c r="AC40" s="897">
        <f>VLOOKUP(年度マスタ!$K$4&amp;"_"&amp;AC$33,データシート1!$A:$BT,MATCH("aa_"&amp;$S40,データシート1!$A$1:$BT$1,0),0)</f>
        <v>9.4267359826080046</v>
      </c>
      <c r="AD40" s="897">
        <f>VLOOKUP(年度マスタ!$K$4&amp;"_"&amp;AD$33,データシート1!$A:$BT,MATCH("aa_"&amp;$S40,データシート1!$A$1:$BT$1,0),0)</f>
        <v>8.1326048489207103</v>
      </c>
      <c r="AE40" s="897">
        <f>VLOOKUP(年度マスタ!$K$4&amp;"_"&amp;AE$33,データシート1!$A:$BT,MATCH("aa_"&amp;$S40,データシート1!$A$1:$BT$1,0),0)</f>
        <v>8.4607297872139551</v>
      </c>
      <c r="AF40" s="897">
        <f>VLOOKUP(年度マスタ!$K$4&amp;"_"&amp;AF$33,データシート1!$A:$BT,MATCH("aa_"&amp;$S40,データシート1!$A$1:$BT$1,0),0)</f>
        <v>8.6171305814255454</v>
      </c>
      <c r="AG40" s="897">
        <f>VLOOKUP(年度マスタ!$K$4&amp;"_"&amp;AG$33,データシート1!$A:$BT,MATCH("aa_"&amp;$S40,データシート1!$A$1:$BT$1,0),0)</f>
        <v>8.295489483183216</v>
      </c>
      <c r="AH40" s="897">
        <f>VLOOKUP(年度マスタ!$K$4&amp;"_"&amp;AH$33,データシート1!$A:$BT,MATCH("aa_"&amp;$S40,データシート1!$A$1:$BT$1,0),0)</f>
        <v>7.2592662891311255</v>
      </c>
      <c r="AI40" s="897">
        <f>VLOOKUP(年度マスタ!$K$4&amp;"_"&amp;AI$33,データシート1!$A:$BT,MATCH("aa_"&amp;$S40,データシート1!$A$1:$BT$1,0),0)</f>
        <v>7.0290430307118115</v>
      </c>
      <c r="AJ40" s="897">
        <f>VLOOKUP(年度マスタ!$K$4&amp;"_"&amp;AJ$33,データシート1!$A:$BT,MATCH("aa_"&amp;$S40,データシート1!$A$1:$BT$1,0),0)</f>
        <v>7.6317091798871113</v>
      </c>
      <c r="AK40" s="898">
        <f>VLOOKUP(年度マスタ!$K$4&amp;"_"&amp;AK$33,データシート1!$A:$BT,MATCH("aa_"&amp;$S40,データシート1!$A$1:$BT$1,0),0)</f>
        <v>7.3583112657842236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0.39775886390932302</v>
      </c>
      <c r="P41" s="454">
        <f t="shared" si="9"/>
        <v>1.1321761239400568E-2</v>
      </c>
      <c r="Q41" s="328"/>
      <c r="R41" s="13"/>
      <c r="S41" s="356" t="s">
        <v>201</v>
      </c>
      <c r="T41" s="335"/>
      <c r="U41" s="246" t="s">
        <v>128</v>
      </c>
      <c r="V41" s="344"/>
      <c r="W41" s="344"/>
      <c r="X41" s="896">
        <f>X42+X45+X46</f>
        <v>14.388817141661024</v>
      </c>
      <c r="Y41" s="897">
        <f t="shared" ref="Y41:AH41" si="12">Y42+Y45+Y46</f>
        <v>14.260983004946237</v>
      </c>
      <c r="Z41" s="897">
        <f t="shared" si="12"/>
        <v>13.864181347094451</v>
      </c>
      <c r="AA41" s="897">
        <f t="shared" si="12"/>
        <v>13.73783558496719</v>
      </c>
      <c r="AB41" s="897">
        <f t="shared" si="12"/>
        <v>13.511367986390153</v>
      </c>
      <c r="AC41" s="897">
        <f t="shared" si="12"/>
        <v>13.033867612046153</v>
      </c>
      <c r="AD41" s="897">
        <f t="shared" si="12"/>
        <v>12.871478797540572</v>
      </c>
      <c r="AE41" s="897">
        <f t="shared" si="12"/>
        <v>12.497509618691431</v>
      </c>
      <c r="AF41" s="897">
        <f t="shared" si="12"/>
        <v>12.281814776983866</v>
      </c>
      <c r="AG41" s="897">
        <f t="shared" si="12"/>
        <v>11.944485625475149</v>
      </c>
      <c r="AH41" s="897">
        <f t="shared" si="12"/>
        <v>11.618082946307579</v>
      </c>
      <c r="AI41" s="897">
        <f>AI42+AI45+AI46</f>
        <v>10.488797383601403</v>
      </c>
      <c r="AJ41" s="897">
        <f>AJ42+AJ45+AJ46</f>
        <v>10.519329646399505</v>
      </c>
      <c r="AK41" s="898">
        <f>AK42+AK45+AK46</f>
        <v>10.484859107357403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14.071621214842795</v>
      </c>
      <c r="Y42" s="900">
        <f t="shared" ref="Y42:AK42" si="13">SUM(Y43:Y44)</f>
        <v>13.937441382689112</v>
      </c>
      <c r="Z42" s="900">
        <f t="shared" si="13"/>
        <v>13.497365949586797</v>
      </c>
      <c r="AA42" s="900">
        <f t="shared" si="13"/>
        <v>13.343262835877866</v>
      </c>
      <c r="AB42" s="900">
        <f t="shared" si="13"/>
        <v>13.113609122480831</v>
      </c>
      <c r="AC42" s="900">
        <f t="shared" si="13"/>
        <v>12.659218110787579</v>
      </c>
      <c r="AD42" s="900">
        <f t="shared" si="13"/>
        <v>12.508935017251504</v>
      </c>
      <c r="AE42" s="900">
        <f t="shared" si="13"/>
        <v>12.156286292141772</v>
      </c>
      <c r="AF42" s="900">
        <f t="shared" si="13"/>
        <v>11.95915261843669</v>
      </c>
      <c r="AG42" s="900">
        <f t="shared" si="13"/>
        <v>11.650525320257785</v>
      </c>
      <c r="AH42" s="900">
        <f t="shared" si="13"/>
        <v>11.339276174407903</v>
      </c>
      <c r="AI42" s="900">
        <f t="shared" si="13"/>
        <v>10.229488122092954</v>
      </c>
      <c r="AJ42" s="900">
        <f t="shared" si="13"/>
        <v>10.267038955335185</v>
      </c>
      <c r="AK42" s="901">
        <f t="shared" si="13"/>
        <v>10.237017070402578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0.1049980256713445</v>
      </c>
      <c r="P43" s="612">
        <f t="shared" si="9"/>
        <v>2.9886513793201501E-3</v>
      </c>
      <c r="Q43" s="328"/>
      <c r="R43" s="13"/>
      <c r="S43" s="356" t="s">
        <v>190</v>
      </c>
      <c r="T43" s="359"/>
      <c r="U43" s="346"/>
      <c r="V43" s="360"/>
      <c r="W43" s="347" t="s">
        <v>190</v>
      </c>
      <c r="X43" s="899">
        <f>VLOOKUP(年度マスタ!$K$4&amp;"_"&amp;X$33,データシート1!$A:$BT,MATCH("aa_"&amp;$S43,データシート1!$A$1:$BT$1,0),0)</f>
        <v>5.5407807546661001</v>
      </c>
      <c r="Y43" s="900">
        <f>VLOOKUP(年度マスタ!$K$4&amp;"_"&amp;Y$33,データシート1!$A:$BT,MATCH("aa_"&amp;$S43,データシート1!$A$1:$BT$1,0),0)</f>
        <v>5.4836490362519799</v>
      </c>
      <c r="Z43" s="900">
        <f>VLOOKUP(年度マスタ!$K$4&amp;"_"&amp;Z$33,データシート1!$A:$BT,MATCH("aa_"&amp;$S43,データシート1!$A$1:$BT$1,0),0)</f>
        <v>5.367049885735387</v>
      </c>
      <c r="AA43" s="900">
        <f>VLOOKUP(年度マスタ!$K$4&amp;"_"&amp;AA$33,データシート1!$A:$BT,MATCH("aa_"&amp;$S43,データシート1!$A$1:$BT$1,0),0)</f>
        <v>5.3458473362188164</v>
      </c>
      <c r="AB43" s="900">
        <f>VLOOKUP(年度マスタ!$K$4&amp;"_"&amp;AB$33,データシート1!$A:$BT,MATCH("aa_"&amp;$S43,データシート1!$A$1:$BT$1,0),0)</f>
        <v>5.121026850661103</v>
      </c>
      <c r="AC43" s="900">
        <f>VLOOKUP(年度マスタ!$K$4&amp;"_"&amp;AC$33,データシート1!$A:$BT,MATCH("aa_"&amp;$S43,データシート1!$A$1:$BT$1,0),0)</f>
        <v>4.8309661084212756</v>
      </c>
      <c r="AD43" s="900">
        <f>VLOOKUP(年度マスタ!$K$4&amp;"_"&amp;AD$33,データシート1!$A:$BT,MATCH("aa_"&amp;$S43,データシート1!$A$1:$BT$1,0),0)</f>
        <v>4.7900800509959494</v>
      </c>
      <c r="AE43" s="900">
        <f>VLOOKUP(年度マスタ!$K$4&amp;"_"&amp;AE$33,データシート1!$A:$BT,MATCH("aa_"&amp;$S43,データシート1!$A$1:$BT$1,0),0)</f>
        <v>4.703006845292629</v>
      </c>
      <c r="AF43" s="900">
        <f>VLOOKUP(年度マスタ!$K$4&amp;"_"&amp;AF$33,データシート1!$A:$BT,MATCH("aa_"&amp;$S43,データシート1!$A$1:$BT$1,0),0)</f>
        <v>4.6061944157349775</v>
      </c>
      <c r="AG43" s="900">
        <f>VLOOKUP(年度マスタ!$K$4&amp;"_"&amp;AG$33,データシート1!$A:$BT,MATCH("aa_"&amp;$S43,データシート1!$A$1:$BT$1,0),0)</f>
        <v>4.4950372231595699</v>
      </c>
      <c r="AH43" s="900">
        <f>VLOOKUP(年度マスタ!$K$4&amp;"_"&amp;AH$33,データシート1!$A:$BT,MATCH("aa_"&amp;$S43,データシート1!$A$1:$BT$1,0),0)</f>
        <v>4.2743028116035395</v>
      </c>
      <c r="AI43" s="900">
        <f>VLOOKUP(年度マスタ!$K$4&amp;"_"&amp;AI$33,データシート1!$A:$BT,MATCH("aa_"&amp;$S43,データシート1!$A$1:$BT$1,0),0)</f>
        <v>3.6777205977067919</v>
      </c>
      <c r="AJ43" s="900">
        <f>VLOOKUP(年度マスタ!$K$4&amp;"_"&amp;AJ$33,データシート1!$A:$BT,MATCH("aa_"&amp;$S43,データシート1!$A$1:$BT$1,0),0)</f>
        <v>3.5201613781714078</v>
      </c>
      <c r="AK43" s="901">
        <f>VLOOKUP(年度マスタ!$K$4&amp;"_"&amp;AK$33,データシート1!$A:$BT,MATCH("aa_"&amp;$S43,データシート1!$A$1:$BT$1,0),0)</f>
        <v>3.6921378074992228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8.5308404601766945</v>
      </c>
      <c r="Y44" s="900">
        <f>VLOOKUP(年度マスタ!$K$4&amp;"_"&amp;Y$33,データシート1!$A:$BT,MATCH("aa_"&amp;$S44,データシート1!$A$1:$BT$1,0),0)</f>
        <v>8.4537923464371332</v>
      </c>
      <c r="Z44" s="900">
        <f>VLOOKUP(年度マスタ!$K$4&amp;"_"&amp;Z$33,データシート1!$A:$BT,MATCH("aa_"&amp;$S44,データシート1!$A$1:$BT$1,0),0)</f>
        <v>8.13031606385141</v>
      </c>
      <c r="AA44" s="900">
        <f>VLOOKUP(年度マスタ!$K$4&amp;"_"&amp;AA$33,データシート1!$A:$BT,MATCH("aa_"&amp;$S44,データシート1!$A$1:$BT$1,0),0)</f>
        <v>7.9974154996590503</v>
      </c>
      <c r="AB44" s="900">
        <f>VLOOKUP(年度マスタ!$K$4&amp;"_"&amp;AB$33,データシート1!$A:$BT,MATCH("aa_"&amp;$S44,データシート1!$A$1:$BT$1,0),0)</f>
        <v>7.9925822718197281</v>
      </c>
      <c r="AC44" s="900">
        <f>VLOOKUP(年度マスタ!$K$4&amp;"_"&amp;AC$33,データシート1!$A:$BT,MATCH("aa_"&amp;$S44,データシート1!$A$1:$BT$1,0),0)</f>
        <v>7.8282520023663036</v>
      </c>
      <c r="AD44" s="900">
        <f>VLOOKUP(年度マスタ!$K$4&amp;"_"&amp;AD$33,データシート1!$A:$BT,MATCH("aa_"&amp;$S44,データシート1!$A$1:$BT$1,0),0)</f>
        <v>7.718854966255555</v>
      </c>
      <c r="AE44" s="900">
        <f>VLOOKUP(年度マスタ!$K$4&amp;"_"&amp;AE$33,データシート1!$A:$BT,MATCH("aa_"&amp;$S44,データシート1!$A$1:$BT$1,0),0)</f>
        <v>7.4532794468491419</v>
      </c>
      <c r="AF44" s="900">
        <f>VLOOKUP(年度マスタ!$K$4&amp;"_"&amp;AF$33,データシート1!$A:$BT,MATCH("aa_"&amp;$S44,データシート1!$A$1:$BT$1,0),0)</f>
        <v>7.3529582027017124</v>
      </c>
      <c r="AG44" s="900">
        <f>VLOOKUP(年度マスタ!$K$4&amp;"_"&amp;AG$33,データシート1!$A:$BT,MATCH("aa_"&amp;$S44,データシート1!$A$1:$BT$1,0),0)</f>
        <v>7.1554880970982158</v>
      </c>
      <c r="AH44" s="900">
        <f>VLOOKUP(年度マスタ!$K$4&amp;"_"&amp;AH$33,データシート1!$A:$BT,MATCH("aa_"&amp;$S44,データシート1!$A$1:$BT$1,0),0)</f>
        <v>7.0649733628043627</v>
      </c>
      <c r="AI44" s="900">
        <f>VLOOKUP(年度マスタ!$K$4&amp;"_"&amp;AI$33,データシート1!$A:$BT,MATCH("aa_"&amp;$S44,データシート1!$A$1:$BT$1,0),0)</f>
        <v>6.5517675243861619</v>
      </c>
      <c r="AJ44" s="900">
        <f>VLOOKUP(年度マスタ!$K$4&amp;"_"&amp;AJ$33,データシート1!$A:$BT,MATCH("aa_"&amp;$S44,データシート1!$A$1:$BT$1,0),0)</f>
        <v>6.7468775771637777</v>
      </c>
      <c r="AK44" s="901">
        <f>VLOOKUP(年度マスタ!$K$4&amp;"_"&amp;AK$33,データシート1!$A:$BT,MATCH("aa_"&amp;$S44,データシート1!$A$1:$BT$1,0),0)</f>
        <v>6.544879262903355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0.31719592681823</v>
      </c>
      <c r="Y45" s="900">
        <f>VLOOKUP(年度マスタ!$K$4&amp;"_"&amp;Y$33,データシート1!$A:$BT,MATCH("aa_"&amp;$S45,データシート1!$A$1:$BT$1,0),0)</f>
        <v>0.32354162225712402</v>
      </c>
      <c r="Z45" s="900">
        <f>VLOOKUP(年度マスタ!$K$4&amp;"_"&amp;Z$33,データシート1!$A:$BT,MATCH("aa_"&amp;$S45,データシート1!$A$1:$BT$1,0),0)</f>
        <v>0.36681539750765402</v>
      </c>
      <c r="AA45" s="900">
        <f>VLOOKUP(年度マスタ!$K$4&amp;"_"&amp;AA$33,データシート1!$A:$BT,MATCH("aa_"&amp;$S45,データシート1!$A$1:$BT$1,0),0)</f>
        <v>0.39457274908932399</v>
      </c>
      <c r="AB45" s="900">
        <f>VLOOKUP(年度マスタ!$K$4&amp;"_"&amp;AB$33,データシート1!$A:$BT,MATCH("aa_"&amp;$S45,データシート1!$A$1:$BT$1,0),0)</f>
        <v>0.39775886390932302</v>
      </c>
      <c r="AC45" s="900">
        <f>VLOOKUP(年度マスタ!$K$4&amp;"_"&amp;AC$33,データシート1!$A:$BT,MATCH("aa_"&amp;$S45,データシート1!$A$1:$BT$1,0),0)</f>
        <v>0.37464950125857399</v>
      </c>
      <c r="AD45" s="900">
        <f>VLOOKUP(年度マスタ!$K$4&amp;"_"&amp;AD$33,データシート1!$A:$BT,MATCH("aa_"&amp;$S45,データシート1!$A$1:$BT$1,0),0)</f>
        <v>0.36254378028906697</v>
      </c>
      <c r="AE45" s="900">
        <f>VLOOKUP(年度マスタ!$K$4&amp;"_"&amp;AE$33,データシート1!$A:$BT,MATCH("aa_"&amp;$S45,データシート1!$A$1:$BT$1,0),0)</f>
        <v>0.3412233265496597</v>
      </c>
      <c r="AF45" s="900">
        <f>VLOOKUP(年度マスタ!$K$4&amp;"_"&amp;AF$33,データシート1!$A:$BT,MATCH("aa_"&amp;$S45,データシート1!$A$1:$BT$1,0),0)</f>
        <v>0.322662158547177</v>
      </c>
      <c r="AG45" s="900">
        <f>VLOOKUP(年度マスタ!$K$4&amp;"_"&amp;AG$33,データシート1!$A:$BT,MATCH("aa_"&amp;$S45,データシート1!$A$1:$BT$1,0),0)</f>
        <v>0.29396030521736399</v>
      </c>
      <c r="AH45" s="900">
        <f>VLOOKUP(年度マスタ!$K$4&amp;"_"&amp;AH$33,データシート1!$A:$BT,MATCH("aa_"&amp;$S45,データシート1!$A$1:$BT$1,0),0)</f>
        <v>0.27880677189967601</v>
      </c>
      <c r="AI45" s="900">
        <f>VLOOKUP(年度マスタ!$K$4&amp;"_"&amp;AI$33,データシート1!$A:$BT,MATCH("aa_"&amp;$S45,データシート1!$A$1:$BT$1,0),0)</f>
        <v>0.25930926150844902</v>
      </c>
      <c r="AJ45" s="900">
        <f>VLOOKUP(年度マスタ!$K$4&amp;"_"&amp;AJ$33,データシート1!$A:$BT,MATCH("aa_"&amp;$S45,データシート1!$A$1:$BT$1,0),0)</f>
        <v>0.252290691064321</v>
      </c>
      <c r="AK45" s="901">
        <f>VLOOKUP(年度マスタ!$K$4&amp;"_"&amp;AK$33,データシート1!$A:$BT,MATCH("aa_"&amp;$S45,データシート1!$A$1:$BT$1,0),0)</f>
        <v>0.24784203695482476</v>
      </c>
      <c r="AL45" s="330"/>
      <c r="AW45" s="17" t="str">
        <f>AW48</f>
        <v>阿南町</v>
      </c>
      <c r="AX45" s="1010">
        <f t="shared" ref="AX45:BB45" si="15">AX48/$BC48</f>
        <v>0.11347904239563271</v>
      </c>
      <c r="AY45" s="1010">
        <f t="shared" si="15"/>
        <v>0.1859445400188357</v>
      </c>
      <c r="AZ45" s="1010">
        <f t="shared" si="15"/>
        <v>0.28274499857112967</v>
      </c>
      <c r="BA45" s="1010">
        <f t="shared" si="15"/>
        <v>0.4028834016730487</v>
      </c>
      <c r="BB45" s="1010">
        <f t="shared" si="15"/>
        <v>1.4948017341353268E-2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9.8686242057444043E-2</v>
      </c>
      <c r="Y47" s="903">
        <f>VLOOKUP(年度マスタ!$K$4&amp;"_"&amp;Y$33,データシート1!$A:$BT,MATCH("aa_"&amp;$S47,データシート1!$A$1:$BT$1,0),0)</f>
        <v>8.9398787044999081E-2</v>
      </c>
      <c r="Z47" s="903">
        <f>VLOOKUP(年度マスタ!$K$4&amp;"_"&amp;Z$33,データシート1!$A:$BT,MATCH("aa_"&amp;$S47,データシート1!$A$1:$BT$1,0),0)</f>
        <v>8.9392157962691815E-2</v>
      </c>
      <c r="AA47" s="903">
        <f>VLOOKUP(年度マスタ!$K$4&amp;"_"&amp;AA$33,データシート1!$A:$BT,MATCH("aa_"&amp;$S47,データシート1!$A$1:$BT$1,0),0)</f>
        <v>0.1130870745989208</v>
      </c>
      <c r="AB47" s="903">
        <f>VLOOKUP(年度マスタ!$K$4&amp;"_"&amp;AB$33,データシート1!$A:$BT,MATCH("aa_"&amp;$S47,データシート1!$A$1:$BT$1,0),0)</f>
        <v>0.1049980256713445</v>
      </c>
      <c r="AC47" s="903">
        <f>VLOOKUP(年度マスタ!$K$4&amp;"_"&amp;AC$33,データシート1!$A:$BT,MATCH("aa_"&amp;$S47,データシート1!$A$1:$BT$1,0),0)</f>
        <v>0.1067283023187558</v>
      </c>
      <c r="AD47" s="903">
        <f>VLOOKUP(年度マスタ!$K$4&amp;"_"&amp;AD$33,データシート1!$A:$BT,MATCH("aa_"&amp;$S47,データシート1!$A$1:$BT$1,0),0)</f>
        <v>0.1207740023409386</v>
      </c>
      <c r="AE47" s="903">
        <f>VLOOKUP(年度マスタ!$K$4&amp;"_"&amp;AE$33,データシート1!$A:$BT,MATCH("aa_"&amp;$S47,データシート1!$A$1:$BT$1,0),0)</f>
        <v>0.1321157297598739</v>
      </c>
      <c r="AF47" s="903">
        <f>VLOOKUP(年度マスタ!$K$4&amp;"_"&amp;AF$33,データシート1!$A:$BT,MATCH("aa_"&amp;$S47,データシート1!$A$1:$BT$1,0),0)</f>
        <v>0.2855499720127036</v>
      </c>
      <c r="AG47" s="903">
        <f>VLOOKUP(年度マスタ!$K$4&amp;"_"&amp;AG$33,データシート1!$A:$BT,MATCH("aa_"&amp;$S47,データシート1!$A$1:$BT$1,0),0)</f>
        <v>0.42690948629188791</v>
      </c>
      <c r="AH47" s="903">
        <f>VLOOKUP(年度マスタ!$K$4&amp;"_"&amp;AH$33,データシート1!$A:$BT,MATCH("aa_"&amp;$S47,データシート1!$A$1:$BT$1,0),0)</f>
        <v>0.32867184060379923</v>
      </c>
      <c r="AI47" s="903">
        <f>VLOOKUP(年度マスタ!$K$4&amp;"_"&amp;AI$33,データシート1!$A:$BT,MATCH("aa_"&amp;$S47,データシート1!$A$1:$BT$1,0),0)</f>
        <v>0.27324117917645352</v>
      </c>
      <c r="AJ47" s="903">
        <f>VLOOKUP(年度マスタ!$K$4&amp;"_"&amp;AJ$33,データシート1!$A:$BT,MATCH("aa_"&amp;$S47,データシート1!$A$1:$BT$1,0),0)</f>
        <v>0.34736696977279768</v>
      </c>
      <c r="AK47" s="904">
        <f>VLOOKUP(年度マスタ!$K$4&amp;"_"&amp;AK$33,データシート1!$A:$BT,MATCH("aa_"&amp;$S47,データシート1!$A$1:$BT$1,0),0)</f>
        <v>0.38901542011307111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阿南町</v>
      </c>
      <c r="AX48" s="1011">
        <f>SUM(AY39:BA39)</f>
        <v>2.953240977948286</v>
      </c>
      <c r="AY48" s="1011">
        <f>BB39</f>
        <v>4.8391229218771095</v>
      </c>
      <c r="AZ48" s="1011">
        <f>BC39</f>
        <v>7.3583112657842236</v>
      </c>
      <c r="BA48" s="1011">
        <f>SUM(BD39:BG39)</f>
        <v>10.484859107357403</v>
      </c>
      <c r="BB48" s="1011">
        <f>BH39</f>
        <v>0.38901542011307111</v>
      </c>
      <c r="BC48" s="1011">
        <f>SUM(AX48:BB48)</f>
        <v>26.024549693080093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26.024549693080093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2.953240977948286</v>
      </c>
      <c r="P52" s="453">
        <f t="shared" ref="P52:P64" si="18">O52/$O$51</f>
        <v>0.11347904239563271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1.6659610908361897</v>
      </c>
      <c r="P53" s="454">
        <f t="shared" si="18"/>
        <v>6.401498241021121E-2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0.3898754755139951</v>
      </c>
      <c r="P54" s="454">
        <f t="shared" si="18"/>
        <v>1.4981065190828745E-2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0.89740441159810147</v>
      </c>
      <c r="P55" s="454">
        <f t="shared" si="18"/>
        <v>3.4482994794592763E-2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4.8391229218771095</v>
      </c>
      <c r="P56" s="453">
        <f t="shared" si="18"/>
        <v>0.1859445400188357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7.3583112657842236</v>
      </c>
      <c r="P57" s="453">
        <f t="shared" si="18"/>
        <v>0.28274499857112967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10.484859107357403</v>
      </c>
      <c r="P58" s="453">
        <f t="shared" si="18"/>
        <v>0.4028834016730487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10.237017070402578</v>
      </c>
      <c r="P59" s="454">
        <f t="shared" si="18"/>
        <v>0.39336000780542196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3.6921378074992228</v>
      </c>
      <c r="P60" s="454">
        <f t="shared" si="18"/>
        <v>0.14187134267614088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6.544879262903355</v>
      </c>
      <c r="P61" s="454">
        <f t="shared" si="18"/>
        <v>0.25148866512928109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0.24784203695482476</v>
      </c>
      <c r="P62" s="454">
        <f t="shared" si="18"/>
        <v>9.5233938676266804E-3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0.38901542011307111</v>
      </c>
      <c r="P64" s="612">
        <f t="shared" si="18"/>
        <v>1.4948017341353268E-2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30.569500000000001</v>
      </c>
      <c r="AI7" s="78">
        <f>VLOOKUP(年度マスタ!$K$4&amp;"_"&amp;$AG7,データシート1!$A:$BT,MATCH("ab_"&amp;AI$2,データシート1!$A$1:$BT$1,0),0)</f>
        <v>287</v>
      </c>
      <c r="AJ7" s="78">
        <f>VLOOKUP(年度マスタ!$K$4&amp;"_"&amp;$AG7,データシート1!$A:$BT,MATCH("ab_"&amp;AJ$2,データシート1!$A$1:$BT$1,0),0)</f>
        <v>57</v>
      </c>
      <c r="AK7" s="78">
        <f>VLOOKUP(年度マスタ!$K$4&amp;"_"&amp;$AG7,データシート1!$A:$BT,MATCH("ab_"&amp;AK$2,データシート1!$A$1:$BT$1,0),0)</f>
        <v>1490</v>
      </c>
      <c r="AL7" s="78">
        <f>VLOOKUP(年度マスタ!$K$4&amp;"_"&amp;$AG7,データシート1!$A:$BT,MATCH("ab_"&amp;AL$2,データシート1!$A$1:$BT$1,0),0)</f>
        <v>2138</v>
      </c>
      <c r="AM7" s="78">
        <f>VLOOKUP(年度マスタ!$K$4&amp;"_"&amp;$AG7,データシート1!$A:$BT,MATCH("ab_"&amp;AM$2,データシート1!$A$1:$BT$1,0),0)</f>
        <v>2801</v>
      </c>
      <c r="AN7" s="78">
        <f>VLOOKUP(年度マスタ!$K$4&amp;"_"&amp;$AG7,データシート1!$A:$BT,MATCH("ab_"&amp;AN$2,データシート1!$A$1:$BT$1,0),0)</f>
        <v>1717</v>
      </c>
      <c r="AO7" s="78">
        <f>VLOOKUP(年度マスタ!$K$4&amp;"_"&amp;$AG7,データシート1!$A:$BT,MATCH("ab_"&amp;AO$2,データシート1!$A$1:$BT$1,0),0)</f>
        <v>5441</v>
      </c>
      <c r="AP7" s="78">
        <f>VLOOKUP(年度マスタ!$K$4&amp;"_"&amp;$AG7,データシート1!$A:$BT,MATCH("ab_"&amp;AP$2,データシート1!$A$1:$BT$1,0),0)</f>
        <v>0</v>
      </c>
      <c r="AQ7" s="954">
        <f>VLOOKUP(年度マスタ!$K$4&amp;"_"&amp;$AG7,データシート1!$A:$BT,MATCH("ab_"&amp;AQ$2,データシート1!$A$1:$BT$1,0),0)</f>
        <v>9.8686242057444043E-2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42.179499999999997</v>
      </c>
      <c r="AI8" s="78">
        <f>VLOOKUP(年度マスタ!$K$4&amp;"_"&amp;$AG8,データシート1!$A:$BT,MATCH("ab_"&amp;AI$2,データシート1!$A$1:$BT$1,0),0)</f>
        <v>287</v>
      </c>
      <c r="AJ8" s="78">
        <f>VLOOKUP(年度マスタ!$K$4&amp;"_"&amp;$AG8,データシート1!$A:$BT,MATCH("ab_"&amp;AJ$2,データシート1!$A$1:$BT$1,0),0)</f>
        <v>57</v>
      </c>
      <c r="AK8" s="78">
        <f>VLOOKUP(年度マスタ!$K$4&amp;"_"&amp;$AG8,データシート1!$A:$BT,MATCH("ab_"&amp;AK$2,データシート1!$A$1:$BT$1,0),0)</f>
        <v>1490</v>
      </c>
      <c r="AL8" s="78">
        <f>VLOOKUP(年度マスタ!$K$4&amp;"_"&amp;$AG8,データシート1!$A:$BT,MATCH("ab_"&amp;AL$2,データシート1!$A$1:$BT$1,0),0)</f>
        <v>2119</v>
      </c>
      <c r="AM8" s="78">
        <f>VLOOKUP(年度マスタ!$K$4&amp;"_"&amp;$AG8,データシート1!$A:$BT,MATCH("ab_"&amp;AM$2,データシート1!$A$1:$BT$1,0),0)</f>
        <v>2785</v>
      </c>
      <c r="AN8" s="78">
        <f>VLOOKUP(年度マスタ!$K$4&amp;"_"&amp;$AG8,データシート1!$A:$BT,MATCH("ab_"&amp;AN$2,データシート1!$A$1:$BT$1,0),0)</f>
        <v>1659</v>
      </c>
      <c r="AO8" s="78">
        <f>VLOOKUP(年度マスタ!$K$4&amp;"_"&amp;$AG8,データシート1!$A:$BT,MATCH("ab_"&amp;AO$2,データシート1!$A$1:$BT$1,0),0)</f>
        <v>5318</v>
      </c>
      <c r="AP8" s="78">
        <f>VLOOKUP(年度マスタ!$K$4&amp;"_"&amp;$AG8,データシート1!$A:$BT,MATCH("ab_"&amp;AP$2,データシート1!$A$1:$BT$1,0),0)</f>
        <v>0</v>
      </c>
      <c r="AQ8" s="954">
        <f>VLOOKUP(年度マスタ!$K$4&amp;"_"&amp;$AG8,データシート1!$A:$BT,MATCH("ab_"&amp;AQ$2,データシート1!$A$1:$BT$1,0),0)</f>
        <v>8.9398787044999081E-2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33.635399999999997</v>
      </c>
      <c r="AI9" s="78">
        <f>VLOOKUP(年度マスタ!$K$4&amp;"_"&amp;$AG9,データシート1!$A:$BT,MATCH("ab_"&amp;AI$2,データシート1!$A$1:$BT$1,0),0)</f>
        <v>287</v>
      </c>
      <c r="AJ9" s="78">
        <f>VLOOKUP(年度マスタ!$K$4&amp;"_"&amp;$AG9,データシート1!$A:$BT,MATCH("ab_"&amp;AJ$2,データシート1!$A$1:$BT$1,0),0)</f>
        <v>57</v>
      </c>
      <c r="AK9" s="78">
        <f>VLOOKUP(年度マスタ!$K$4&amp;"_"&amp;$AG9,データシート1!$A:$BT,MATCH("ab_"&amp;AK$2,データシート1!$A$1:$BT$1,0),0)</f>
        <v>1490</v>
      </c>
      <c r="AL9" s="78">
        <f>VLOOKUP(年度マスタ!$K$4&amp;"_"&amp;$AG9,データシート1!$A:$BT,MATCH("ab_"&amp;AL$2,データシート1!$A$1:$BT$1,0),0)</f>
        <v>2114</v>
      </c>
      <c r="AM9" s="78">
        <f>VLOOKUP(年度マスタ!$K$4&amp;"_"&amp;$AG9,データシート1!$A:$BT,MATCH("ab_"&amp;AM$2,データシート1!$A$1:$BT$1,0),0)</f>
        <v>2785</v>
      </c>
      <c r="AN9" s="78">
        <f>VLOOKUP(年度マスタ!$K$4&amp;"_"&amp;$AG9,データシート1!$A:$BT,MATCH("ab_"&amp;AN$2,データシート1!$A$1:$BT$1,0),0)</f>
        <v>1643</v>
      </c>
      <c r="AO9" s="78">
        <f>VLOOKUP(年度マスタ!$K$4&amp;"_"&amp;$AG9,データシート1!$A:$BT,MATCH("ab_"&amp;AO$2,データシート1!$A$1:$BT$1,0),0)</f>
        <v>5227</v>
      </c>
      <c r="AP9" s="78">
        <f>VLOOKUP(年度マスタ!$K$4&amp;"_"&amp;$AG9,データシート1!$A:$BT,MATCH("ab_"&amp;AP$2,データシート1!$A$1:$BT$1,0),0)</f>
        <v>0</v>
      </c>
      <c r="AQ9" s="954">
        <f>VLOOKUP(年度マスタ!$K$4&amp;"_"&amp;$AG9,データシート1!$A:$BT,MATCH("ab_"&amp;AQ$2,データシート1!$A$1:$BT$1,0),0)</f>
        <v>8.9392157962691815E-2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38.278300000000002</v>
      </c>
      <c r="AI10" s="78">
        <f>VLOOKUP(年度マスタ!$K$4&amp;"_"&amp;$AG10,データシート1!$A:$BT,MATCH("ab_"&amp;AI$2,データシート1!$A$1:$BT$1,0),0)</f>
        <v>287</v>
      </c>
      <c r="AJ10" s="78">
        <f>VLOOKUP(年度マスタ!$K$4&amp;"_"&amp;$AG10,データシート1!$A:$BT,MATCH("ab_"&amp;AJ$2,データシート1!$A$1:$BT$1,0),0)</f>
        <v>57</v>
      </c>
      <c r="AK10" s="78">
        <f>VLOOKUP(年度マスタ!$K$4&amp;"_"&amp;$AG10,データシート1!$A:$BT,MATCH("ab_"&amp;AK$2,データシート1!$A$1:$BT$1,0),0)</f>
        <v>1490</v>
      </c>
      <c r="AL10" s="78">
        <f>VLOOKUP(年度マスタ!$K$4&amp;"_"&amp;$AG10,データシート1!$A:$BT,MATCH("ab_"&amp;AL$2,データシート1!$A$1:$BT$1,0),0)</f>
        <v>2142</v>
      </c>
      <c r="AM10" s="78">
        <f>VLOOKUP(年度マスタ!$K$4&amp;"_"&amp;$AG10,データシート1!$A:$BT,MATCH("ab_"&amp;AM$2,データシート1!$A$1:$BT$1,0),0)</f>
        <v>2796</v>
      </c>
      <c r="AN10" s="78">
        <f>VLOOKUP(年度マスタ!$K$4&amp;"_"&amp;$AG10,データシート1!$A:$BT,MATCH("ab_"&amp;AN$2,データシート1!$A$1:$BT$1,0),0)</f>
        <v>1607</v>
      </c>
      <c r="AO10" s="78">
        <f>VLOOKUP(年度マスタ!$K$4&amp;"_"&amp;$AG10,データシート1!$A:$BT,MATCH("ab_"&amp;AO$2,データシート1!$A$1:$BT$1,0),0)</f>
        <v>5175</v>
      </c>
      <c r="AP10" s="78">
        <f>VLOOKUP(年度マスタ!$K$4&amp;"_"&amp;$AG10,データシート1!$A:$BT,MATCH("ab_"&amp;AP$2,データシート1!$A$1:$BT$1,0),0)</f>
        <v>0</v>
      </c>
      <c r="AQ10" s="954">
        <f>VLOOKUP(年度マスタ!$K$4&amp;"_"&amp;$AG10,データシート1!$A:$BT,MATCH("ab_"&amp;AQ$2,データシート1!$A$1:$BT$1,0),0)</f>
        <v>0.1130870745989208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33.988100000000003</v>
      </c>
      <c r="AI11" s="78">
        <f>VLOOKUP(年度マスタ!$K$4&amp;"_"&amp;$AG11,データシート1!$A:$BT,MATCH("ab_"&amp;AI$2,データシート1!$A$1:$BT$1,0),0)</f>
        <v>287</v>
      </c>
      <c r="AJ11" s="78">
        <f>VLOOKUP(年度マスタ!$K$4&amp;"_"&amp;$AG11,データシート1!$A:$BT,MATCH("ab_"&amp;AJ$2,データシート1!$A$1:$BT$1,0),0)</f>
        <v>57</v>
      </c>
      <c r="AK11" s="78">
        <f>VLOOKUP(年度マスタ!$K$4&amp;"_"&amp;$AG11,データシート1!$A:$BT,MATCH("ab_"&amp;AK$2,データシート1!$A$1:$BT$1,0),0)</f>
        <v>1490</v>
      </c>
      <c r="AL11" s="78">
        <f>VLOOKUP(年度マスタ!$K$4&amp;"_"&amp;$AG11,データシート1!$A:$BT,MATCH("ab_"&amp;AL$2,データシート1!$A$1:$BT$1,0),0)</f>
        <v>2153</v>
      </c>
      <c r="AM11" s="78">
        <f>VLOOKUP(年度マスタ!$K$4&amp;"_"&amp;$AG11,データシート1!$A:$BT,MATCH("ab_"&amp;AM$2,データシート1!$A$1:$BT$1,0),0)</f>
        <v>2798</v>
      </c>
      <c r="AN11" s="78">
        <f>VLOOKUP(年度マスタ!$K$4&amp;"_"&amp;$AG11,データシート1!$A:$BT,MATCH("ab_"&amp;AN$2,データシート1!$A$1:$BT$1,0),0)</f>
        <v>1600</v>
      </c>
      <c r="AO11" s="78">
        <f>VLOOKUP(年度マスタ!$K$4&amp;"_"&amp;$AG11,データシート1!$A:$BT,MATCH("ab_"&amp;AO$2,データシート1!$A$1:$BT$1,0),0)</f>
        <v>5142</v>
      </c>
      <c r="AP11" s="78">
        <f>VLOOKUP(年度マスタ!$K$4&amp;"_"&amp;$AG11,データシート1!$A:$BT,MATCH("ab_"&amp;AP$2,データシート1!$A$1:$BT$1,0),0)</f>
        <v>0</v>
      </c>
      <c r="AQ11" s="954">
        <f>VLOOKUP(年度マスタ!$K$4&amp;"_"&amp;$AG11,データシート1!$A:$BT,MATCH("ab_"&amp;AQ$2,データシート1!$A$1:$BT$1,0),0)</f>
        <v>0.1049980256713445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35.948300000000003</v>
      </c>
      <c r="AI12" s="78">
        <f>VLOOKUP(年度マスタ!$K$4&amp;"_"&amp;$AG12,データシート1!$A:$BT,MATCH("ab_"&amp;AI$2,データシート1!$A$1:$BT$1,0),0)</f>
        <v>226</v>
      </c>
      <c r="AJ12" s="78">
        <f>VLOOKUP(年度マスタ!$K$4&amp;"_"&amp;$AG12,データシート1!$A:$BT,MATCH("ab_"&amp;AJ$2,データシート1!$A$1:$BT$1,0),0)</f>
        <v>50</v>
      </c>
      <c r="AK12" s="78">
        <f>VLOOKUP(年度マスタ!$K$4&amp;"_"&amp;$AG12,データシート1!$A:$BT,MATCH("ab_"&amp;AK$2,データシート1!$A$1:$BT$1,0),0)</f>
        <v>1390</v>
      </c>
      <c r="AL12" s="78">
        <f>VLOOKUP(年度マスタ!$K$4&amp;"_"&amp;$AG12,データシート1!$A:$BT,MATCH("ab_"&amp;AL$2,データシート1!$A$1:$BT$1,0),0)</f>
        <v>2133</v>
      </c>
      <c r="AM12" s="78">
        <f>VLOOKUP(年度マスタ!$K$4&amp;"_"&amp;$AG12,データシート1!$A:$BT,MATCH("ab_"&amp;AM$2,データシート1!$A$1:$BT$1,0),0)</f>
        <v>2780</v>
      </c>
      <c r="AN12" s="78">
        <f>VLOOKUP(年度マスタ!$K$4&amp;"_"&amp;$AG12,データシート1!$A:$BT,MATCH("ab_"&amp;AN$2,データシート1!$A$1:$BT$1,0),0)</f>
        <v>1559</v>
      </c>
      <c r="AO12" s="78">
        <f>VLOOKUP(年度マスタ!$K$4&amp;"_"&amp;$AG12,データシート1!$A:$BT,MATCH("ab_"&amp;AO$2,データシート1!$A$1:$BT$1,0),0)</f>
        <v>5048</v>
      </c>
      <c r="AP12" s="78">
        <f>VLOOKUP(年度マスタ!$K$4&amp;"_"&amp;$AG12,データシート1!$A:$BT,MATCH("ab_"&amp;AP$2,データシート1!$A$1:$BT$1,0),0)</f>
        <v>0</v>
      </c>
      <c r="AQ12" s="954">
        <f>VLOOKUP(年度マスタ!$K$4&amp;"_"&amp;$AG12,データシート1!$A:$BT,MATCH("ab_"&amp;AQ$2,データシート1!$A$1:$BT$1,0),0)</f>
        <v>0.1067283023187558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39.891300000000001</v>
      </c>
      <c r="AI13" s="78">
        <f>VLOOKUP(年度マスタ!$K$4&amp;"_"&amp;$AG13,データシート1!$A:$BT,MATCH("ab_"&amp;AI$2,データシート1!$A$1:$BT$1,0),0)</f>
        <v>226</v>
      </c>
      <c r="AJ13" s="78">
        <f>VLOOKUP(年度マスタ!$K$4&amp;"_"&amp;$AG13,データシート1!$A:$BT,MATCH("ab_"&amp;AJ$2,データシート1!$A$1:$BT$1,0),0)</f>
        <v>50</v>
      </c>
      <c r="AK13" s="78">
        <f>VLOOKUP(年度マスタ!$K$4&amp;"_"&amp;$AG13,データシート1!$A:$BT,MATCH("ab_"&amp;AK$2,データシート1!$A$1:$BT$1,0),0)</f>
        <v>1390</v>
      </c>
      <c r="AL13" s="78">
        <f>VLOOKUP(年度マスタ!$K$4&amp;"_"&amp;$AG13,データシート1!$A:$BT,MATCH("ab_"&amp;AL$2,データシート1!$A$1:$BT$1,0),0)</f>
        <v>2147</v>
      </c>
      <c r="AM13" s="78">
        <f>VLOOKUP(年度マスタ!$K$4&amp;"_"&amp;$AG13,データシート1!$A:$BT,MATCH("ab_"&amp;AM$2,データシート1!$A$1:$BT$1,0),0)</f>
        <v>2783</v>
      </c>
      <c r="AN13" s="78">
        <f>VLOOKUP(年度マスタ!$K$4&amp;"_"&amp;$AG13,データシート1!$A:$BT,MATCH("ab_"&amp;AN$2,データシート1!$A$1:$BT$1,0),0)</f>
        <v>1536</v>
      </c>
      <c r="AO13" s="78">
        <f>VLOOKUP(年度マスタ!$K$4&amp;"_"&amp;$AG13,データシート1!$A:$BT,MATCH("ab_"&amp;AO$2,データシート1!$A$1:$BT$1,0),0)</f>
        <v>4990</v>
      </c>
      <c r="AP13" s="78">
        <f>VLOOKUP(年度マスタ!$K$4&amp;"_"&amp;$AG13,データシート1!$A:$BT,MATCH("ab_"&amp;AP$2,データシート1!$A$1:$BT$1,0),0)</f>
        <v>0</v>
      </c>
      <c r="AQ13" s="954">
        <f>VLOOKUP(年度マスタ!$K$4&amp;"_"&amp;$AG13,データシート1!$A:$BT,MATCH("ab_"&amp;AQ$2,データシート1!$A$1:$BT$1,0),0)</f>
        <v>0.1207740023409386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39.849299999999999</v>
      </c>
      <c r="AI14" s="78">
        <f>VLOOKUP(年度マスタ!$K$4&amp;"_"&amp;$AG14,データシート1!$A:$BT,MATCH("ab_"&amp;AI$2,データシート1!$A$1:$BT$1,0),0)</f>
        <v>226</v>
      </c>
      <c r="AJ14" s="78">
        <f>VLOOKUP(年度マスタ!$K$4&amp;"_"&amp;$AG14,データシート1!$A:$BT,MATCH("ab_"&amp;AJ$2,データシート1!$A$1:$BT$1,0),0)</f>
        <v>50</v>
      </c>
      <c r="AK14" s="78">
        <f>VLOOKUP(年度マスタ!$K$4&amp;"_"&amp;$AG14,データシート1!$A:$BT,MATCH("ab_"&amp;AK$2,データシート1!$A$1:$BT$1,0),0)</f>
        <v>1390</v>
      </c>
      <c r="AL14" s="78">
        <f>VLOOKUP(年度マスタ!$K$4&amp;"_"&amp;$AG14,データシート1!$A:$BT,MATCH("ab_"&amp;AL$2,データシート1!$A$1:$BT$1,0),0)</f>
        <v>2098</v>
      </c>
      <c r="AM14" s="78">
        <f>VLOOKUP(年度マスタ!$K$4&amp;"_"&amp;$AG14,データシート1!$A:$BT,MATCH("ab_"&amp;AM$2,データシート1!$A$1:$BT$1,0),0)</f>
        <v>2766</v>
      </c>
      <c r="AN14" s="78">
        <f>VLOOKUP(年度マスタ!$K$4&amp;"_"&amp;$AG14,データシート1!$A:$BT,MATCH("ab_"&amp;AN$2,データシート1!$A$1:$BT$1,0),0)</f>
        <v>1534</v>
      </c>
      <c r="AO14" s="78">
        <f>VLOOKUP(年度マスタ!$K$4&amp;"_"&amp;$AG14,データシート1!$A:$BT,MATCH("ab_"&amp;AO$2,データシート1!$A$1:$BT$1,0),0)</f>
        <v>4831</v>
      </c>
      <c r="AP14" s="78">
        <f>VLOOKUP(年度マスタ!$K$4&amp;"_"&amp;$AG14,データシート1!$A:$BT,MATCH("ab_"&amp;AP$2,データシート1!$A$1:$BT$1,0),0)</f>
        <v>0</v>
      </c>
      <c r="AQ14" s="954">
        <f>VLOOKUP(年度マスタ!$K$4&amp;"_"&amp;$AG14,データシート1!$A:$BT,MATCH("ab_"&amp;AQ$2,データシート1!$A$1:$BT$1,0),0)</f>
        <v>0.1321157297598739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40.3748</v>
      </c>
      <c r="AI15" s="78">
        <f>VLOOKUP(年度マスタ!$K$4&amp;"_"&amp;$AG15,データシート1!$A:$BT,MATCH("ab_"&amp;AI$2,データシート1!$A$1:$BT$1,0),0)</f>
        <v>226</v>
      </c>
      <c r="AJ15" s="78">
        <f>VLOOKUP(年度マスタ!$K$4&amp;"_"&amp;$AG15,データシート1!$A:$BT,MATCH("ab_"&amp;AJ$2,データシート1!$A$1:$BT$1,0),0)</f>
        <v>50</v>
      </c>
      <c r="AK15" s="78">
        <f>VLOOKUP(年度マスタ!$K$4&amp;"_"&amp;$AG15,データシート1!$A:$BT,MATCH("ab_"&amp;AK$2,データシート1!$A$1:$BT$1,0),0)</f>
        <v>1390</v>
      </c>
      <c r="AL15" s="78">
        <f>VLOOKUP(年度マスタ!$K$4&amp;"_"&amp;$AG15,データシート1!$A:$BT,MATCH("ab_"&amp;AL$2,データシート1!$A$1:$BT$1,0),0)</f>
        <v>2074</v>
      </c>
      <c r="AM15" s="78">
        <f>VLOOKUP(年度マスタ!$K$4&amp;"_"&amp;$AG15,データシート1!$A:$BT,MATCH("ab_"&amp;AM$2,データシート1!$A$1:$BT$1,0),0)</f>
        <v>2754</v>
      </c>
      <c r="AN15" s="78">
        <f>VLOOKUP(年度マスタ!$K$4&amp;"_"&amp;$AG15,データシート1!$A:$BT,MATCH("ab_"&amp;AN$2,データシート1!$A$1:$BT$1,0),0)</f>
        <v>1523</v>
      </c>
      <c r="AO15" s="78">
        <f>VLOOKUP(年度マスタ!$K$4&amp;"_"&amp;$AG15,データシート1!$A:$BT,MATCH("ab_"&amp;AO$2,データシート1!$A$1:$BT$1,0),0)</f>
        <v>4724</v>
      </c>
      <c r="AP15" s="78">
        <f>VLOOKUP(年度マスタ!$K$4&amp;"_"&amp;$AG15,データシート1!$A:$BT,MATCH("ab_"&amp;AP$2,データシート1!$A$1:$BT$1,0),0)</f>
        <v>0</v>
      </c>
      <c r="AQ15" s="954">
        <f>VLOOKUP(年度マスタ!$K$4&amp;"_"&amp;$AG15,データシート1!$A:$BT,MATCH("ab_"&amp;AQ$2,データシート1!$A$1:$BT$1,0),0)</f>
        <v>0.2855499720127036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37.7104</v>
      </c>
      <c r="AI16" s="78">
        <f>VLOOKUP(年度マスタ!$K$4&amp;"_"&amp;$AG16,データシート1!$A:$BT,MATCH("ab_"&amp;AI$2,データシート1!$A$1:$BT$1,0),0)</f>
        <v>226</v>
      </c>
      <c r="AJ16" s="78">
        <f>VLOOKUP(年度マスタ!$K$4&amp;"_"&amp;$AG16,データシート1!$A:$BT,MATCH("ab_"&amp;AJ$2,データシート1!$A$1:$BT$1,0),0)</f>
        <v>50</v>
      </c>
      <c r="AK16" s="78">
        <f>VLOOKUP(年度マスタ!$K$4&amp;"_"&amp;$AG16,データシート1!$A:$BT,MATCH("ab_"&amp;AK$2,データシート1!$A$1:$BT$1,0),0)</f>
        <v>1390</v>
      </c>
      <c r="AL16" s="78">
        <f>VLOOKUP(年度マスタ!$K$4&amp;"_"&amp;$AG16,データシート1!$A:$BT,MATCH("ab_"&amp;AL$2,データシート1!$A$1:$BT$1,0),0)</f>
        <v>2060</v>
      </c>
      <c r="AM16" s="78">
        <f>VLOOKUP(年度マスタ!$K$4&amp;"_"&amp;$AG16,データシート1!$A:$BT,MATCH("ab_"&amp;AM$2,データシート1!$A$1:$BT$1,0),0)</f>
        <v>2739</v>
      </c>
      <c r="AN16" s="78">
        <f>VLOOKUP(年度マスタ!$K$4&amp;"_"&amp;$AG16,データシート1!$A:$BT,MATCH("ab_"&amp;AN$2,データシート1!$A$1:$BT$1,0),0)</f>
        <v>1497</v>
      </c>
      <c r="AO16" s="78">
        <f>VLOOKUP(年度マスタ!$K$4&amp;"_"&amp;$AG16,データシート1!$A:$BT,MATCH("ab_"&amp;AO$2,データシート1!$A$1:$BT$1,0),0)</f>
        <v>4638</v>
      </c>
      <c r="AP16" s="78">
        <f>VLOOKUP(年度マスタ!$K$4&amp;"_"&amp;$AG16,データシート1!$A:$BT,MATCH("ab_"&amp;AP$2,データシート1!$A$1:$BT$1,0),0)</f>
        <v>0</v>
      </c>
      <c r="AQ16" s="954">
        <f>VLOOKUP(年度マスタ!$K$4&amp;"_"&amp;$AG16,データシート1!$A:$BT,MATCH("ab_"&amp;AQ$2,データシート1!$A$1:$BT$1,0),0)</f>
        <v>0.42690948629188791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34.938499999999998</v>
      </c>
      <c r="AI17" s="151">
        <f>VLOOKUP(年度マスタ!$K$4&amp;"_"&amp;$AG17,データシート1!$A:$BT,MATCH("ab_"&amp;AI$2,データシート1!$A$1:$BT$1,0),0)</f>
        <v>226</v>
      </c>
      <c r="AJ17" s="151">
        <f>VLOOKUP(年度マスタ!$K$4&amp;"_"&amp;$AG17,データシート1!$A:$BT,MATCH("ab_"&amp;AJ$2,データシート1!$A$1:$BT$1,0),0)</f>
        <v>50</v>
      </c>
      <c r="AK17" s="151">
        <f>VLOOKUP(年度マスタ!$K$4&amp;"_"&amp;$AG17,データシート1!$A:$BT,MATCH("ab_"&amp;AK$2,データシート1!$A$1:$BT$1,0),0)</f>
        <v>1390</v>
      </c>
      <c r="AL17" s="151">
        <f>VLOOKUP(年度マスタ!$K$4&amp;"_"&amp;$AG17,データシート1!$A:$BT,MATCH("ab_"&amp;AL$2,データシート1!$A$1:$BT$1,0),0)</f>
        <v>2031</v>
      </c>
      <c r="AM17" s="151">
        <f>VLOOKUP(年度マスタ!$K$4&amp;"_"&amp;$AG17,データシート1!$A:$BT,MATCH("ab_"&amp;AM$2,データシート1!$A$1:$BT$1,0),0)</f>
        <v>2676</v>
      </c>
      <c r="AN17" s="151">
        <f>VLOOKUP(年度マスタ!$K$4&amp;"_"&amp;$AG17,データシート1!$A:$BT,MATCH("ab_"&amp;AN$2,データシート1!$A$1:$BT$1,0),0)</f>
        <v>1467</v>
      </c>
      <c r="AO17" s="151">
        <f>VLOOKUP(年度マスタ!$K$4&amp;"_"&amp;$AG17,データシート1!$A:$BT,MATCH("ab_"&amp;AO$2,データシート1!$A$1:$BT$1,0),0)</f>
        <v>4518</v>
      </c>
      <c r="AP17" s="151">
        <f>VLOOKUP(年度マスタ!$K$4&amp;"_"&amp;$AG17,データシート1!$A:$BT,MATCH("ab_"&amp;AP$2,データシート1!$A$1:$BT$1,0),0)</f>
        <v>0</v>
      </c>
      <c r="AQ17" s="955">
        <f>VLOOKUP(年度マスタ!$K$4&amp;"_"&amp;$AG17,データシート1!$A:$BT,MATCH("ab_"&amp;AQ$2,データシート1!$A$1:$BT$1,0),0)</f>
        <v>0.32867184060379923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50.264000000000003</v>
      </c>
      <c r="AI18" s="78">
        <f>VLOOKUP(年度マスタ!$K$4&amp;"_"&amp;$AG18,データシート1!$A:$BT,MATCH("ab_"&amp;AI$2,データシート1!$A$1:$BT$1,0),0)</f>
        <v>185</v>
      </c>
      <c r="AJ18" s="78">
        <f>VLOOKUP(年度マスタ!$K$4&amp;"_"&amp;$AG18,データシート1!$A:$BT,MATCH("ab_"&amp;AJ$2,データシート1!$A$1:$BT$1,0),0)</f>
        <v>48</v>
      </c>
      <c r="AK18" s="78">
        <f>VLOOKUP(年度マスタ!$K$4&amp;"_"&amp;$AG18,データシート1!$A:$BT,MATCH("ab_"&amp;AK$2,データシート1!$A$1:$BT$1,0),0)</f>
        <v>1296</v>
      </c>
      <c r="AL18" s="78">
        <f>VLOOKUP(年度マスタ!$K$4&amp;"_"&amp;$AG18,データシート1!$A:$BT,MATCH("ab_"&amp;AL$2,データシート1!$A$1:$BT$1,0),0)</f>
        <v>2006</v>
      </c>
      <c r="AM18" s="78">
        <f>VLOOKUP(年度マスタ!$K$4&amp;"_"&amp;$AG18,データシート1!$A:$BT,MATCH("ab_"&amp;AM$2,データシート1!$A$1:$BT$1,0),0)</f>
        <v>2628</v>
      </c>
      <c r="AN18" s="78">
        <f>VLOOKUP(年度マスタ!$K$4&amp;"_"&amp;$AG18,データシート1!$A:$BT,MATCH("ab_"&amp;AN$2,データシート1!$A$1:$BT$1,0),0)</f>
        <v>1446</v>
      </c>
      <c r="AO18" s="78">
        <f>VLOOKUP(年度マスタ!$K$4&amp;"_"&amp;$AG18,データシート1!$A:$BT,MATCH("ab_"&amp;AO$2,データシート1!$A$1:$BT$1,0),0)</f>
        <v>4398</v>
      </c>
      <c r="AP18" s="78">
        <f>VLOOKUP(年度マスタ!$K$4&amp;"_"&amp;$AG18,データシート1!$A:$BT,MATCH("ab_"&amp;AP$2,データシート1!$A$1:$BT$1,0),0)</f>
        <v>0</v>
      </c>
      <c r="AQ18" s="954">
        <f>VLOOKUP(年度マスタ!$K$4&amp;"_"&amp;$AG18,データシート1!$A:$BT,MATCH("ab_"&amp;AQ$2,データシート1!$A$1:$BT$1,0),0)</f>
        <v>0.27324117917645352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59.244399999999999</v>
      </c>
      <c r="AI19" s="78">
        <f>VLOOKUP(年度マスタ!$K$4&amp;"_"&amp;$AG19,データシート1!$A:$BT,MATCH("ab_"&amp;AI$2,データシート1!$A$1:$BT$1,0),0)</f>
        <v>185</v>
      </c>
      <c r="AJ19" s="78">
        <f>VLOOKUP(年度マスタ!$K$4&amp;"_"&amp;$AG19,データシート1!$A:$BT,MATCH("ab_"&amp;AJ$2,データシート1!$A$1:$BT$1,0),0)</f>
        <v>48</v>
      </c>
      <c r="AK19" s="78">
        <f>VLOOKUP(年度マスタ!$K$4&amp;"_"&amp;$AG19,データシート1!$A:$BT,MATCH("ab_"&amp;AK$2,データシート1!$A$1:$BT$1,0),0)</f>
        <v>1296</v>
      </c>
      <c r="AL19" s="78">
        <f>VLOOKUP(年度マスタ!$K$4&amp;"_"&amp;$AG19,データシート1!$A:$BT,MATCH("ab_"&amp;AL$2,データシート1!$A$1:$BT$1,0),0)</f>
        <v>1995</v>
      </c>
      <c r="AM19" s="78">
        <f>VLOOKUP(年度マスタ!$K$4&amp;"_"&amp;$AG19,データシート1!$A:$BT,MATCH("ab_"&amp;AM$2,データシート1!$A$1:$BT$1,0),0)</f>
        <v>2590</v>
      </c>
      <c r="AN19" s="78">
        <f>VLOOKUP(年度マスタ!$K$4&amp;"_"&amp;$AG19,データシート1!$A:$BT,MATCH("ab_"&amp;AN$2,データシート1!$A$1:$BT$1,0),0)</f>
        <v>1452</v>
      </c>
      <c r="AO19" s="78">
        <f>VLOOKUP(年度マスタ!$K$4&amp;"_"&amp;$AG19,データシート1!$A:$BT,MATCH("ab_"&amp;AO$2,データシート1!$A$1:$BT$1,0),0)</f>
        <v>4321</v>
      </c>
      <c r="AP19" s="78">
        <f>VLOOKUP(年度マスタ!$K$4&amp;"_"&amp;$AG19,データシート1!$A:$BT,MATCH("ab_"&amp;AP$2,データシート1!$A$1:$BT$1,0),0)</f>
        <v>0</v>
      </c>
      <c r="AQ19" s="954">
        <f>VLOOKUP(年度マスタ!$K$4&amp;"_"&amp;$AG19,データシート1!$A:$BT,MATCH("ab_"&amp;AQ$2,データシート1!$A$1:$BT$1,0),0)</f>
        <v>0.34736696977279768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48.388500000000001</v>
      </c>
      <c r="AI20" s="78">
        <f>VLOOKUP(年度マスタ!$K$4&amp;"_"&amp;$AG20,データシート1!$A:$BT,MATCH("ab_"&amp;AI$2,データシート1!$A$1:$BT$1,0),0)</f>
        <v>185</v>
      </c>
      <c r="AJ20" s="78">
        <f>VLOOKUP(年度マスタ!$K$4&amp;"_"&amp;$AG20,データシート1!$A:$BT,MATCH("ab_"&amp;AJ$2,データシート1!$A$1:$BT$1,0),0)</f>
        <v>48</v>
      </c>
      <c r="AK20" s="78">
        <f>VLOOKUP(年度マスタ!$K$4&amp;"_"&amp;$AG20,データシート1!$A:$BT,MATCH("ab_"&amp;AK$2,データシート1!$A$1:$BT$1,0),0)</f>
        <v>1296</v>
      </c>
      <c r="AL20" s="78">
        <f>VLOOKUP(年度マスタ!$K$4&amp;"_"&amp;$AG20,データシート1!$A:$BT,MATCH("ab_"&amp;AL$2,データシート1!$A$1:$BT$1,0),0)</f>
        <v>1967</v>
      </c>
      <c r="AM20" s="78">
        <f>VLOOKUP(年度マスタ!$K$4&amp;"_"&amp;$AG20,データシート1!$A:$BT,MATCH("ab_"&amp;AM$2,データシート1!$A$1:$BT$1,0),0)</f>
        <v>2581</v>
      </c>
      <c r="AN20" s="78">
        <f>VLOOKUP(年度マスタ!$K$4&amp;"_"&amp;$AG20,データシート1!$A:$BT,MATCH("ab_"&amp;AN$2,データシート1!$A$1:$BT$1,0),0)</f>
        <v>1430</v>
      </c>
      <c r="AO20" s="78">
        <f>VLOOKUP(年度マスタ!$K$4&amp;"_"&amp;$AG20,データシート1!$A:$BT,MATCH("ab_"&amp;AO$2,データシート1!$A$1:$BT$1,0),0)</f>
        <v>4210</v>
      </c>
      <c r="AP20" s="78">
        <f>VLOOKUP(年度マスタ!$K$4&amp;"_"&amp;$AG20,データシート1!$A:$BT,MATCH("ab_"&amp;AP$2,データシート1!$A$1:$BT$1,0),0)</f>
        <v>0</v>
      </c>
      <c r="AQ20" s="954">
        <f>VLOOKUP(年度マスタ!$K$4&amp;"_"&amp;$AG20,データシート1!$A:$BT,MATCH("ab_"&amp;AQ$2,データシート1!$A$1:$BT$1,0),0)</f>
        <v>0.38901542011307111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20404</v>
      </c>
      <c r="BF13" s="70" t="str">
        <f>年度マスタ!K4</f>
        <v>20404</v>
      </c>
      <c r="BG13" s="70" t="str">
        <f>年度マスタ!K4</f>
        <v>20404</v>
      </c>
      <c r="BH13" s="278" t="s">
        <v>195</v>
      </c>
      <c r="BI13" s="278" t="s">
        <v>195</v>
      </c>
      <c r="BJ13" s="278" t="s">
        <v>195</v>
      </c>
      <c r="BK13" s="278" t="str">
        <f>年度マスタ!K4</f>
        <v>20404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阿南町</v>
      </c>
      <c r="BF14" s="70" t="str">
        <f>AP2</f>
        <v>阿南町</v>
      </c>
      <c r="BG14" s="70" t="str">
        <f>AP2</f>
        <v>阿南町</v>
      </c>
      <c r="BH14" s="70" t="s">
        <v>205</v>
      </c>
      <c r="BI14" s="70" t="s">
        <v>205</v>
      </c>
      <c r="BJ14" s="70" t="s">
        <v>205</v>
      </c>
      <c r="BK14" s="70" t="str">
        <f>AP2</f>
        <v>阿南町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13.178771650027262</v>
      </c>
      <c r="AG24" s="877">
        <f t="shared" ref="AG24:AP24" si="11">AG25+AG29</f>
        <v>12.507501067016117</v>
      </c>
      <c r="AH24" s="877">
        <f t="shared" si="11"/>
        <v>11.918091210120288</v>
      </c>
      <c r="AI24" s="877">
        <f t="shared" si="11"/>
        <v>10.500498581339762</v>
      </c>
      <c r="AJ24" s="877">
        <f t="shared" si="11"/>
        <v>11.067426102291371</v>
      </c>
      <c r="AK24" s="877">
        <f t="shared" si="11"/>
        <v>9.6438956073150628</v>
      </c>
      <c r="AL24" s="877">
        <f t="shared" si="11"/>
        <v>9.2354329506186943</v>
      </c>
      <c r="AM24" s="877">
        <f t="shared" si="11"/>
        <v>8.6755663821612821</v>
      </c>
      <c r="AN24" s="877">
        <f t="shared" si="11"/>
        <v>8.2747681095642331</v>
      </c>
      <c r="AO24" s="877">
        <f t="shared" si="11"/>
        <v>7.834196591539361</v>
      </c>
      <c r="AP24" s="878">
        <f t="shared" si="11"/>
        <v>8.9967905488756337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4.784653323766114</v>
      </c>
      <c r="AG25" s="879">
        <f>①CO2排出量の現状把握!AA35</f>
        <v>4.9502020001591802</v>
      </c>
      <c r="AH25" s="879">
        <f>①CO2排出量の現状把握!AB35</f>
        <v>4.6327137592591132</v>
      </c>
      <c r="AI25" s="879">
        <f>①CO2排出量の現状把握!AC35</f>
        <v>3.7344689931237554</v>
      </c>
      <c r="AJ25" s="879">
        <f>①CO2排出量の現状把握!AD35</f>
        <v>3.8545067652360645</v>
      </c>
      <c r="AK25" s="879">
        <f>①CO2排出量の現状把握!AE35</f>
        <v>3.8130699911266097</v>
      </c>
      <c r="AL25" s="879">
        <f>①CO2排出量の現状把握!AF35</f>
        <v>3.6961621801675619</v>
      </c>
      <c r="AM25" s="879">
        <f>①CO2排出量の現状把握!AG35</f>
        <v>3.2846504271653041</v>
      </c>
      <c r="AN25" s="879">
        <f>①CO2排出量の現状把握!AH35</f>
        <v>3.1123929490695814</v>
      </c>
      <c r="AO25" s="879">
        <f>①CO2排出量の現状把握!AI35</f>
        <v>3.5022324795977386</v>
      </c>
      <c r="AP25" s="880">
        <f>①CO2排出量の現状把握!AJ35</f>
        <v>4.0966878760338759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1.9115829940992899</v>
      </c>
      <c r="AG26" s="881">
        <f>①CO2排出量の現状把握!AA36</f>
        <v>2.1201527599303378</v>
      </c>
      <c r="AH26" s="881">
        <f>①CO2排出量の現状把握!AB36</f>
        <v>1.8957230170829511</v>
      </c>
      <c r="AI26" s="881">
        <f>①CO2排出量の現状把握!AC36</f>
        <v>1.831667863911407</v>
      </c>
      <c r="AJ26" s="881">
        <f>①CO2排出量の現状把握!AD36</f>
        <v>1.882988545589106</v>
      </c>
      <c r="AK26" s="881">
        <f>①CO2排出量の現状把握!AE36</f>
        <v>1.8954262334378684</v>
      </c>
      <c r="AL26" s="881">
        <f>①CO2排出量の現状把握!AF36</f>
        <v>1.8089460837412406</v>
      </c>
      <c r="AM26" s="881">
        <f>①CO2排出量の現状把握!AG36</f>
        <v>1.5715654425629932</v>
      </c>
      <c r="AN26" s="881">
        <f>①CO2排出量の現状把握!AH36</f>
        <v>1.4364211466092924</v>
      </c>
      <c r="AO26" s="881">
        <f>①CO2排出量の現状把握!AI36</f>
        <v>2.031138429790841</v>
      </c>
      <c r="AP26" s="882">
        <f>①CO2排出量の現状把握!AJ36</f>
        <v>2.2634258412920505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0.79888451404551009</v>
      </c>
      <c r="AG27" s="881">
        <f>①CO2排出量の現状把握!AA37</f>
        <v>0.72109434697423846</v>
      </c>
      <c r="AH27" s="881">
        <f>①CO2排出量の現状把握!AB37</f>
        <v>0.59316149599308265</v>
      </c>
      <c r="AI27" s="881">
        <f>①CO2排出量の現状把握!AC37</f>
        <v>0.54850632708500946</v>
      </c>
      <c r="AJ27" s="881">
        <f>①CO2排出量の現状把握!AD37</f>
        <v>0.51043922025962418</v>
      </c>
      <c r="AK27" s="881">
        <f>①CO2排出量の現状把握!AE37</f>
        <v>0.51350654102511828</v>
      </c>
      <c r="AL27" s="881">
        <f>①CO2排出量の現状把握!AF37</f>
        <v>0.50640885277817049</v>
      </c>
      <c r="AM27" s="881">
        <f>①CO2排出量の現状把握!AG37</f>
        <v>0.47519207750596215</v>
      </c>
      <c r="AN27" s="881">
        <f>①CO2排出量の現状把握!AH37</f>
        <v>0.43134075469815308</v>
      </c>
      <c r="AO27" s="881">
        <f>①CO2排出量の現状把握!AI37</f>
        <v>0.40356526639403723</v>
      </c>
      <c r="AP27" s="882">
        <f>①CO2排出量の現状把握!AJ37</f>
        <v>0.43274859289651874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2.074185815621314</v>
      </c>
      <c r="AG28" s="881">
        <f>①CO2排出量の現状把握!AA38</f>
        <v>2.1089548932546038</v>
      </c>
      <c r="AH28" s="881">
        <f>①CO2排出量の現状把握!AB38</f>
        <v>2.143829246183079</v>
      </c>
      <c r="AI28" s="881">
        <f>①CO2排出量の現状把握!AC38</f>
        <v>1.3542948021273391</v>
      </c>
      <c r="AJ28" s="881">
        <f>①CO2排出量の現状把握!AD38</f>
        <v>1.4610789993873341</v>
      </c>
      <c r="AK28" s="881">
        <f>①CO2排出量の現状把握!AE38</f>
        <v>1.4041372166636228</v>
      </c>
      <c r="AL28" s="881">
        <f>①CO2排出量の現状把握!AF38</f>
        <v>1.3808072436481509</v>
      </c>
      <c r="AM28" s="881">
        <f>①CO2排出量の現状把握!AG38</f>
        <v>1.2378929070963485</v>
      </c>
      <c r="AN28" s="881">
        <f>①CO2排出量の現状把握!AH38</f>
        <v>1.2446310477621358</v>
      </c>
      <c r="AO28" s="881">
        <f>①CO2排出量の現状把握!AI38</f>
        <v>1.0675287834128604</v>
      </c>
      <c r="AP28" s="882">
        <f>①CO2排出量の現状把握!AJ38</f>
        <v>1.4005134418453062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8.3941183262611467</v>
      </c>
      <c r="AG29" s="883">
        <f>①CO2排出量の現状把握!AA39</f>
        <v>7.5572990668569364</v>
      </c>
      <c r="AH29" s="883">
        <f>①CO2排出量の現状把握!AB39</f>
        <v>7.2853774508611737</v>
      </c>
      <c r="AI29" s="883">
        <f>①CO2排出量の現状把握!AC39</f>
        <v>6.766029588216008</v>
      </c>
      <c r="AJ29" s="883">
        <f>①CO2排出量の現状把握!AD39</f>
        <v>7.2129193370553066</v>
      </c>
      <c r="AK29" s="883">
        <f>①CO2排出量の現状把握!AE39</f>
        <v>5.8308256161884522</v>
      </c>
      <c r="AL29" s="883">
        <f>①CO2排出量の現状把握!AF39</f>
        <v>5.5392707704511324</v>
      </c>
      <c r="AM29" s="883">
        <f>①CO2排出量の現状把握!AG39</f>
        <v>5.3909159549959771</v>
      </c>
      <c r="AN29" s="883">
        <f>①CO2排出量の現状把握!AH39</f>
        <v>5.1623751604946513</v>
      </c>
      <c r="AO29" s="883">
        <f>①CO2排出量の現状把握!AI39</f>
        <v>4.3319641119416223</v>
      </c>
      <c r="AP29" s="884">
        <f>①CO2排出量の現状把握!AJ39</f>
        <v>4.9001026728417578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874.2</v>
      </c>
      <c r="K6" s="619">
        <f>VLOOKUP(年度マスタ!$K$4&amp;"_"&amp;K$5,データシート1!$A:$BT,MATCH("cb_"&amp;$G6,データシート1!$A$1:$BT$1,0),0)</f>
        <v>868.9</v>
      </c>
      <c r="L6" s="619">
        <f>VLOOKUP(年度マスタ!$K$4&amp;"_"&amp;L$5,データシート1!$A:$BT,MATCH("cb_"&amp;$G6,データシート1!$A$1:$BT$1,0),0)</f>
        <v>907.7</v>
      </c>
      <c r="M6" s="619">
        <f>VLOOKUP(年度マスタ!$K$4&amp;"_"&amp;M$5,データシート1!$A:$BT,MATCH("cb_"&amp;$G6,データシート1!$A$1:$BT$1,0),0)</f>
        <v>955.19999999999993</v>
      </c>
      <c r="N6" s="619">
        <f>VLOOKUP(年度マスタ!$K$4&amp;"_"&amp;N$5,データシート1!$A:$BT,MATCH("cb_"&amp;$G6,データシート1!$A$1:$BT$1,0),0)</f>
        <v>1013.1</v>
      </c>
      <c r="O6" s="619">
        <f>VLOOKUP(年度マスタ!$K$4&amp;"_"&amp;O$5,データシート1!$A:$BT,MATCH("cb_"&amp;$G6,データシート1!$A$1:$BT$1,0),0)</f>
        <v>1052.4000000000001</v>
      </c>
      <c r="P6" s="619">
        <f>VLOOKUP(年度マスタ!$K$4&amp;"_"&amp;P$5,データシート1!$A:$BT,MATCH("cb_"&amp;$G6,データシート1!$A$1:$BT$1,0),0)</f>
        <v>1096.5</v>
      </c>
      <c r="Q6" s="619">
        <f>VLOOKUP(年度マスタ!$K$4&amp;"_"&amp;Q$5,データシート1!$A:$BT,MATCH("cb_"&amp;$G6,データシート1!$A$1:$BT$1,0),0)</f>
        <v>1133.8999999999999</v>
      </c>
      <c r="R6" s="633">
        <f>VLOOKUP(年度マスタ!$K$4&amp;"_"&amp;R$5,データシート1!$A:$BT,MATCH("cb_"&amp;$G6,データシート1!$A$1:$BT$1,0),0)</f>
        <v>1147.5</v>
      </c>
      <c r="S6" s="568"/>
      <c r="T6" s="190"/>
      <c r="U6" s="581"/>
      <c r="V6" s="195"/>
      <c r="W6" s="195"/>
      <c r="X6" s="195"/>
      <c r="Y6" s="196" t="s">
        <v>372</v>
      </c>
      <c r="Z6" s="663" t="s">
        <v>373</v>
      </c>
      <c r="AA6" s="663"/>
      <c r="AB6" s="663"/>
      <c r="AC6" s="664">
        <f>SUM(AC7:AC8)</f>
        <v>145686</v>
      </c>
      <c r="AD6" s="664">
        <f>SUM(AD7:AD8)</f>
        <v>202355.82100000003</v>
      </c>
      <c r="AE6" s="665">
        <f>$AD6*3600/100000000</f>
        <v>7.2848095560000017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759.5</v>
      </c>
      <c r="K7" s="617">
        <f>VLOOKUP(年度マスタ!$K$4&amp;"_"&amp;K$5,データシート1!$A:$BT,MATCH("cb_"&amp;$G7,データシート1!$A$1:$BT$1,0),0)</f>
        <v>1058.7</v>
      </c>
      <c r="L7" s="617">
        <f>VLOOKUP(年度マスタ!$K$4&amp;"_"&amp;L$5,データシート1!$A:$BT,MATCH("cb_"&amp;$G7,データシート1!$A$1:$BT$1,0),0)</f>
        <v>1738.8</v>
      </c>
      <c r="M7" s="617">
        <f>VLOOKUP(年度マスタ!$K$4&amp;"_"&amp;M$5,データシート1!$A:$BT,MATCH("cb_"&amp;$G7,データシート1!$A$1:$BT$1,0),0)</f>
        <v>2196</v>
      </c>
      <c r="N7" s="617">
        <f>VLOOKUP(年度マスタ!$K$4&amp;"_"&amp;N$5,データシート1!$A:$BT,MATCH("cb_"&amp;$G7,データシート1!$A$1:$BT$1,0),0)</f>
        <v>3708.7</v>
      </c>
      <c r="O7" s="617">
        <f>VLOOKUP(年度マスタ!$K$4&amp;"_"&amp;O$5,データシート1!$A:$BT,MATCH("cb_"&amp;$G7,データシート1!$A$1:$BT$1,0),0)</f>
        <v>3779.1</v>
      </c>
      <c r="P7" s="617">
        <f>VLOOKUP(年度マスタ!$K$4&amp;"_"&amp;P$5,データシート1!$A:$BT,MATCH("cb_"&amp;$G7,データシート1!$A$1:$BT$1,0),0)</f>
        <v>3967.1</v>
      </c>
      <c r="Q7" s="617">
        <f>VLOOKUP(年度マスタ!$K$4&amp;"_"&amp;Q$5,データシート1!$A:$BT,MATCH("cb_"&amp;$G7,データシート1!$A$1:$BT$1,0),0)</f>
        <v>3964.8</v>
      </c>
      <c r="R7" s="634">
        <f>VLOOKUP(年度マスタ!$K$4&amp;"_"&amp;R$5,データシート1!$A:$BT,MATCH("cb_"&amp;$G7,データシート1!$A$1:$BT$1,0),0)</f>
        <v>3964.8</v>
      </c>
      <c r="S7" s="568"/>
      <c r="T7" s="190"/>
      <c r="U7" s="581"/>
      <c r="V7" s="195"/>
      <c r="W7" s="195"/>
      <c r="X7" s="195"/>
      <c r="Y7" s="196" t="s">
        <v>375</v>
      </c>
      <c r="Z7" s="212" t="s">
        <v>376</v>
      </c>
      <c r="AA7" s="212"/>
      <c r="AB7" s="212"/>
      <c r="AC7" s="1022">
        <f>VLOOKUP(年度マスタ!$K$4&amp;"_"&amp;年度マスタ!$K$9,データシート3!A:AB,MATCH("ea_"&amp;$Y7&amp;"_設備",データシート3!$A$1:$AB$1,0),0)</f>
        <v>49927</v>
      </c>
      <c r="AD7" s="1022">
        <f>VLOOKUP(年度マスタ!$K$4&amp;"_"&amp;年度マスタ!$K$9,データシート3!A:AB,MATCH("ea_"&amp;$Y7&amp;"_年間発電",データシート3!$A$1:$AB$1,0),0)/10^3</f>
        <v>69485.53</v>
      </c>
      <c r="AE7" s="554">
        <f t="shared" ref="AE7:AE16" si="0">$AD7*3600/100000000</f>
        <v>2.5014790800000002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95759</v>
      </c>
      <c r="AD8" s="1022">
        <f>VLOOKUP(年度マスタ!$K$4&amp;"_"&amp;年度マスタ!$K$9,データシート3!A:AB,MATCH("ea_"&amp;$Y8&amp;"_年間発電",データシート3!$A$1:$AB$1,0),0)/10^3</f>
        <v>132870.29100000003</v>
      </c>
      <c r="AE8" s="554">
        <f t="shared" si="0"/>
        <v>4.7833304760000006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3186.2</v>
      </c>
      <c r="P9" s="617">
        <f>VLOOKUP(年度マスタ!$K$4&amp;"_"&amp;P$5,データシート1!$A:$BT,MATCH("cb_"&amp;$G9,データシート1!$A$1:$BT$1,0),0)</f>
        <v>3186.2</v>
      </c>
      <c r="Q9" s="617">
        <f>VLOOKUP(年度マスタ!$K$4&amp;"_"&amp;Q$5,データシート1!$A:$BT,MATCH("cb_"&amp;$G9,データシート1!$A$1:$BT$1,0),0)</f>
        <v>3186.2</v>
      </c>
      <c r="R9" s="634">
        <f>VLOOKUP(年度マスタ!$K$4&amp;"_"&amp;R$5,データシート1!$A:$BT,MATCH("cb_"&amp;$G9,データシート1!$A$1:$BT$1,0),0)</f>
        <v>3186.2</v>
      </c>
      <c r="S9" s="568"/>
      <c r="T9" s="190"/>
      <c r="U9" s="581"/>
      <c r="V9" s="195"/>
      <c r="W9" s="195"/>
      <c r="X9" s="195"/>
      <c r="Y9" s="196" t="s">
        <v>381</v>
      </c>
      <c r="Z9" s="208" t="s">
        <v>377</v>
      </c>
      <c r="AA9" s="208"/>
      <c r="AB9" s="208"/>
      <c r="AC9" s="666">
        <f>VLOOKUP(年度マスタ!$K$4&amp;"_"&amp;年度マスタ!$K$9,データシート3!A:AB,MATCH("ea_"&amp;$Y9&amp;"_設備",データシート3!$A$1:$AB$1,0),0)</f>
        <v>93500</v>
      </c>
      <c r="AD9" s="666">
        <f>VLOOKUP(年度マスタ!$K$4&amp;"_"&amp;年度マスタ!$K$9,データシート3!A:AB,MATCH("ea_"&amp;$Y9&amp;"_年間発電",データシート3!$A$1:$AB$1,0),0)/10^3</f>
        <v>228981.00599999999</v>
      </c>
      <c r="AE9" s="667">
        <f t="shared" si="0"/>
        <v>8.2433162160000002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408</v>
      </c>
      <c r="AD10" s="666">
        <f>SUM(AD11:AD12)</f>
        <v>2119.7350000000001</v>
      </c>
      <c r="AE10" s="667">
        <f t="shared" si="0"/>
        <v>7.6310459999999997E-2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408</v>
      </c>
      <c r="AD11" s="1022">
        <f>VLOOKUP(年度マスタ!$K$4&amp;"_"&amp;年度マスタ!$K$9,データシート3!A:AB,MATCH("ea_"&amp;$Y11&amp;"_年間発電",データシート3!$A$1:$AB$1,0),0)/10^3</f>
        <v>2119.7350000000001</v>
      </c>
      <c r="AE11" s="554">
        <f t="shared" si="0"/>
        <v>7.6310459999999997E-2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1633.7</v>
      </c>
      <c r="K12" s="651">
        <f t="shared" ref="K12:Q12" si="1">SUM(K6:K11)</f>
        <v>1927.6</v>
      </c>
      <c r="L12" s="651">
        <f t="shared" si="1"/>
        <v>2646.5</v>
      </c>
      <c r="M12" s="651">
        <f t="shared" si="1"/>
        <v>3151.2</v>
      </c>
      <c r="N12" s="651">
        <f t="shared" si="1"/>
        <v>4721.8</v>
      </c>
      <c r="O12" s="651">
        <f t="shared" si="1"/>
        <v>8017.7</v>
      </c>
      <c r="P12" s="651">
        <f t="shared" si="1"/>
        <v>8249.7999999999993</v>
      </c>
      <c r="Q12" s="651">
        <f t="shared" si="1"/>
        <v>8284.9</v>
      </c>
      <c r="R12" s="652">
        <f t="shared" ref="R12" si="2">SUM(R6:R11)</f>
        <v>8298.5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0.18851565000000001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2.8208667799999998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1049.144904</v>
      </c>
      <c r="K19" s="615">
        <f>K6*別紙!$C5/100*別紙!$E5/10^3</f>
        <v>1042.7842679999999</v>
      </c>
      <c r="L19" s="615">
        <f>L6*別紙!$C5/100*別紙!$E5/10^3</f>
        <v>1089.3489240000001</v>
      </c>
      <c r="M19" s="615">
        <f>M6*別紙!$C5/100*別紙!$E5/10^3</f>
        <v>1146.3546239999998</v>
      </c>
      <c r="N19" s="615">
        <f>N6*別紙!$C5/100*別紙!$E5/10^3</f>
        <v>1215.8415720000003</v>
      </c>
      <c r="O19" s="615">
        <f>O6*別紙!$C5/100*別紙!$E5/10^3</f>
        <v>1263.0062880000003</v>
      </c>
      <c r="P19" s="615">
        <f>P6*別紙!$C5/100*別紙!$E5/10^3</f>
        <v>1315.9315799999999</v>
      </c>
      <c r="Q19" s="615">
        <f>Q6*別紙!$C5/100*別紙!$E5/10^3</f>
        <v>1360.8160679999996</v>
      </c>
      <c r="R19" s="639">
        <f>R6*別紙!$C5/100*別紙!$E5/10^3</f>
        <v>1377.1377000000002</v>
      </c>
      <c r="S19" s="572"/>
      <c r="T19" s="191"/>
      <c r="U19" s="588"/>
      <c r="W19" s="201"/>
      <c r="X19" s="201"/>
      <c r="Y19" s="173"/>
      <c r="Z19" s="628" t="s">
        <v>389</v>
      </c>
      <c r="AA19" s="671"/>
      <c r="AB19" s="672"/>
      <c r="AC19" s="673">
        <f>SUM($AC$6,$AC$9,$AC$10,$AC$13)</f>
        <v>239594</v>
      </c>
      <c r="AD19" s="673">
        <f>SUM($AD$6,$AD$9,$AD$10,$AD$13)</f>
        <v>433456.56200000003</v>
      </c>
      <c r="AE19" s="674">
        <f>SUM($AE$6,$AE$9,$AE$10,$AE$13,$AE$17,$AE$18)</f>
        <v>18.613818662000003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1004.6362199999999</v>
      </c>
      <c r="K20" s="617">
        <f>K7*別紙!$C6/100*別紙!$E6/10^3</f>
        <v>1400.4060119999999</v>
      </c>
      <c r="L20" s="617">
        <f>L7*別紙!$C6/100*別紙!$E6/10^3</f>
        <v>2300.0150879999997</v>
      </c>
      <c r="M20" s="617">
        <f>M7*別紙!$C6/100*別紙!$E6/10^3</f>
        <v>2904.7809600000001</v>
      </c>
      <c r="N20" s="617">
        <f>N7*別紙!$C6/100*別紙!$E6/10^3</f>
        <v>4905.7200119999998</v>
      </c>
      <c r="O20" s="617">
        <f>O7*別紙!$C6/100*別紙!$E6/10^3</f>
        <v>4998.8423159999993</v>
      </c>
      <c r="P20" s="617">
        <f>P7*別紙!$C6/100*別紙!$E6/10^3</f>
        <v>5247.5211960000006</v>
      </c>
      <c r="Q20" s="617">
        <f>Q7*別紙!$C6/100*別紙!$E6/10^3</f>
        <v>5244.4788480000007</v>
      </c>
      <c r="R20" s="634">
        <f>R7*別紙!$C6/100*別紙!$E6/10^3</f>
        <v>5244.4788480000007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16746.6672</v>
      </c>
      <c r="P22" s="617">
        <f>P9*別紙!$C8/100*別紙!$E8/10^3</f>
        <v>16746.6672</v>
      </c>
      <c r="Q22" s="617">
        <f>Q9*別紙!$C8/100*別紙!$E8/10^3</f>
        <v>16746.6672</v>
      </c>
      <c r="R22" s="634">
        <f>R9*別紙!$C8/100*別紙!$E8/10^3</f>
        <v>16746.6672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2053.7811240000001</v>
      </c>
      <c r="K25" s="657">
        <f t="shared" si="3"/>
        <v>2443.1902799999998</v>
      </c>
      <c r="L25" s="657">
        <f t="shared" si="3"/>
        <v>3389.364012</v>
      </c>
      <c r="M25" s="657">
        <f t="shared" si="3"/>
        <v>4051.1355839999997</v>
      </c>
      <c r="N25" s="657">
        <f t="shared" si="3"/>
        <v>6121.561584</v>
      </c>
      <c r="O25" s="657">
        <f t="shared" si="3"/>
        <v>23008.515803999999</v>
      </c>
      <c r="P25" s="657">
        <f t="shared" si="3"/>
        <v>23310.119976000002</v>
      </c>
      <c r="Q25" s="657">
        <f t="shared" si="3"/>
        <v>23351.962116000002</v>
      </c>
      <c r="R25" s="658">
        <f t="shared" ref="R25" si="4">SUM(R19:R24)</f>
        <v>23368.283748000002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23674.203054608064</v>
      </c>
      <c r="K26" s="654">
        <f>(VLOOKUP(年度マスタ!$K$4&amp;"_"&amp;K$18,データシート1!$A:$BT,MATCH("da_合計",データシート1!$A$1:$BT$1,0),0))/10^3</f>
        <v>23137.881513578352</v>
      </c>
      <c r="L26" s="654">
        <f>(VLOOKUP(年度マスタ!$K$4&amp;"_"&amp;L$18,データシート1!$A:$BT,MATCH("da_合計",データシート1!$A$1:$BT$1,0),0))/10^3</f>
        <v>22868.172033942734</v>
      </c>
      <c r="M26" s="654">
        <f>(VLOOKUP(年度マスタ!$K$4&amp;"_"&amp;M$18,データシート1!$A:$BT,MATCH("da_合計",データシート1!$A$1:$BT$1,0),0))/10^3</f>
        <v>21646.443777983881</v>
      </c>
      <c r="N26" s="654">
        <f>(VLOOKUP(年度マスタ!$K$4&amp;"_"&amp;N$18,データシート1!$A:$BT,MATCH("da_合計",データシート1!$A$1:$BT$1,0),0))/10^3</f>
        <v>21353.869355003826</v>
      </c>
      <c r="O26" s="654">
        <f>(VLOOKUP(年度マスタ!$K$4&amp;"_"&amp;O$18,データシート1!$A:$BT,MATCH("da_合計",データシート1!$A$1:$BT$1,0),0))/10^3</f>
        <v>21179.853816734387</v>
      </c>
      <c r="P26" s="654">
        <f>(VLOOKUP(年度マスタ!$K$4&amp;"_"&amp;P$18,データシート1!$A:$BT,MATCH("da_合計",データシート1!$A$1:$BT$1,0),0))/10^3</f>
        <v>22450.613592162939</v>
      </c>
      <c r="Q26" s="654">
        <f>(VLOOKUP(年度マスタ!$K$4&amp;"_"&amp;Q$18,データシート1!$A:$BT,MATCH("da_合計",データシート1!$A$1:$BT$1,0),0))/10^3</f>
        <v>21092.80541145903</v>
      </c>
      <c r="R26" s="655">
        <f>Q26</f>
        <v>21092.80541145903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8.675185894378995E-2</v>
      </c>
      <c r="K27" s="839">
        <f t="shared" ref="K27:P27" si="5">K25/K26</f>
        <v>0.10559265240278051</v>
      </c>
      <c r="L27" s="839">
        <f t="shared" si="5"/>
        <v>0.14821315875047819</v>
      </c>
      <c r="M27" s="839">
        <f t="shared" si="5"/>
        <v>0.18715016773888374</v>
      </c>
      <c r="N27" s="839">
        <f t="shared" si="5"/>
        <v>0.28667224109271522</v>
      </c>
      <c r="O27" s="839">
        <f t="shared" si="5"/>
        <v>1.0863396887952441</v>
      </c>
      <c r="P27" s="839">
        <f t="shared" si="5"/>
        <v>1.03828431594124</v>
      </c>
      <c r="Q27" s="839">
        <f>Q25/Q26</f>
        <v>1.1071055585291487</v>
      </c>
      <c r="R27" s="840">
        <f>R25/R26</f>
        <v>1.1078793594381133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1.1078793594381133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20.549972066044724</v>
      </c>
      <c r="AA52" s="173"/>
      <c r="AB52" s="678" t="s">
        <v>413</v>
      </c>
      <c r="AC52" s="679">
        <f>$AD6</f>
        <v>202355.82100000003</v>
      </c>
      <c r="AD52" s="680">
        <f>R19+R20</f>
        <v>6621.6165480000009</v>
      </c>
      <c r="AE52" s="681">
        <f t="shared" ref="AE52:AE54" si="6">IFERROR(AD52/AC52,"-")</f>
        <v>3.2722639335391296E-2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412363.75658854103</v>
      </c>
      <c r="Z53" s="1130"/>
      <c r="AA53" s="173"/>
      <c r="AB53" s="678" t="s">
        <v>377</v>
      </c>
      <c r="AC53" s="679">
        <f>$AD9</f>
        <v>228981.00599999999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2119.7350000000001</v>
      </c>
      <c r="AD54" s="679">
        <f>R22</f>
        <v>16746.6672</v>
      </c>
      <c r="AE54" s="681">
        <f t="shared" si="6"/>
        <v>7.900358865612918</v>
      </c>
      <c r="AF54" s="473"/>
      <c r="AG54" s="41"/>
      <c r="AH54" s="420"/>
      <c r="AI54" s="442" t="s">
        <v>440</v>
      </c>
      <c r="AJ54" s="443">
        <f>VLOOKUP(年度マスタ!$K$4&amp;"_"&amp;AJ$53,データシート1!$A$1:$BT$2000,MATCH("ca_太陽光発電（10kW未満）",データシート1!$A$1:$BT$1,0),0)</f>
        <v>199</v>
      </c>
      <c r="AK54" s="443">
        <f>VLOOKUP(年度マスタ!$K$4&amp;"_"&amp;AK$53,データシート1!$A$1:$BT$2000,MATCH("ca_太陽光発電（10kW未満）",データシート1!$A$1:$BT$1,0),0)</f>
        <v>197</v>
      </c>
      <c r="AL54" s="443">
        <f>VLOOKUP(年度マスタ!$K$4&amp;"_"&amp;AL$53,データシート1!$A$1:$BT$2000,MATCH("ca_太陽光発電（10kW未満）",データシート1!$A$1:$BT$1,0),0)</f>
        <v>203</v>
      </c>
      <c r="AM54" s="443">
        <f>VLOOKUP(年度マスタ!$K$4&amp;"_"&amp;AM$53,データシート1!$A$1:$BT$2000,MATCH("ca_太陽光発電（10kW未満）",データシート1!$A$1:$BT$1,0),0)</f>
        <v>212</v>
      </c>
      <c r="AN54" s="443">
        <f>VLOOKUP(年度マスタ!$K$4&amp;"_"&amp;AN$53,データシート1!$A$1:$BT$2000,MATCH("ca_太陽光発電（10kW未満）",データシート1!$A$1:$BT$1,0),0)</f>
        <v>220</v>
      </c>
      <c r="AO54" s="443">
        <f>VLOOKUP(年度マスタ!$K$4&amp;"_"&amp;AO$53,データシート1!$A$1:$BT$2000,MATCH("ca_太陽光発電（10kW未満）",データシート1!$A$1:$BT$1,0),0)</f>
        <v>228</v>
      </c>
      <c r="AP54" s="443">
        <f>VLOOKUP(年度マスタ!$K$4&amp;"_"&amp;AP$53,データシート1!$A$1:$BT$2000,MATCH("ca_太陽光発電（10kW未満）",データシート1!$A$1:$BT$1,0),0)</f>
        <v>235</v>
      </c>
      <c r="AQ54" s="443">
        <f>VLOOKUP(年度マスタ!$K$4&amp;"_"&amp;AQ$53,データシート1!$A$1:$BT$2000,MATCH("ca_太陽光発電（10kW未満）",データシート1!$A$1:$BT$1,0),0)</f>
        <v>241</v>
      </c>
      <c r="AR54" s="443">
        <f>VLOOKUP(年度マスタ!$K$4&amp;"_"&amp;AR$53,データシート1!$A$1:$BT$2000,MATCH("ca_太陽光発電（10kW未満）",データシート1!$A$1:$BT$1,0),0)</f>
        <v>244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阿南町</v>
      </c>
      <c r="AZ12" s="1023" t="str">
        <f>年度マスタ!$K4</f>
        <v>20404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阿南町</v>
      </c>
      <c r="AZ4" s="1038" t="str">
        <f>年度マスタ!$K4</f>
        <v>20404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2025-03-04T09:38:27Z</dcterms:created>
  <dcterms:modified xsi:type="dcterms:W3CDTF">2025-03-04T09:38:27Z</dcterms:modified>
  <cp:category/>
  <cp:contentStatus/>
</cp:coreProperties>
</file>