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7F21D83-EF04-4EEA-A7CD-4121966C23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<sst xmlns="http://schemas.openxmlformats.org/spreadsheetml/2006/main" count="16825" uniqueCount="2620">
  <si>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</si>
  <si>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</si>
  <si>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</si>
  <si>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</si>
  <si>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</si>
  <si>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</si>
  <si>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</si>
  <si>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</si>
  <si>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</si>
  <si>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</si>
  <si>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</si>
  <si>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</si>
  <si>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</si>
  <si>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</si>
  <si>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</si>
  <si>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</si>
  <si>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</si>
  <si>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</si>
  <si>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</si>
  <si>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</si>
  <si>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</si>
  <si>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</si>
  <si>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</si>
  <si>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</si>
  <si>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</si>
  <si>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</si>
  <si>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</si>
  <si>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</si>
  <si>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</si>
  <si>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</si>
  <si>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</si>
  <si>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</si>
  <si>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</si>
  <si>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</si>
  <si>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</si>
  <si>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</si>
  <si>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</si>
  <si>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</si>
  <si>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</si>
  <si>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</si>
  <si>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</si>
  <si>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</si>
  <si>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</si>
  <si>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</si>
  <si>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</si>
  <si>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</si>
  <si>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</si>
  <si>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</si>
  <si>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</si>
  <si>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</si>
  <si>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</si>
  <si>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</si>
  <si>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</si>
  <si>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</si>
  <si>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</si>
  <si>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</si>
  <si>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</si>
  <si>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</si>
  <si>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</si>
  <si>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</si>
  <si>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</si>
  <si>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</si>
  <si>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</si>
  <si>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</si>
  <si>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</si>
  <si>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</si>
  <si>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</si>
  <si>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</si>
  <si>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</si>
  <si>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</si>
  <si>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</si>
  <si>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</si>
  <si>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</si>
  <si>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</si>
  <si>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</si>
  <si>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</si>
  <si>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</si>
  <si>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</si>
  <si>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</si>
  <si>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</si>
  <si>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</si>
  <si>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</si>
  <si>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</si>
  <si>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</si>
  <si>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</si>
  <si>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</si>
  <si>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</si>
  <si>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</si>
  <si>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</si>
  <si>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</si>
  <si>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</si>
  <si>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</si>
  <si>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</si>
  <si>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</si>
  <si>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</si>
  <si>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</si>
  <si>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</si>
  <si>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</si>
  <si>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</si>
  <si>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</si>
  <si>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</si>
  <si>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</si>
  <si>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</si>
  <si>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</si>
  <si>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</si>
  <si>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</si>
  <si>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</si>
  <si>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</si>
  <si>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</si>
  <si>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</si>
  <si>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</si>
  <si>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</si>
  <si>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</si>
  <si>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</si>
  <si>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</si>
  <si>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</si>
  <si>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</si>
  <si>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</si>
  <si>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</si>
  <si>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</si>
  <si>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</si>
  <si>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</si>
  <si>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</si>
  <si>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</si>
  <si>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</si>
  <si>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</si>
  <si>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</si>
  <si>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</si>
  <si>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</si>
  <si>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</si>
  <si>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</si>
  <si>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</si>
  <si>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</si>
  <si>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</si>
  <si>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</si>
  <si>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</si>
  <si>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</si>
  <si>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</si>
  <si>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</si>
  <si>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</si>
  <si>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</si>
  <si>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</si>
  <si>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</si>
  <si>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</si>
  <si>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</si>
  <si>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</si>
  <si>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</si>
  <si>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</si>
  <si>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</si>
  <si>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</si>
  <si>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</si>
  <si>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</si>
  <si>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</si>
  <si>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</si>
  <si>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</si>
  <si>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</si>
  <si>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</si>
  <si>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</si>
  <si>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</si>
  <si>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</si>
  <si>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</si>
  <si>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</si>
  <si>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</si>
  <si>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</si>
  <si>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</si>
  <si>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</si>
  <si>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</si>
  <si>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</si>
  <si>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</si>
  <si>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</si>
  <si>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</si>
  <si>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</si>
  <si>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</si>
  <si>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</si>
  <si>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</si>
  <si>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</si>
  <si>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</si>
  <si>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</si>
  <si>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</si>
  <si>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</si>
  <si>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</si>
  <si>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</si>
  <si>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</si>
  <si>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</si>
  <si>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</si>
  <si>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</si>
  <si>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</si>
  <si>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</si>
  <si>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</si>
  <si>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</si>
  <si>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</si>
  <si>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</si>
  <si>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</si>
  <si>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</si>
  <si>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</si>
  <si>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</si>
  <si>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</si>
  <si>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</si>
  <si>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</si>
  <si>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</si>
  <si>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</si>
  <si>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</si>
  <si>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</si>
  <si>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</si>
  <si>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</si>
  <si>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</si>
  <si>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</si>
  <si>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</si>
  <si>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</si>
  <si>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</si>
  <si>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</si>
  <si>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</si>
  <si>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</si>
  <si>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</si>
  <si>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</si>
  <si>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</si>
  <si>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</si>
  <si>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</si>
  <si>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</si>
  <si>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</si>
  <si>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</si>
  <si>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</si>
  <si>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</si>
  <si>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</si>
  <si>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</si>
  <si>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</si>
  <si>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</si>
  <si>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</si>
  <si>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</si>
  <si>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</si>
  <si>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</si>
  <si>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</si>
  <si>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</si>
  <si>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</si>
  <si>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</si>
  <si>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</si>
  <si>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</si>
  <si>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</si>
  <si>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</si>
  <si>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</si>
  <si>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</si>
  <si>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</si>
  <si>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</si>
  <si>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</si>
  <si>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</si>
  <si>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</si>
  <si>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</si>
  <si>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</si>
  <si>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</si>
  <si>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</si>
  <si>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</si>
  <si>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</si>
  <si>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</si>
  <si>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</si>
  <si>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</si>
  <si>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</si>
  <si>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</si>
  <si>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</si>
  <si>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</si>
  <si>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</si>
  <si>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</si>
  <si>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</si>
  <si>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</si>
  <si>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</si>
  <si>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</si>
  <si>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</si>
  <si>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</si>
  <si>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</si>
  <si>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</si>
  <si>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</si>
  <si>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</si>
  <si>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</si>
  <si>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</si>
  <si>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</si>
  <si>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</si>
  <si>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</si>
  <si>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</si>
  <si>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</si>
  <si>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</si>
  <si>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</si>
  <si>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</si>
  <si>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</si>
  <si>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</si>
  <si>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</si>
  <si>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</si>
  <si>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</si>
  <si>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</si>
  <si>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</si>
  <si>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</si>
  <si>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</si>
  <si>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</si>
  <si>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</si>
  <si>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</si>
  <si>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</si>
  <si>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</si>
  <si>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</si>
  <si>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</si>
  <si>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</si>
  <si>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</si>
  <si>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</si>
  <si>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</si>
  <si>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</si>
  <si>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</si>
  <si>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</si>
  <si>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</si>
  <si>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</si>
  <si>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</si>
  <si>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</si>
  <si>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</si>
  <si>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</si>
  <si>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</si>
  <si>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</si>
  <si>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</si>
  <si>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</si>
  <si>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</si>
  <si>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</si>
  <si>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</si>
  <si>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</si>
  <si>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</si>
  <si>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</si>
  <si>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</si>
  <si>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</si>
  <si>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</si>
  <si>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</si>
  <si>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</si>
  <si>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</si>
  <si>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</si>
  <si>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</si>
  <si>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</si>
  <si>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</si>
  <si>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</si>
  <si>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</si>
  <si>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</si>
  <si>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</si>
  <si>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</si>
  <si>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</si>
  <si>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</si>
  <si>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</si>
  <si>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</si>
  <si>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</si>
  <si>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</si>
  <si>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</si>
  <si>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</si>
  <si>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</si>
  <si>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</si>
  <si>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</si>
  <si>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</si>
  <si>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</si>
  <si>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</si>
  <si>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</si>
  <si>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</si>
  <si>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</si>
  <si>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</si>
  <si>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</si>
  <si>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</si>
  <si>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</si>
  <si>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</si>
  <si>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</si>
  <si>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</si>
  <si>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</si>
  <si>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</si>
  <si>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</si>
  <si>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</si>
  <si>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</si>
  <si>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</si>
  <si>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</si>
  <si>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</si>
  <si>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</si>
  <si>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</si>
  <si>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</si>
  <si>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</si>
  <si>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</si>
  <si>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</si>
  <si>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</si>
  <si>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</si>
  <si>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</si>
  <si>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</si>
  <si>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</si>
  <si>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</si>
  <si>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</si>
  <si>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</si>
  <si>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</si>
  <si>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</si>
  <si>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</si>
  <si>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</si>
  <si>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</si>
  <si>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</si>
  <si>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</si>
  <si>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</si>
  <si>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</si>
  <si>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</si>
  <si>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</si>
  <si>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</si>
  <si>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</si>
  <si>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</si>
  <si>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</si>
  <si>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</si>
  <si>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</si>
  <si>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</si>
  <si>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</si>
  <si>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</si>
  <si>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</si>
  <si>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</si>
  <si>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</si>
  <si>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</si>
  <si>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</si>
  <si>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</si>
  <si>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</si>
  <si>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</si>
  <si>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</si>
  <si>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</si>
  <si>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</si>
  <si>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</si>
  <si>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</si>
  <si>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</si>
  <si>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</si>
  <si>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</si>
  <si>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</si>
  <si>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</si>
  <si>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</si>
  <si>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</si>
  <si>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</si>
  <si>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</si>
  <si>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</si>
  <si>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</si>
  <si>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</si>
  <si>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</si>
  <si>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</si>
  <si>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</si>
  <si>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</si>
  <si>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</si>
  <si>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</si>
  <si>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</si>
  <si>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</si>
  <si>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</si>
  <si>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</si>
  <si>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</si>
  <si>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</si>
  <si>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</si>
  <si>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</si>
  <si>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</si>
  <si>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</si>
  <si>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</si>
  <si>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</si>
  <si>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</si>
  <si>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</si>
  <si>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</si>
  <si>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</si>
  <si>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</si>
  <si>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</si>
  <si>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</si>
  <si>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</si>
  <si>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</si>
  <si>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</si>
  <si>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</si>
  <si>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</si>
  <si>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</si>
  <si>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</si>
  <si>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</si>
  <si>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</si>
  <si>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</si>
  <si>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</si>
  <si>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</si>
  <si>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</si>
  <si>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</si>
  <si>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</si>
  <si>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</si>
  <si>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</si>
  <si>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</si>
  <si>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</si>
  <si>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</si>
  <si>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</si>
  <si>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</si>
  <si>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</si>
  <si>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</si>
  <si>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</si>
  <si>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</si>
  <si>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</si>
  <si>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</si>
  <si>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</si>
  <si>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</si>
  <si>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</si>
  <si>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</si>
  <si>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</si>
  <si>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</si>
  <si>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</si>
  <si>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</si>
  <si>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</si>
  <si>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</si>
  <si>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</si>
  <si>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</si>
  <si>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</si>
  <si>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</si>
  <si>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</si>
  <si>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</si>
  <si>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</si>
  <si>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</si>
  <si>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</si>
  <si>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</si>
  <si>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</si>
  <si>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</si>
  <si>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</si>
  <si>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</si>
  <si>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</si>
  <si>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</si>
  <si>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</si>
  <si>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</si>
  <si>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</si>
  <si>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</si>
  <si>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</si>
  <si>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</si>
  <si>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</si>
  <si>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</si>
  <si>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</si>
  <si>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</si>
  <si>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</si>
  <si>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</si>
  <si>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</si>
  <si>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</si>
  <si>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</si>
  <si>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</si>
  <si>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</si>
  <si>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</si>
  <si>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</si>
  <si>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</si>
  <si>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</si>
  <si>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</si>
  <si>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</si>
  <si>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</si>
  <si>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</si>
  <si>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</si>
  <si>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</si>
  <si>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</si>
  <si>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</si>
  <si>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</si>
  <si>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</si>
  <si>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</si>
  <si>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</si>
  <si>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</si>
  <si>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</si>
  <si>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</si>
  <si>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</si>
  <si>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</si>
  <si>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</si>
  <si>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</si>
  <si>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</si>
  <si>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</si>
  <si>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</si>
  <si>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</si>
  <si>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</si>
  <si>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</si>
  <si>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</si>
  <si>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</si>
  <si>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</si>
  <si>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</si>
  <si>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</si>
  <si>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</si>
  <si>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</si>
  <si>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</si>
  <si>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</si>
  <si>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</si>
  <si>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</si>
  <si>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</si>
  <si>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</si>
  <si>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</si>
  <si>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</si>
  <si>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</si>
  <si>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</si>
  <si>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</si>
  <si>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</si>
  <si>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</si>
  <si>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</si>
  <si>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</si>
  <si>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</si>
  <si>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</si>
  <si>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</si>
  <si>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</si>
  <si>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</si>
  <si>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</si>
  <si>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</si>
  <si>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</si>
  <si>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</si>
  <si>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</si>
  <si>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</si>
  <si>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</si>
  <si>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</si>
  <si>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</si>
  <si>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</si>
  <si>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</si>
  <si>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</si>
  <si>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</si>
  <si>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</si>
  <si>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</si>
  <si>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</si>
  <si>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</si>
  <si>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</si>
  <si>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</si>
  <si>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</si>
  <si>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</si>
  <si>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</si>
  <si>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</si>
  <si>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</si>
  <si>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</si>
  <si>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</si>
  <si>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</si>
  <si>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</si>
  <si>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</si>
  <si>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</si>
  <si>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</si>
  <si>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</si>
  <si>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</si>
  <si>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</si>
  <si>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</si>
  <si>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</si>
  <si>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</si>
  <si>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</si>
  <si>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</si>
  <si>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</si>
  <si>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</si>
  <si>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</si>
  <si>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</si>
  <si>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</si>
  <si>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</si>
  <si>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</si>
  <si>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</si>
  <si>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</si>
  <si>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</si>
  <si>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</si>
  <si>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</si>
  <si>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</si>
  <si>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</si>
  <si>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</si>
  <si>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</si>
  <si>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</si>
  <si>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</si>
  <si>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</si>
  <si>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</si>
  <si>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</si>
  <si>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</si>
  <si>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</si>
  <si>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</si>
  <si>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</si>
  <si>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</si>
  <si>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</si>
  <si>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</si>
  <si>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</si>
  <si>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</si>
  <si>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</si>
  <si>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</si>
  <si>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</si>
  <si>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</si>
  <si>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</si>
  <si>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</si>
  <si>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</si>
  <si>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</si>
  <si>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</si>
  <si>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</si>
  <si>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</si>
  <si>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</si>
  <si>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</si>
  <si>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</si>
  <si>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</si>
  <si>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</si>
  <si>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</si>
  <si>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</si>
  <si>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</si>
  <si>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</si>
  <si>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</si>
  <si>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</si>
  <si>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</si>
  <si>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</si>
  <si>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</si>
  <si>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</si>
  <si>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</si>
  <si>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</si>
  <si>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</si>
  <si>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</si>
  <si>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</si>
  <si>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</si>
  <si>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</si>
  <si>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</si>
  <si>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</si>
  <si>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</si>
  <si>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</si>
  <si>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</si>
  <si>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</si>
  <si>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</si>
  <si>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</si>
  <si>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</si>
  <si>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</si>
  <si>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</si>
  <si>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</si>
  <si>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</si>
  <si>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</si>
  <si>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</si>
  <si>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</si>
  <si>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</si>
  <si>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</si>
  <si>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</si>
  <si>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</si>
  <si>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</si>
  <si>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</si>
  <si>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</si>
  <si>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</si>
  <si>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</si>
  <si>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</si>
  <si>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</si>
  <si>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</si>
  <si>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</si>
  <si>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</si>
  <si>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</si>
  <si>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</si>
  <si>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</si>
  <si>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</si>
  <si>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</si>
  <si>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</si>
  <si>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</si>
  <si>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</si>
  <si>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</si>
  <si>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</si>
  <si>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</si>
  <si>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</si>
  <si>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</si>
  <si>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</si>
  <si>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</si>
  <si>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</si>
  <si>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</si>
  <si>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</si>
  <si>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</si>
  <si>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</si>
  <si>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</si>
  <si>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</si>
  <si>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</si>
  <si>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</si>
  <si>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</si>
  <si>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</si>
  <si>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</si>
  <si>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</si>
  <si>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</si>
  <si>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</si>
  <si>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</si>
  <si>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</si>
  <si>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</si>
  <si>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</si>
  <si>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</si>
  <si>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</si>
  <si>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</si>
  <si>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</si>
  <si>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</si>
  <si>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</si>
  <si>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</si>
  <si>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</si>
  <si>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</si>
  <si>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</si>
  <si>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</si>
  <si>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</si>
  <si>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</si>
  <si>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</si>
  <si>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</si>
  <si>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</si>
  <si>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</si>
  <si>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</si>
  <si>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</si>
  <si>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</si>
  <si>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</si>
  <si>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</si>
  <si>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</si>
  <si>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</si>
  <si>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</si>
  <si>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</si>
  <si>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</si>
  <si>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</si>
  <si>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</si>
  <si>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</si>
  <si>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</si>
  <si>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</si>
  <si>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</si>
  <si>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</si>
  <si>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</si>
  <si>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</si>
  <si>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</si>
  <si>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</si>
  <si>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</si>
  <si>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</si>
  <si>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</si>
  <si>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</si>
  <si>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</si>
  <si>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</si>
  <si>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</si>
  <si>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</si>
  <si>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</si>
  <si>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</si>
  <si>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</si>
  <si>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</si>
  <si>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</si>
  <si>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</si>
  <si>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</si>
  <si>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</si>
  <si>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</si>
  <si>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</si>
  <si>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</si>
  <si>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</si>
  <si>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</si>
  <si>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</si>
  <si>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</si>
  <si>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</si>
  <si>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</si>
  <si>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</si>
  <si>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</si>
  <si>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</si>
  <si>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</si>
  <si>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</si>
  <si>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</si>
  <si>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</si>
  <si>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</si>
  <si>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</si>
  <si>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</si>
  <si>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</si>
  <si>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</si>
  <si>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</si>
  <si>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</si>
  <si>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</si>
  <si>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</si>
  <si>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</si>
  <si>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</si>
  <si>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</si>
  <si>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</si>
  <si>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</si>
  <si>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</si>
  <si>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</si>
  <si>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</si>
  <si>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</si>
  <si>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</si>
  <si>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</si>
  <si>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</si>
  <si>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</si>
  <si>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</si>
  <si>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</si>
  <si>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</si>
  <si>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</si>
  <si>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</si>
  <si>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</si>
  <si>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</si>
  <si>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</si>
  <si>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</si>
  <si>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</si>
  <si>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</si>
  <si>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</si>
  <si>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</si>
  <si>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</si>
  <si>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</si>
  <si>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</si>
  <si>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</si>
  <si>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</si>
  <si>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</si>
  <si>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</si>
  <si>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</si>
  <si>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</si>
  <si>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</si>
  <si>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</si>
  <si>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</si>
  <si>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</si>
  <si>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</si>
  <si>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</si>
  <si>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</si>
  <si>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</si>
  <si>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</si>
  <si>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</si>
  <si>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</si>
  <si>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</si>
  <si>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</si>
  <si>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</si>
  <si>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</si>
  <si>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</si>
  <si>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</si>
  <si>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</si>
  <si>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</si>
  <si>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</si>
  <si>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</si>
  <si>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</si>
  <si>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</si>
  <si>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</si>
  <si>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</si>
  <si>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</si>
  <si>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</si>
  <si>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</si>
  <si>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</si>
  <si>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</si>
  <si>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</si>
  <si>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</si>
  <si>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</si>
  <si>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</si>
  <si>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</si>
  <si>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</si>
  <si>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</si>
  <si>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</si>
  <si>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</si>
  <si>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</si>
  <si>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</si>
  <si>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</si>
  <si>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</si>
  <si>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</si>
  <si>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</si>
  <si>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</si>
  <si>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</si>
  <si>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</si>
  <si>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</si>
  <si>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</si>
  <si>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</si>
  <si>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</si>
  <si>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</si>
  <si>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</si>
  <si>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</si>
  <si>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</si>
  <si>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</si>
  <si>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</si>
  <si>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</si>
  <si>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</si>
  <si>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</si>
  <si>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</si>
  <si>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</si>
  <si>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</si>
  <si>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</si>
  <si>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</si>
  <si>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</si>
  <si>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</si>
  <si>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</si>
  <si>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</si>
  <si>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</si>
  <si>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</si>
  <si>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</si>
  <si>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</si>
  <si>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</si>
  <si>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</si>
  <si>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</si>
  <si>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</si>
  <si>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</si>
  <si>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</si>
  <si>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</si>
  <si>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</si>
  <si>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</si>
  <si>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</si>
  <si>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</si>
  <si>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</si>
  <si>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</si>
  <si>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</si>
  <si>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</si>
  <si>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</si>
  <si>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</si>
  <si>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</si>
  <si>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</si>
  <si>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</si>
  <si>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</si>
  <si>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</si>
  <si>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</si>
  <si>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</si>
  <si>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</si>
  <si>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</si>
  <si>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</si>
  <si>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</si>
  <si>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</si>
  <si>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</si>
  <si>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</si>
  <si>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</si>
  <si>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</si>
  <si>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</si>
  <si>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</si>
  <si>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</si>
  <si>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</si>
  <si>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</si>
  <si>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</si>
  <si>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</si>
  <si>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</si>
  <si>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</si>
  <si>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</si>
  <si>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</si>
  <si>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</si>
  <si>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</si>
  <si>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</si>
  <si>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</si>
  <si>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</si>
  <si>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</si>
  <si>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</si>
  <si>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</si>
  <si>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</si>
  <si>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</si>
  <si>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</si>
  <si>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</si>
  <si>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</si>
  <si>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</si>
  <si>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</si>
  <si>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</si>
  <si>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</si>
  <si>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</si>
  <si>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</si>
  <si>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</si>
  <si>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</si>
  <si>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</si>
  <si>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</si>
  <si>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</si>
  <si>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</si>
  <si>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</si>
  <si>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</si>
  <si>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</si>
  <si>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</si>
  <si>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</si>
  <si>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</si>
  <si>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</si>
  <si>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</si>
  <si>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</si>
  <si>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</si>
  <si>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</si>
  <si>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</si>
  <si>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</si>
  <si>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</si>
  <si>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</si>
  <si>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</si>
  <si>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</si>
  <si>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</si>
  <si>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</si>
  <si>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</si>
  <si>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</si>
  <si>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</si>
  <si>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</si>
  <si>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</si>
  <si>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</si>
  <si>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</si>
  <si>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</si>
  <si>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</si>
  <si>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</si>
  <si>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</si>
  <si>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</si>
  <si>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</si>
  <si>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</si>
  <si>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</si>
  <si>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</si>
  <si>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</si>
  <si>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</si>
  <si>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</si>
  <si>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</si>
  <si>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</si>
  <si>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</si>
  <si>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</si>
  <si>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</si>
  <si>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</si>
  <si>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</si>
  <si>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</si>
  <si>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</si>
  <si>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</si>
  <si>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</si>
  <si>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</si>
  <si>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</si>
  <si>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</si>
  <si>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</si>
  <si>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</si>
  <si>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</si>
  <si>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</si>
  <si>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</si>
  <si>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</si>
  <si>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</si>
  <si>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</si>
  <si>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</si>
  <si>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</si>
  <si>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</si>
  <si>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</si>
  <si>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</si>
  <si>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</si>
  <si>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</si>
  <si>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</si>
  <si>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</si>
  <si>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</si>
  <si>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</si>
  <si>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</si>
  <si>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</si>
  <si>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</si>
  <si>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</si>
  <si>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</si>
  <si>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</si>
  <si>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</si>
  <si>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</si>
  <si>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</si>
  <si>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</si>
  <si>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</si>
  <si>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</si>
  <si>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</si>
  <si>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</si>
  <si>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</si>
  <si>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</si>
  <si>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</si>
  <si>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</si>
  <si>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</si>
  <si>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</si>
  <si>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</si>
  <si>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</si>
  <si>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</si>
  <si>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</si>
  <si>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</si>
  <si>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</si>
  <si>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</si>
  <si>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</si>
  <si>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</si>
  <si>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</si>
  <si>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</si>
  <si>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</si>
  <si>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</si>
  <si>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</si>
  <si>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</si>
  <si>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</si>
  <si>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</si>
  <si>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</si>
  <si>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</si>
  <si>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</si>
  <si>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</si>
  <si>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</si>
  <si>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</si>
  <si>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</si>
  <si>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</si>
  <si>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</si>
  <si>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</si>
  <si>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</si>
  <si>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</si>
  <si>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</si>
  <si>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</si>
  <si>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</si>
  <si>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</si>
  <si>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</si>
  <si>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</si>
  <si>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</si>
  <si>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</si>
  <si>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</si>
  <si>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</si>
  <si>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</si>
  <si>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</si>
  <si>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</si>
  <si>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</si>
  <si>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</si>
  <si>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</si>
  <si>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</si>
  <si>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</si>
  <si>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</si>
  <si>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</si>
  <si>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</si>
  <si>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</si>
  <si>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</si>
  <si>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</si>
  <si>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</si>
  <si>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</si>
  <si>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</si>
  <si>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</si>
  <si>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</si>
  <si>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</si>
  <si>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</si>
  <si>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</si>
  <si>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</si>
  <si>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</si>
  <si>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</si>
  <si>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</si>
  <si>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</si>
  <si>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</si>
  <si>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</si>
  <si>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</si>
  <si>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</si>
  <si>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</si>
  <si>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</si>
  <si>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</si>
  <si>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</si>
  <si>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</si>
  <si>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</si>
  <si>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</si>
  <si>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</si>
  <si>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</si>
  <si>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</si>
  <si>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</si>
  <si>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</si>
  <si>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</si>
  <si>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</si>
  <si>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</si>
  <si>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</si>
  <si>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</si>
  <si>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</si>
  <si>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</si>
  <si>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</si>
  <si>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</si>
  <si>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</si>
  <si>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</si>
  <si>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</si>
  <si>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</si>
  <si>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</si>
  <si>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</si>
  <si>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</si>
  <si>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</si>
  <si>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</si>
  <si>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</si>
  <si>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</si>
  <si>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</si>
  <si>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</si>
  <si>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</si>
  <si>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</si>
  <si>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</si>
  <si>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</si>
  <si>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</si>
  <si>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</si>
  <si>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</si>
  <si>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</si>
  <si>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</si>
  <si>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</si>
  <si>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</si>
  <si>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</si>
  <si>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</si>
  <si>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</si>
  <si>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</si>
  <si>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</si>
  <si>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</si>
  <si>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</si>
  <si>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</si>
  <si>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</si>
  <si>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</si>
  <si>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</si>
  <si>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</si>
  <si>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</si>
  <si>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</si>
  <si>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</si>
  <si>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</si>
  <si>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</si>
  <si>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</si>
  <si>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</si>
  <si>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</si>
  <si>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</si>
  <si>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</si>
  <si>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</si>
  <si>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</si>
  <si>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</si>
  <si>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</si>
  <si>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</si>
  <si>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</si>
  <si>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</si>
  <si>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</si>
  <si>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</si>
  <si>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</si>
  <si>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</si>
  <si>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</si>
  <si>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</si>
  <si>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</si>
  <si>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</si>
  <si>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</si>
  <si>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</si>
  <si>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</si>
  <si>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</si>
  <si>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</si>
  <si>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</si>
  <si>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</si>
  <si>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</si>
  <si>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</si>
  <si>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</si>
  <si>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</si>
  <si>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</si>
  <si>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</si>
  <si>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</si>
  <si>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</si>
  <si>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</si>
  <si>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</si>
  <si>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</si>
  <si>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</si>
  <si>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</si>
  <si>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</si>
  <si>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</si>
  <si>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</si>
  <si>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</si>
  <si>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</si>
  <si>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</si>
  <si>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</si>
  <si>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</si>
  <si>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</si>
  <si>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</si>
  <si>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</si>
  <si>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</si>
  <si>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</si>
  <si>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</si>
  <si>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</si>
  <si>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</si>
  <si>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</si>
  <si>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</si>
  <si>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</si>
  <si>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</si>
  <si>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</si>
  <si>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</si>
  <si>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</si>
  <si>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</si>
  <si>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</si>
  <si>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</si>
  <si>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</si>
  <si>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</si>
  <si>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</si>
  <si>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</si>
  <si>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</si>
  <si>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</si>
  <si>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</si>
  <si>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</si>
  <si>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</si>
  <si>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</si>
  <si>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</si>
  <si>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</si>
  <si>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</si>
  <si>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</si>
  <si>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</si>
  <si>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</si>
  <si>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</si>
  <si>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</si>
  <si>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</si>
  <si>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</si>
  <si>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</si>
  <si>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</si>
  <si>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</si>
  <si>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</si>
  <si>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</si>
  <si>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</si>
  <si>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</si>
  <si>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</si>
  <si>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</si>
  <si>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</si>
  <si>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</si>
  <si>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</si>
  <si>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</si>
  <si>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</si>
  <si>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</si>
  <si>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</si>
  <si>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</si>
  <si>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</si>
  <si>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</si>
  <si>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</si>
  <si>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</si>
  <si>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</si>
  <si>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</si>
  <si>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</si>
  <si>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</si>
  <si>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</si>
  <si>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</si>
  <si>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</si>
  <si>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</si>
  <si>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</si>
  <si>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</si>
  <si>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</si>
  <si>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</si>
  <si>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</si>
  <si>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</si>
  <si>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</si>
  <si>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</si>
  <si>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</si>
  <si>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</si>
  <si>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</si>
  <si>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</si>
  <si>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</si>
  <si>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</si>
  <si>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</si>
  <si>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</si>
  <si>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</si>
  <si>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</si>
  <si>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</si>
  <si>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</si>
  <si>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</si>
  <si>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</si>
  <si>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</si>
  <si>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</si>
  <si>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</si>
  <si>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</si>
  <si>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</si>
  <si>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</si>
  <si>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</si>
  <si>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</si>
  <si>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</si>
  <si>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</si>
  <si>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</si>
  <si>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</si>
  <si>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</si>
  <si>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</si>
  <si>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</si>
  <si>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</si>
  <si>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</si>
  <si>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</si>
  <si>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</si>
  <si>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</si>
  <si>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</si>
  <si>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</si>
  <si>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</si>
  <si>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</si>
  <si>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</si>
  <si>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</si>
  <si>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</si>
  <si>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</si>
  <si>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</si>
  <si>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</si>
  <si>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</si>
  <si>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</si>
  <si>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</si>
  <si>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</si>
  <si>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</si>
  <si>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</si>
  <si>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</si>
  <si>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</si>
  <si>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</si>
  <si>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</si>
  <si>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</si>
  <si>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</si>
  <si>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</si>
  <si>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</si>
  <si>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</si>
  <si>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</si>
  <si>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</si>
  <si>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</si>
  <si>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</si>
  <si>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</si>
  <si>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</si>
  <si>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</si>
  <si>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</si>
  <si>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</si>
  <si>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</si>
  <si>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</si>
  <si>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</si>
  <si>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</si>
  <si>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</si>
  <si>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</si>
  <si>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</si>
  <si>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</si>
  <si>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</si>
  <si>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</si>
  <si>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</si>
  <si>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</si>
  <si>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</si>
  <si>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</si>
  <si>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</si>
  <si>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</si>
  <si>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</si>
  <si>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</si>
  <si>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</si>
  <si>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</si>
  <si>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</si>
  <si>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</si>
  <si>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</si>
  <si>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</si>
  <si>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</si>
  <si>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</si>
  <si>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</si>
  <si>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</si>
  <si>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</si>
  <si>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</si>
  <si>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</si>
  <si>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</si>
  <si>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</si>
  <si>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</si>
  <si>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</si>
  <si>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</si>
  <si>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</si>
  <si>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</si>
  <si>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</si>
  <si>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</si>
  <si>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</si>
  <si>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</si>
  <si>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</si>
  <si>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</si>
  <si>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</si>
  <si>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</si>
  <si>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</si>
  <si>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</si>
  <si>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</si>
  <si>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</si>
  <si>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</si>
  <si>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</si>
  <si>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</si>
  <si>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</si>
  <si>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</si>
  <si>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</si>
  <si>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</si>
  <si>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</si>
  <si>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</si>
  <si>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</si>
  <si>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</si>
  <si>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</si>
  <si>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</si>
  <si>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</si>
  <si>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</si>
  <si>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</si>
  <si>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</si>
  <si>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</si>
  <si>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</si>
  <si>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</si>
  <si>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</si>
  <si>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</si>
  <si>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</si>
  <si>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</si>
  <si>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</si>
  <si>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</si>
  <si>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</si>
  <si>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</si>
  <si>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</si>
  <si>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</si>
  <si>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</si>
  <si>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</si>
  <si>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</si>
  <si>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</si>
  <si>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</si>
  <si>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</si>
  <si>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</si>
  <si>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</si>
  <si>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</si>
  <si>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</si>
  <si>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</si>
  <si>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</si>
  <si>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</si>
  <si>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</si>
  <si>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</si>
  <si>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</si>
  <si>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</si>
  <si>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</si>
  <si>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</si>
  <si>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</si>
  <si>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</si>
  <si>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</si>
  <si>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</si>
  <si>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</si>
  <si>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</si>
  <si>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</si>
  <si>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</si>
  <si>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</si>
  <si>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</si>
  <si>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</si>
  <si>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</si>
  <si>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</si>
  <si>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</si>
  <si>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</si>
  <si>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</si>
  <si>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</si>
  <si>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</si>
  <si>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</si>
  <si>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</si>
  <si>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</si>
  <si>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</si>
  <si>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</si>
  <si>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</si>
  <si>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</si>
  <si>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</si>
  <si>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</si>
  <si>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</si>
  <si>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</si>
  <si>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</si>
  <si>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</si>
  <si>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</si>
  <si>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</si>
  <si>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</si>
  <si>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</si>
  <si>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</si>
  <si>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</si>
  <si>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</si>
  <si>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</si>
  <si>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</si>
  <si>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</si>
  <si>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</si>
  <si>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</si>
  <si>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</si>
  <si>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</si>
  <si>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</si>
  <si>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</si>
  <si>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</si>
  <si>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</si>
  <si>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</si>
  <si>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</si>
  <si>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</si>
  <si>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</si>
  <si>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</si>
  <si>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</si>
  <si>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</si>
  <si>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</si>
  <si>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</si>
  <si>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</si>
  <si>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</si>
  <si>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</si>
  <si>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</si>
  <si>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</si>
  <si>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</si>
  <si>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</si>
  <si>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</si>
  <si>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</si>
  <si>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</si>
  <si>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</si>
  <si>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</si>
  <si>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</si>
  <si>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</si>
  <si>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</si>
  <si>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</si>
  <si>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</si>
  <si>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</si>
  <si>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</si>
  <si>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</si>
  <si>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</si>
  <si>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</si>
  <si>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</si>
  <si>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</si>
  <si>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</si>
  <si>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</si>
  <si>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</si>
  <si>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</si>
  <si>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</si>
  <si>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</si>
  <si>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</si>
  <si>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</si>
  <si>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</si>
  <si>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</si>
  <si>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</si>
  <si>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</si>
  <si>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</si>
  <si>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</si>
  <si>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</si>
  <si>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</si>
  <si>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</si>
  <si>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</si>
  <si>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</si>
  <si>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</si>
  <si>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</si>
  <si>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</si>
  <si>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</si>
  <si>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</si>
  <si>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</si>
  <si>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</si>
  <si>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</si>
  <si>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</si>
  <si>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</si>
  <si>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</si>
  <si>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</si>
  <si>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</si>
  <si>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</si>
  <si>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</si>
  <si>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</si>
  <si>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</si>
  <si>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</si>
  <si>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</si>
  <si>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</si>
  <si>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</si>
  <si>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</si>
  <si>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</si>
  <si>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</si>
  <si>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</si>
  <si>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</si>
  <si>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</si>
  <si>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</si>
  <si>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</si>
  <si>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</si>
  <si>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</si>
  <si>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</si>
  <si>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</si>
  <si>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01212_令和6年度</t>
  </si>
  <si>
    <t>01212</t>
  </si>
  <si>
    <t>留萌市</t>
  </si>
  <si>
    <t>01212_令和4年度</t>
  </si>
  <si>
    <t>池田町</t>
  </si>
  <si>
    <t>01661_令和6年度</t>
  </si>
  <si>
    <t>01661</t>
  </si>
  <si>
    <t>釧路町</t>
  </si>
  <si>
    <t>01661_令和4年度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</si>
  <si>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</si>
  <si>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</si>
  <si>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</si>
  <si>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</si>
  <si>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</si>
  <si>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</si>
  <si>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</si>
  <si>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</si>
  <si>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</si>
  <si>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</si>
  <si>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</si>
  <si>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</si>
  <si>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</si>
  <si>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</si>
  <si>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</si>
  <si>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</si>
  <si>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</si>
  <si>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</si>
  <si>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</si>
  <si>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</si>
  <si>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</si>
  <si>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</si>
  <si>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</si>
  <si>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</si>
  <si>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</si>
  <si>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</si>
  <si>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</si>
  <si>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</si>
  <si>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</si>
  <si>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</si>
  <si>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</si>
  <si>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</si>
  <si>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</si>
  <si>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</si>
  <si>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</si>
  <si>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</si>
  <si>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</si>
  <si>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</si>
  <si>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</si>
  <si>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</si>
  <si>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</si>
  <si>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</si>
  <si>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</si>
  <si>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</si>
  <si>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</si>
  <si>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</si>
  <si>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</si>
  <si>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</si>
  <si>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</si>
  <si>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</si>
  <si>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</si>
  <si>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</si>
  <si>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</si>
  <si>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</si>
  <si>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</si>
  <si>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</si>
  <si>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</si>
  <si>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</si>
  <si>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</si>
  <si>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</si>
  <si>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</si>
  <si>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</si>
  <si>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</si>
  <si>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</si>
  <si>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</si>
  <si>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</si>
  <si>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</si>
  <si>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</si>
  <si>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</si>
  <si>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</si>
  <si>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</si>
  <si>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</si>
  <si>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</si>
  <si>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</si>
  <si>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</si>
  <si>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</si>
  <si>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</si>
  <si>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</si>
  <si>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</si>
  <si>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</si>
  <si>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</si>
  <si>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</si>
  <si>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</si>
  <si>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</si>
  <si>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</si>
  <si>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</si>
  <si>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</si>
  <si>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</si>
  <si>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</si>
  <si>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</si>
  <si>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</si>
  <si>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</si>
  <si>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</si>
  <si>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</si>
  <si>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</si>
  <si>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</si>
  <si>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</si>
  <si>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</si>
  <si>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</si>
  <si>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</si>
  <si>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</si>
  <si>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</si>
  <si>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</si>
  <si>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</si>
  <si>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</si>
  <si>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</si>
  <si>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</si>
  <si>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</si>
  <si>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</si>
  <si>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</si>
  <si>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</si>
  <si>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</si>
  <si>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</si>
  <si>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</si>
  <si>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</si>
  <si>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</si>
  <si>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</si>
  <si>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</si>
  <si>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</si>
  <si>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</si>
  <si>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</si>
  <si>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</si>
  <si>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</si>
  <si>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</si>
  <si>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</si>
  <si>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</si>
  <si>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</si>
  <si>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</si>
  <si>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</si>
  <si>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</si>
  <si>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</si>
  <si>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</si>
  <si>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</si>
  <si>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</si>
  <si>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</si>
  <si>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</si>
  <si>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</si>
  <si>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</si>
  <si>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</si>
  <si>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</si>
  <si>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</si>
  <si>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</si>
  <si>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</si>
  <si>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</si>
  <si>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</si>
  <si>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</si>
  <si>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</si>
  <si>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</si>
  <si>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</si>
  <si>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</si>
  <si>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</si>
  <si>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</si>
  <si>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</si>
  <si>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</si>
  <si>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</si>
  <si>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</si>
  <si>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</si>
  <si>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</si>
  <si>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</si>
  <si>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</si>
  <si>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</si>
  <si>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</si>
  <si>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</si>
  <si>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</si>
  <si>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</si>
  <si>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</si>
  <si>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</si>
  <si>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</si>
  <si>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</si>
  <si>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</si>
  <si>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</si>
  <si>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</si>
  <si>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</si>
  <si>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</si>
  <si>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</si>
  <si>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</si>
  <si>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</si>
  <si>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</si>
  <si>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</si>
  <si>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</si>
  <si>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</si>
  <si>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</si>
  <si>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</si>
  <si>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</si>
  <si>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</si>
  <si>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</si>
  <si>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</si>
  <si>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</si>
  <si>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</si>
  <si>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</si>
  <si>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</si>
  <si>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</si>
  <si>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</si>
  <si>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</si>
  <si>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</si>
  <si>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</si>
  <si>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</si>
  <si>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</si>
  <si>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</si>
  <si>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</si>
  <si>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</si>
  <si>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</si>
  <si>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</si>
  <si>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</si>
  <si>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</si>
  <si>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</si>
  <si>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</si>
  <si>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</si>
  <si>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</si>
  <si>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</si>
  <si>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</si>
  <si>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</si>
  <si>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</si>
  <si>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</si>
  <si>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</si>
  <si>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</si>
  <si>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</si>
  <si>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</si>
  <si>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</si>
  <si>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</si>
  <si>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</si>
  <si>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</si>
  <si>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</si>
  <si>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</si>
  <si>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</si>
  <si>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</si>
  <si>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</si>
  <si>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</si>
  <si>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</si>
  <si>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</si>
  <si>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</si>
  <si>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</si>
  <si>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</si>
  <si>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</si>
  <si>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</si>
  <si>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</si>
  <si>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</si>
  <si>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</si>
  <si>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</si>
  <si>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</si>
  <si>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</si>
  <si>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</si>
  <si>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</si>
  <si>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</si>
  <si>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</si>
  <si>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</si>
  <si>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</si>
  <si>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</si>
  <si>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</si>
  <si>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</si>
  <si>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</si>
  <si>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</si>
  <si>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</si>
  <si>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</si>
  <si>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</si>
  <si>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</si>
  <si>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</si>
  <si>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</si>
  <si>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</si>
  <si>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</si>
  <si>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</si>
  <si>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</si>
  <si>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</si>
  <si>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</si>
  <si>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</si>
  <si>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</si>
  <si>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</si>
  <si>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</si>
  <si>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</si>
  <si>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</si>
  <si>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</si>
  <si>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</si>
  <si>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</si>
  <si>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</si>
  <si>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</si>
  <si>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</si>
  <si>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</si>
  <si>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</si>
  <si>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</si>
  <si>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</si>
  <si>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</si>
  <si>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</si>
  <si>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</si>
  <si>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</si>
  <si>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</si>
  <si>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</si>
  <si>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</si>
  <si>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</si>
  <si>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</si>
  <si>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</si>
  <si>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</si>
  <si>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</si>
  <si>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</si>
  <si>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</si>
  <si>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</si>
  <si>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</si>
  <si>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</si>
  <si>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</si>
  <si>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</si>
  <si>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</si>
  <si>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</si>
  <si>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</si>
  <si>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</si>
  <si>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</si>
  <si>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</si>
  <si>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</si>
  <si>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</si>
  <si>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</si>
  <si>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</si>
  <si>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</si>
  <si>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</si>
  <si>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</si>
  <si>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</si>
  <si>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</si>
  <si>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</si>
  <si>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</si>
  <si>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</si>
  <si>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</si>
  <si>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</si>
  <si>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</si>
  <si>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</si>
  <si>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</si>
  <si>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</si>
  <si>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</si>
  <si>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</si>
  <si>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</si>
  <si>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</si>
  <si>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</si>
  <si>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</si>
  <si>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</si>
  <si>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</si>
  <si>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</si>
  <si>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</si>
  <si>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</si>
  <si>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</si>
  <si>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</si>
  <si>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</si>
  <si>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</si>
  <si>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</si>
  <si>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</si>
  <si>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</si>
  <si>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</si>
  <si>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</si>
  <si>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</si>
  <si>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</si>
  <si>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</si>
  <si>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</si>
  <si>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</si>
  <si>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</si>
  <si>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</si>
  <si>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</si>
  <si>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</si>
  <si>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</si>
  <si>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</si>
  <si>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</si>
  <si>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</si>
  <si>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</si>
  <si>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</si>
  <si>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</si>
  <si>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</si>
  <si>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</si>
  <si>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</si>
  <si>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</si>
  <si>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</si>
  <si>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</si>
  <si>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</si>
  <si>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</si>
  <si>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</si>
  <si>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</si>
  <si>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</si>
  <si>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</si>
  <si>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</si>
  <si>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</si>
  <si>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</si>
  <si>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</si>
  <si>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</si>
  <si>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</si>
  <si>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</si>
  <si>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</si>
  <si>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</si>
  <si>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</si>
  <si>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</si>
  <si>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</si>
  <si>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</si>
  <si>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</si>
  <si>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</si>
  <si>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</si>
  <si>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</si>
  <si>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</si>
  <si>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</si>
  <si>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</si>
  <si>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</si>
  <si>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</si>
  <si>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</si>
  <si>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</si>
  <si>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</si>
  <si>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</si>
  <si>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</si>
  <si>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</si>
  <si>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</si>
  <si>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</si>
  <si>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</si>
  <si>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</si>
  <si>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</si>
  <si>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</si>
  <si>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</si>
  <si>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</si>
  <si>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</si>
  <si>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</si>
  <si>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</si>
  <si>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</si>
  <si>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</si>
  <si>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</si>
  <si>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</si>
  <si>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</si>
  <si>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</si>
  <si>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</si>
  <si>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</si>
  <si>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</si>
  <si>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</si>
  <si>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</si>
  <si>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</si>
  <si>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</si>
  <si>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</si>
  <si>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</si>
  <si>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</si>
  <si>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</si>
  <si>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</si>
  <si>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</si>
  <si>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</si>
  <si>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</si>
  <si>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</si>
  <si>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</si>
  <si>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</si>
  <si>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</si>
  <si>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</si>
  <si>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</si>
  <si>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</si>
  <si>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</si>
  <si>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</si>
  <si>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</si>
  <si>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</si>
  <si>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</si>
  <si>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</si>
  <si>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</si>
  <si>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</si>
  <si>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</si>
  <si>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</si>
  <si>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</si>
  <si>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</si>
  <si>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</si>
  <si>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</si>
  <si>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</si>
  <si>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</si>
  <si>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</si>
  <si>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</si>
  <si>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</si>
  <si>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</si>
  <si>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</si>
  <si>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</si>
  <si>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</si>
  <si>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</si>
  <si>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</si>
  <si>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</si>
  <si>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</si>
  <si>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</si>
  <si>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</si>
  <si>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</si>
  <si>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</si>
  <si>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</si>
  <si>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</si>
  <si>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</si>
  <si>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</si>
  <si>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</si>
  <si>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</si>
  <si>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</si>
  <si>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</si>
  <si>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</si>
  <si>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</si>
  <si>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</si>
  <si>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</si>
  <si>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</si>
  <si>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</si>
  <si>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</si>
  <si>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</si>
  <si>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</si>
  <si>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</si>
  <si>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</si>
  <si>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</si>
  <si>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</si>
  <si>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</si>
  <si>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</si>
  <si>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</si>
  <si>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</si>
  <si>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</si>
  <si>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</si>
  <si>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</si>
  <si>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</si>
  <si>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</si>
  <si>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</si>
  <si>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</si>
  <si>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</si>
  <si>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</si>
  <si>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</si>
  <si>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</si>
  <si>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</si>
  <si>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</si>
  <si>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</si>
  <si>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</si>
  <si>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</si>
  <si>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</si>
  <si>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</si>
  <si>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</si>
  <si>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</si>
  <si>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</si>
  <si>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</si>
  <si>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</si>
  <si>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</si>
  <si>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</si>
  <si>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</si>
  <si>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</si>
  <si>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</si>
  <si>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</si>
  <si>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</si>
  <si>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</si>
  <si>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</si>
  <si>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</si>
  <si>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</si>
  <si>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</si>
  <si>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</si>
  <si>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</si>
  <si>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</si>
  <si>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</si>
  <si>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</si>
  <si>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</si>
  <si>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</si>
  <si>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</si>
  <si>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</si>
  <si>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</si>
  <si>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</si>
  <si>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</si>
  <si>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</si>
  <si>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</si>
  <si>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</si>
  <si>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</si>
  <si>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</si>
  <si>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</si>
  <si>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</si>
  <si>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</si>
  <si>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</si>
  <si>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</si>
  <si>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</si>
  <si>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</si>
  <si>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</si>
  <si>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</si>
  <si>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</si>
  <si>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</si>
  <si>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</si>
  <si>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</si>
  <si>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</si>
  <si>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</si>
  <si>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</si>
  <si>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</si>
  <si>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</si>
  <si>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</si>
  <si>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</si>
  <si>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</si>
  <si>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</si>
  <si>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</si>
  <si>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</si>
  <si>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</si>
  <si>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</si>
  <si>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</si>
  <si>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</si>
  <si>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</si>
  <si>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</si>
  <si>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</si>
  <si>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</si>
  <si>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</si>
  <si>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</si>
  <si>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</si>
  <si>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</si>
  <si>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</si>
  <si>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</si>
  <si>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</si>
  <si>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</si>
  <si>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</si>
  <si>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</si>
  <si>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</si>
  <si>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</si>
  <si>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</si>
  <si>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</si>
  <si>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</si>
  <si>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</si>
  <si>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</si>
  <si>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</si>
  <si>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</si>
  <si>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</si>
  <si>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</si>
  <si>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</si>
  <si>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</si>
  <si>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</si>
  <si>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</si>
  <si>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</si>
  <si>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</si>
  <si>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</si>
  <si>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</si>
  <si>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</si>
  <si>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</si>
  <si>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</si>
  <si>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</si>
  <si>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</si>
  <si>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</si>
  <si>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</si>
  <si>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</si>
  <si>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</si>
  <si>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</si>
  <si>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</si>
  <si>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</si>
  <si>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</si>
  <si>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</si>
  <si>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</si>
  <si>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</si>
  <si>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</si>
  <si>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</si>
  <si>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</si>
  <si>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</si>
  <si>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</si>
  <si>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</si>
  <si>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</si>
  <si>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</si>
  <si>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</si>
  <si>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</si>
  <si>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</si>
  <si>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</si>
  <si>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</si>
  <si>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</si>
  <si>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</si>
  <si>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</si>
  <si>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</si>
  <si>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</si>
  <si>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</si>
  <si>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</si>
  <si>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</si>
  <si>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</si>
  <si>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</si>
  <si>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</si>
  <si>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</si>
  <si>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</si>
  <si>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</si>
  <si>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</si>
  <si>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</si>
  <si>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</si>
  <si>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</si>
  <si>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</si>
  <si>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</si>
  <si>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</si>
  <si>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</si>
  <si>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</si>
  <si>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</si>
  <si>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</si>
  <si>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</si>
  <si>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</si>
  <si>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</si>
  <si>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</si>
  <si>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</si>
  <si>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</si>
  <si>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</si>
  <si>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</si>
  <si>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</si>
  <si>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</si>
  <si>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</si>
  <si>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</si>
  <si>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</si>
  <si>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</si>
  <si>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</si>
  <si>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</si>
  <si>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</si>
  <si>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</si>
  <si>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</si>
  <si>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</si>
  <si>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</si>
  <si>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</si>
  <si>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</si>
  <si>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</si>
  <si>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</si>
  <si>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</si>
  <si>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</si>
  <si>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</si>
  <si>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</si>
  <si>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</si>
  <si>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</si>
  <si>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</si>
  <si>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</si>
  <si>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</si>
  <si>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</si>
  <si>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</si>
  <si>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</si>
  <si>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</si>
  <si>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</si>
  <si>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</si>
  <si>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</si>
  <si>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</si>
  <si>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</si>
  <si>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</si>
  <si>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</si>
  <si>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</si>
  <si>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</si>
  <si>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</si>
  <si>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</si>
  <si>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</si>
  <si>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</si>
  <si>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</si>
  <si>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</si>
  <si>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</si>
  <si>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</si>
  <si>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</si>
  <si>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</si>
  <si>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</si>
  <si>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</si>
  <si>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</si>
  <si>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</si>
  <si>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</si>
  <si>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</si>
  <si>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</si>
  <si>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</si>
  <si>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</si>
  <si>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</si>
  <si>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</si>
  <si>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</si>
  <si>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</si>
  <si>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</si>
  <si>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</si>
  <si>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</si>
  <si>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</si>
  <si>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</si>
  <si>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</si>
  <si>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</si>
  <si>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</si>
  <si>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</si>
  <si>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</si>
  <si>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</si>
  <si>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</si>
  <si>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</si>
  <si>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</si>
  <si>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</si>
  <si>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</si>
  <si>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</si>
  <si>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</si>
  <si>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</si>
  <si>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</si>
  <si>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</si>
  <si>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</si>
  <si>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</si>
  <si>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</si>
  <si>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</si>
  <si>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</si>
  <si>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</si>
  <si>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</si>
  <si>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</si>
  <si>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</si>
  <si>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</si>
  <si>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</si>
  <si>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</si>
  <si>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</si>
  <si>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</si>
  <si>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</si>
  <si>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</si>
  <si>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</si>
  <si>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</si>
  <si>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</si>
  <si>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</si>
  <si>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</si>
  <si>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</si>
  <si>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</si>
  <si>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</si>
  <si>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</si>
  <si>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</si>
  <si>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</si>
  <si>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</si>
  <si>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</si>
  <si>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</si>
  <si>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</si>
  <si>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</si>
  <si>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</si>
  <si>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</si>
  <si>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</si>
  <si>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</si>
  <si>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</si>
  <si>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</si>
  <si>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</si>
  <si>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</si>
  <si>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</si>
  <si>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</si>
  <si>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</si>
  <si>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</si>
  <si>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</si>
  <si>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</si>
  <si>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</si>
  <si>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</si>
  <si>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</si>
  <si>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</si>
  <si>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</si>
  <si>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</si>
  <si>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</si>
  <si>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</si>
  <si>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</si>
  <si>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</si>
  <si>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</si>
  <si>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</si>
  <si>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</si>
  <si>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</si>
  <si>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</si>
  <si>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</si>
  <si>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</si>
  <si>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</si>
  <si>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</si>
  <si>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</si>
  <si>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</si>
  <si>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</si>
  <si>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</si>
  <si>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</si>
  <si>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</si>
  <si>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</si>
  <si>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</si>
  <si>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</si>
  <si>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</si>
  <si>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</si>
  <si>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</si>
  <si>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</si>
  <si>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</si>
  <si>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</si>
  <si>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</si>
  <si>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</si>
  <si>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</si>
  <si>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</si>
  <si>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</si>
  <si>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</si>
  <si>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</si>
  <si>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</si>
  <si>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</si>
  <si>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</si>
  <si>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</si>
  <si>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</si>
  <si>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</si>
  <si>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</si>
  <si>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</si>
  <si>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</si>
  <si>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</si>
  <si>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</si>
  <si>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</si>
  <si>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</si>
  <si>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</si>
  <si>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</si>
  <si>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</si>
  <si>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</si>
  <si>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</si>
  <si>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</si>
  <si>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</si>
  <si>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</si>
  <si>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</si>
  <si>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</si>
  <si>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</si>
  <si>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</si>
  <si>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</si>
  <si>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</si>
  <si>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</si>
  <si>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</si>
  <si>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</si>
  <si>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</si>
  <si>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</si>
  <si>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</si>
  <si>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</si>
  <si>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</si>
  <si>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</si>
  <si>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</si>
  <si>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</si>
  <si>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</si>
  <si>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</si>
  <si>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</si>
  <si>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</si>
  <si>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</si>
  <si>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</si>
  <si>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</si>
  <si>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</si>
  <si>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</si>
  <si>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</si>
  <si>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</si>
  <si>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</si>
  <si>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</si>
  <si>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</si>
  <si>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</si>
  <si>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</si>
  <si>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</si>
  <si>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</si>
  <si>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</si>
  <si>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</si>
  <si>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</si>
  <si>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</si>
  <si>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</si>
  <si>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</si>
  <si>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</si>
  <si>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</si>
  <si>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</si>
  <si>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</si>
  <si>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</si>
  <si>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</si>
  <si>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</si>
  <si>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</si>
  <si>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</si>
  <si>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</si>
  <si>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</si>
  <si>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</si>
  <si>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</si>
  <si>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</si>
  <si>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</si>
  <si>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</si>
  <si>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</si>
  <si>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</si>
  <si>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</si>
  <si>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</si>
  <si>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</si>
  <si>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</si>
  <si>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</si>
  <si>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</si>
  <si>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</si>
  <si>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</si>
  <si>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</si>
  <si>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</si>
  <si>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</si>
  <si>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</si>
  <si>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</si>
  <si>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</si>
  <si>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</si>
  <si>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</si>
  <si>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</si>
  <si>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</si>
  <si>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</si>
  <si>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</si>
  <si>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</si>
  <si>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</si>
  <si>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</si>
  <si>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</si>
  <si>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</si>
  <si>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</si>
  <si>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</si>
  <si>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</si>
  <si>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</si>
  <si>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</si>
  <si>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</si>
  <si>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</si>
  <si>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</si>
  <si>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</si>
  <si>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</si>
  <si>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</si>
  <si>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</si>
  <si>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</si>
  <si>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20361_令和7年度</t>
  </si>
  <si>
    <t>20361_令和8年度</t>
  </si>
  <si>
    <t>20361_令和9年度</t>
  </si>
  <si>
    <t>20361_令和10年度</t>
  </si>
  <si>
    <t>20361_令和11年度</t>
  </si>
  <si>
    <t>20361_令和12年度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</si>
</sst>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2.7670738049999999</c:v>
                </c:pt>
                <c:pt idx="1">
                  <c:v>2.4377343656399999</c:v>
                </c:pt>
                <c:pt idx="2">
                  <c:v>2.330594013509999</c:v>
                </c:pt>
                <c:pt idx="3">
                  <c:v>2.29067652096</c:v>
                </c:pt>
                <c:pt idx="4">
                  <c:v>3.1980257120000002</c:v>
                </c:pt>
                <c:pt idx="5">
                  <c:v>4.5320765938999994</c:v>
                </c:pt>
                <c:pt idx="6">
                  <c:v>5.9569906788000004</c:v>
                </c:pt>
                <c:pt idx="7">
                  <c:v>2.7610315109106391</c:v>
                </c:pt>
                <c:pt idx="8">
                  <c:v>2.4535680792691403</c:v>
                </c:pt>
                <c:pt idx="9">
                  <c:v>3.8027102426759796</c:v>
                </c:pt>
                <c:pt idx="10">
                  <c:v>3.3237484722521868</c:v>
                </c:pt>
                <c:pt idx="11">
                  <c:v>3.5417229166057509</c:v>
                </c:pt>
                <c:pt idx="12">
                  <c:v>2.8278584818341148</c:v>
                </c:pt>
                <c:pt idx="13">
                  <c:v>2.8340953759041749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42.253479250179033</c:v>
                </c:pt>
                <c:pt idx="1">
                  <c:v>42.078129588210444</c:v>
                </c:pt>
                <c:pt idx="2">
                  <c:v>41.071930477669994</c:v>
                </c:pt>
                <c:pt idx="3">
                  <c:v>40.746826501128261</c:v>
                </c:pt>
                <c:pt idx="4">
                  <c:v>39.794930097417705</c:v>
                </c:pt>
                <c:pt idx="5">
                  <c:v>38.390412140738142</c:v>
                </c:pt>
                <c:pt idx="6">
                  <c:v>37.936872689573327</c:v>
                </c:pt>
                <c:pt idx="7">
                  <c:v>37.152675149812914</c:v>
                </c:pt>
                <c:pt idx="8">
                  <c:v>36.608442575774575</c:v>
                </c:pt>
                <c:pt idx="9">
                  <c:v>35.666620272564352</c:v>
                </c:pt>
                <c:pt idx="10">
                  <c:v>34.440812881585003</c:v>
                </c:pt>
                <c:pt idx="11">
                  <c:v>30.937878504047063</c:v>
                </c:pt>
                <c:pt idx="12">
                  <c:v>30.520911298918556</c:v>
                </c:pt>
                <c:pt idx="13">
                  <c:v>31.198709886378083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38.109510402694028</c:v>
                </c:pt>
                <c:pt idx="1">
                  <c:v>40.870026671640751</c:v>
                </c:pt>
                <c:pt idx="2">
                  <c:v>38.426914448641952</c:v>
                </c:pt>
                <c:pt idx="3">
                  <c:v>37.582642552452519</c:v>
                </c:pt>
                <c:pt idx="4">
                  <c:v>40.018263091853619</c:v>
                </c:pt>
                <c:pt idx="5">
                  <c:v>39.624995227408988</c:v>
                </c:pt>
                <c:pt idx="6">
                  <c:v>33.73875705139114</c:v>
                </c:pt>
                <c:pt idx="7">
                  <c:v>36.048838688229523</c:v>
                </c:pt>
                <c:pt idx="8">
                  <c:v>37.090224059973892</c:v>
                </c:pt>
                <c:pt idx="9">
                  <c:v>35.759197383818908</c:v>
                </c:pt>
                <c:pt idx="10">
                  <c:v>31.481840214016227</c:v>
                </c:pt>
                <c:pt idx="11">
                  <c:v>30.632050934438016</c:v>
                </c:pt>
                <c:pt idx="12">
                  <c:v>33.376773230333363</c:v>
                </c:pt>
                <c:pt idx="13">
                  <c:v>32.665365517451875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34.335548321905243</c:v>
                </c:pt>
                <c:pt idx="1">
                  <c:v>35.475396140747783</c:v>
                </c:pt>
                <c:pt idx="2">
                  <c:v>39.041100671805196</c:v>
                </c:pt>
                <c:pt idx="3">
                  <c:v>35.149048680079567</c:v>
                </c:pt>
                <c:pt idx="4">
                  <c:v>33.884339419105999</c:v>
                </c:pt>
                <c:pt idx="5">
                  <c:v>34.302309718099423</c:v>
                </c:pt>
                <c:pt idx="6">
                  <c:v>36.567944293689749</c:v>
                </c:pt>
                <c:pt idx="7">
                  <c:v>29.561027422503614</c:v>
                </c:pt>
                <c:pt idx="8">
                  <c:v>28.082907280121677</c:v>
                </c:pt>
                <c:pt idx="9">
                  <c:v>27.330780384788959</c:v>
                </c:pt>
                <c:pt idx="10">
                  <c:v>26.172127882018565</c:v>
                </c:pt>
                <c:pt idx="11">
                  <c:v>19.213063052037377</c:v>
                </c:pt>
                <c:pt idx="12">
                  <c:v>21.732862780474097</c:v>
                </c:pt>
                <c:pt idx="13">
                  <c:v>21.462406292399404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21.764068570245019</c:v>
                </c:pt>
                <c:pt idx="1">
                  <c:v>16.083983961773171</c:v>
                </c:pt>
                <c:pt idx="2">
                  <c:v>21.149197072040216</c:v>
                </c:pt>
                <c:pt idx="3">
                  <c:v>19.016343049431196</c:v>
                </c:pt>
                <c:pt idx="4">
                  <c:v>17.709820034289912</c:v>
                </c:pt>
                <c:pt idx="5">
                  <c:v>9.8990117562718876</c:v>
                </c:pt>
                <c:pt idx="6">
                  <c:v>12.721209567361003</c:v>
                </c:pt>
                <c:pt idx="7">
                  <c:v>13.316065380479428</c:v>
                </c:pt>
                <c:pt idx="8">
                  <c:v>13.245249036412524</c:v>
                </c:pt>
                <c:pt idx="9">
                  <c:v>12.078840199434339</c:v>
                </c:pt>
                <c:pt idx="10">
                  <c:v>10.967292679876985</c:v>
                </c:pt>
                <c:pt idx="11">
                  <c:v>16.591371178757907</c:v>
                </c:pt>
                <c:pt idx="12">
                  <c:v>11.032354138788687</c:v>
                </c:pt>
                <c:pt idx="13">
                  <c:v>11.705776940463535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13308</c:v>
                </c:pt>
                <c:pt idx="1">
                  <c:v>13265</c:v>
                </c:pt>
                <c:pt idx="2">
                  <c:v>13266</c:v>
                </c:pt>
                <c:pt idx="3">
                  <c:v>13264</c:v>
                </c:pt>
                <c:pt idx="4">
                  <c:v>13308</c:v>
                </c:pt>
                <c:pt idx="5">
                  <c:v>13377</c:v>
                </c:pt>
                <c:pt idx="6">
                  <c:v>13372</c:v>
                </c:pt>
                <c:pt idx="7">
                  <c:v>13305</c:v>
                </c:pt>
                <c:pt idx="8">
                  <c:v>13263</c:v>
                </c:pt>
                <c:pt idx="9">
                  <c:v>13198</c:v>
                </c:pt>
                <c:pt idx="10">
                  <c:v>13004</c:v>
                </c:pt>
                <c:pt idx="11">
                  <c:v>12943</c:v>
                </c:pt>
                <c:pt idx="12">
                  <c:v>12853</c:v>
                </c:pt>
                <c:pt idx="13">
                  <c:v>12823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2949</c:v>
                </c:pt>
                <c:pt idx="1">
                  <c:v>2872</c:v>
                </c:pt>
                <c:pt idx="2">
                  <c:v>2827</c:v>
                </c:pt>
                <c:pt idx="3">
                  <c:v>2760</c:v>
                </c:pt>
                <c:pt idx="4">
                  <c:v>2758</c:v>
                </c:pt>
                <c:pt idx="5">
                  <c:v>2703</c:v>
                </c:pt>
                <c:pt idx="6">
                  <c:v>2667</c:v>
                </c:pt>
                <c:pt idx="7">
                  <c:v>2689</c:v>
                </c:pt>
                <c:pt idx="8">
                  <c:v>2698</c:v>
                </c:pt>
                <c:pt idx="9">
                  <c:v>2662</c:v>
                </c:pt>
                <c:pt idx="10">
                  <c:v>2584</c:v>
                </c:pt>
                <c:pt idx="11">
                  <c:v>2576</c:v>
                </c:pt>
                <c:pt idx="12">
                  <c:v>2566</c:v>
                </c:pt>
                <c:pt idx="13">
                  <c:v>2563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8857</c:v>
                </c:pt>
                <c:pt idx="1">
                  <c:v>8925</c:v>
                </c:pt>
                <c:pt idx="2">
                  <c:v>8936</c:v>
                </c:pt>
                <c:pt idx="3">
                  <c:v>9023</c:v>
                </c:pt>
                <c:pt idx="4">
                  <c:v>8977</c:v>
                </c:pt>
                <c:pt idx="5">
                  <c:v>8966</c:v>
                </c:pt>
                <c:pt idx="6">
                  <c:v>8907</c:v>
                </c:pt>
                <c:pt idx="7">
                  <c:v>8939</c:v>
                </c:pt>
                <c:pt idx="8">
                  <c:v>8927</c:v>
                </c:pt>
                <c:pt idx="9">
                  <c:v>8880</c:v>
                </c:pt>
                <c:pt idx="10">
                  <c:v>8808</c:v>
                </c:pt>
                <c:pt idx="11">
                  <c:v>8742</c:v>
                </c:pt>
                <c:pt idx="12">
                  <c:v>8725</c:v>
                </c:pt>
                <c:pt idx="13">
                  <c:v>8732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3</c:v>
                </c:pt>
                <c:pt idx="6">
                  <c:v>3</c:v>
                </c:pt>
                <c:pt idx="7">
                  <c:v>3</c:v>
                </c:pt>
                <c:pt idx="8">
                  <c:v>3</c:v>
                </c:pt>
                <c:pt idx="9">
                  <c:v>3</c:v>
                </c:pt>
                <c:pt idx="10">
                  <c:v>3</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540</c:v>
                </c:pt>
                <c:pt idx="1">
                  <c:v>540</c:v>
                </c:pt>
                <c:pt idx="2">
                  <c:v>540</c:v>
                </c:pt>
                <c:pt idx="3">
                  <c:v>540</c:v>
                </c:pt>
                <c:pt idx="4">
                  <c:v>540</c:v>
                </c:pt>
                <c:pt idx="5">
                  <c:v>541</c:v>
                </c:pt>
                <c:pt idx="6">
                  <c:v>541</c:v>
                </c:pt>
                <c:pt idx="7">
                  <c:v>541</c:v>
                </c:pt>
                <c:pt idx="8">
                  <c:v>541</c:v>
                </c:pt>
                <c:pt idx="9">
                  <c:v>541</c:v>
                </c:pt>
                <c:pt idx="10">
                  <c:v>541</c:v>
                </c:pt>
                <c:pt idx="11">
                  <c:v>458</c:v>
                </c:pt>
                <c:pt idx="12">
                  <c:v>458</c:v>
                </c:pt>
                <c:pt idx="13">
                  <c:v>458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326.16309999999999</c:v>
                </c:pt>
                <c:pt idx="1">
                  <c:v>273.95859999999999</c:v>
                </c:pt>
                <c:pt idx="2">
                  <c:v>343.76299999999998</c:v>
                </c:pt>
                <c:pt idx="3">
                  <c:v>316.83089999999999</c:v>
                </c:pt>
                <c:pt idx="4">
                  <c:v>295.48390000000001</c:v>
                </c:pt>
                <c:pt idx="5">
                  <c:v>166.91390000000001</c:v>
                </c:pt>
                <c:pt idx="6">
                  <c:v>241.75700000000001</c:v>
                </c:pt>
                <c:pt idx="7">
                  <c:v>252.34139999999999</c:v>
                </c:pt>
                <c:pt idx="8">
                  <c:v>266.7217</c:v>
                </c:pt>
                <c:pt idx="9">
                  <c:v>260.75959999999998</c:v>
                </c:pt>
                <c:pt idx="10">
                  <c:v>239.82939999999999</c:v>
                </c:pt>
                <c:pt idx="11">
                  <c:v>384.7568</c:v>
                </c:pt>
                <c:pt idx="12">
                  <c:v>259.1986</c:v>
                </c:pt>
                <c:pt idx="13">
                  <c:v>310.87810000000002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4.3079999999999998</c:v>
                </c:pt>
                <c:pt idx="3">
                  <c:v>4.12</c:v>
                </c:pt>
                <c:pt idx="4">
                  <c:v>3.9769999999999999</c:v>
                </c:pt>
                <c:pt idx="5">
                  <c:v>4.1210000000000004</c:v>
                </c:pt>
                <c:pt idx="6">
                  <c:v>3.9039999999999999</c:v>
                </c:pt>
                <c:pt idx="7">
                  <c:v>3.4369999999999998</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4.3079999999999998</c:v>
                </c:pt>
                <c:pt idx="3">
                  <c:v>4.12</c:v>
                </c:pt>
                <c:pt idx="4">
                  <c:v>3.9769999999999999</c:v>
                </c:pt>
                <c:pt idx="5">
                  <c:v>4.1210000000000004</c:v>
                </c:pt>
                <c:pt idx="6">
                  <c:v>3.9039999999999999</c:v>
                </c:pt>
                <c:pt idx="7">
                  <c:v>3.4369999999999998</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39.041100671805196</c:v>
                </c:pt>
                <c:pt idx="1">
                  <c:v>35.149048680079567</c:v>
                </c:pt>
                <c:pt idx="2">
                  <c:v>33.884339419105999</c:v>
                </c:pt>
                <c:pt idx="3">
                  <c:v>34.302309718099423</c:v>
                </c:pt>
                <c:pt idx="4">
                  <c:v>36.567944293689749</c:v>
                </c:pt>
                <c:pt idx="5">
                  <c:v>29.561027422503614</c:v>
                </c:pt>
                <c:pt idx="6">
                  <c:v>28.082907280121677</c:v>
                </c:pt>
                <c:pt idx="7">
                  <c:v>27.330780384788959</c:v>
                </c:pt>
                <c:pt idx="8">
                  <c:v>26.172127882018565</c:v>
                </c:pt>
                <c:pt idx="9">
                  <c:v>19.213063052037377</c:v>
                </c:pt>
                <c:pt idx="10">
                  <c:v>21.732862780474097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21.149197072040216</c:v>
                </c:pt>
                <c:pt idx="1">
                  <c:v>19.016343049431196</c:v>
                </c:pt>
                <c:pt idx="2">
                  <c:v>17.709820034289912</c:v>
                </c:pt>
                <c:pt idx="3">
                  <c:v>9.8990117562718876</c:v>
                </c:pt>
                <c:pt idx="4">
                  <c:v>12.721209567361003</c:v>
                </c:pt>
                <c:pt idx="5">
                  <c:v>13.316065380479428</c:v>
                </c:pt>
                <c:pt idx="6">
                  <c:v>13.245249036412524</c:v>
                </c:pt>
                <c:pt idx="7">
                  <c:v>12.078840199434339</c:v>
                </c:pt>
                <c:pt idx="8">
                  <c:v>10.967292679876985</c:v>
                </c:pt>
                <c:pt idx="9">
                  <c:v>16.591371178757907</c:v>
                </c:pt>
                <c:pt idx="10">
                  <c:v>11.032354138788687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0.24325487168468182</c:v>
                </c:pt>
                <c:pt idx="3">
                  <c:v>0.41620316264293966</c:v>
                </c:pt>
                <c:pt idx="4">
                  <c:v>0.31262750440051301</c:v>
                </c:pt>
                <c:pt idx="5">
                  <c:v>0.30947580101560218</c:v>
                </c:pt>
                <c:pt idx="6">
                  <c:v>0.29474719495779284</c:v>
                </c:pt>
                <c:pt idx="7">
                  <c:v>0.2845471869195651</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21.117185052666791</c:v>
                </c:pt>
                <c:pt idx="2">
                  <c:v>1.590562040669216</c:v>
                </c:pt>
                <c:pt idx="3">
                  <c:v>0</c:v>
                </c:pt>
                <c:pt idx="4">
                  <c:v>28.807903878706639</c:v>
                </c:pt>
                <c:pt idx="5">
                  <c:v>47.276103468764099</c:v>
                </c:pt>
                <c:pt idx="7">
                  <c:v>44.352625811031501</c:v>
                </c:pt>
                <c:pt idx="8">
                  <c:v>1.33464493596956</c:v>
                </c:pt>
                <c:pt idx="9">
                  <c:v>0</c:v>
                </c:pt>
                <c:pt idx="10">
                  <c:v>2.805987016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22.707747093336007</c:v>
                </c:pt>
                <c:pt idx="4" formatCode="#,##0">
                  <c:v>28.807903878706639</c:v>
                </c:pt>
                <c:pt idx="5" formatCode="#,##0">
                  <c:v>47.276103468764099</c:v>
                </c:pt>
                <c:pt idx="6" formatCode="#,##0">
                  <c:v>45.687270747001058</c:v>
                </c:pt>
                <c:pt idx="10" formatCode="#,##0">
                  <c:v>2.805987016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下諏訪町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下諏訪町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下諏訪町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下諏訪町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3551.0000000000018</c:v>
                </c:pt>
                <c:pt idx="1">
                  <c:v>3053.6999999999994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4261.6261200000017</c:v>
                </c:pt>
                <c:pt idx="1">
                  <c:v>4039.3122119999989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下諏訪町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5.0988785759999988</c:v>
                </c:pt>
                <c:pt idx="1">
                  <c:v>0</c:v>
                </c:pt>
                <c:pt idx="2">
                  <c:v>0.35656354799999995</c:v>
                </c:pt>
                <c:pt idx="3">
                  <c:v>3.099348E-3</c:v>
                </c:pt>
                <c:pt idx="4">
                  <c:v>2.0127489000000001</c:v>
                </c:pt>
                <c:pt idx="5">
                  <c:v>13.465881810000001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97,309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下諏訪町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95779</c:v>
                </c:pt>
                <c:pt idx="1">
                  <c:v>0</c:v>
                </c:pt>
                <c:pt idx="2">
                  <c:v>1516</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2136.8000000000002</c:v>
                </c:pt>
                <c:pt idx="1">
                  <c:v>2300.6999999999998</c:v>
                </c:pt>
                <c:pt idx="2">
                  <c:v>2426.1</c:v>
                </c:pt>
                <c:pt idx="3">
                  <c:v>2614</c:v>
                </c:pt>
                <c:pt idx="4">
                  <c:v>2765.3000000000011</c:v>
                </c:pt>
                <c:pt idx="5">
                  <c:v>2751.7999999999988</c:v>
                </c:pt>
                <c:pt idx="6">
                  <c:v>2922.2999999999988</c:v>
                </c:pt>
                <c:pt idx="7">
                  <c:v>3053.6999999999994</c:v>
                </c:pt>
                <c:pt idx="8">
                  <c:v>3053.6999999999994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2276.1999999999998</c:v>
                </c:pt>
                <c:pt idx="1">
                  <c:v>2417</c:v>
                </c:pt>
                <c:pt idx="2">
                  <c:v>2553.6</c:v>
                </c:pt>
                <c:pt idx="3">
                  <c:v>2700.7000000000003</c:v>
                </c:pt>
                <c:pt idx="4">
                  <c:v>2825.7000000000012</c:v>
                </c:pt>
                <c:pt idx="5">
                  <c:v>3008.8000000000011</c:v>
                </c:pt>
                <c:pt idx="6">
                  <c:v>3199.2000000000021</c:v>
                </c:pt>
                <c:pt idx="7">
                  <c:v>3344.8000000000011</c:v>
                </c:pt>
                <c:pt idx="8">
                  <c:v>3551.0000000000018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5.0624613502251468E-2</c:v>
                </c:pt>
                <c:pt idx="1">
                  <c:v>5.4130938812304109E-2</c:v>
                </c:pt>
                <c:pt idx="2">
                  <c:v>5.7382606616361943E-2</c:v>
                </c:pt>
                <c:pt idx="3">
                  <c:v>6.4360311213063917E-2</c:v>
                </c:pt>
                <c:pt idx="4">
                  <c:v>6.8512628635510067E-2</c:v>
                </c:pt>
                <c:pt idx="5">
                  <c:v>7.083149483777286E-2</c:v>
                </c:pt>
                <c:pt idx="6">
                  <c:v>7.9637453068689149E-2</c:v>
                </c:pt>
                <c:pt idx="7">
                  <c:v>8.2935150250043041E-2</c:v>
                </c:pt>
                <c:pt idx="8">
                  <c:v>8.5483556909724576E-2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16.480933927093218</c:v>
                </c:pt>
                <c:pt idx="2">
                  <c:v>1.116052988976532</c:v>
                </c:pt>
                <c:pt idx="3">
                  <c:v>0.112833118220162</c:v>
                </c:pt>
                <c:pt idx="4">
                  <c:v>33.884339419105999</c:v>
                </c:pt>
                <c:pt idx="5">
                  <c:v>40.018263091853619</c:v>
                </c:pt>
                <c:pt idx="7">
                  <c:v>38.134120527574616</c:v>
                </c:pt>
                <c:pt idx="8">
                  <c:v>1.66080956984309</c:v>
                </c:pt>
                <c:pt idx="9">
                  <c:v>0</c:v>
                </c:pt>
                <c:pt idx="10">
                  <c:v>3.1980257120000002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17.709820034289912</c:v>
                </c:pt>
                <c:pt idx="4" formatCode="#,##0">
                  <c:v>33.884339419105999</c:v>
                </c:pt>
                <c:pt idx="5" formatCode="#,##0">
                  <c:v>40.018263091853619</c:v>
                </c:pt>
                <c:pt idx="6" formatCode="#,##0">
                  <c:v>39.794930097417705</c:v>
                </c:pt>
                <c:pt idx="10" formatCode="#,##0">
                  <c:v>3.1980257120000002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539</c:v>
                </c:pt>
                <c:pt idx="1">
                  <c:v>568</c:v>
                </c:pt>
                <c:pt idx="2">
                  <c:v>596</c:v>
                </c:pt>
                <c:pt idx="3">
                  <c:v>623</c:v>
                </c:pt>
                <c:pt idx="4">
                  <c:v>646</c:v>
                </c:pt>
                <c:pt idx="5">
                  <c:v>677</c:v>
                </c:pt>
                <c:pt idx="6">
                  <c:v>708</c:v>
                </c:pt>
                <c:pt idx="7">
                  <c:v>731</c:v>
                </c:pt>
                <c:pt idx="8">
                  <c:v>764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97105.673091800069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8300.9383320000015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151626.15199999997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141635.51599999997</c:v>
                </c:pt>
                <c:pt idx="1">
                  <c:v>0</c:v>
                </c:pt>
                <c:pt idx="2">
                  <c:v>9904.5429999999997</c:v>
                </c:pt>
                <c:pt idx="3">
                  <c:v>86.093000000000004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8300.9383320000015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10.703179858707795</c:v>
                </c:pt>
                <c:pt idx="2">
                  <c:v>0.96520523127248514</c:v>
                </c:pt>
                <c:pt idx="3">
                  <c:v>3.7391850483254233E-2</c:v>
                </c:pt>
                <c:pt idx="4">
                  <c:v>21.462406292399404</c:v>
                </c:pt>
                <c:pt idx="5">
                  <c:v>32.665365517451875</c:v>
                </c:pt>
                <c:pt idx="7">
                  <c:v>30.073824935752718</c:v>
                </c:pt>
                <c:pt idx="8">
                  <c:v>1.124884950625366</c:v>
                </c:pt>
                <c:pt idx="9">
                  <c:v>0</c:v>
                </c:pt>
                <c:pt idx="10">
                  <c:v>2.8340953759041749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11.705776940463535</c:v>
                </c:pt>
                <c:pt idx="4">
                  <c:v>21.462406292399404</c:v>
                </c:pt>
                <c:pt idx="5">
                  <c:v>32.665365517451875</c:v>
                </c:pt>
                <c:pt idx="6">
                  <c:v>31.198709886378083</c:v>
                </c:pt>
                <c:pt idx="10">
                  <c:v>2.8340953759041749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下諏訪町</c:v>
                </c:pt>
              </c:strCache>
            </c:strRef>
          </c:cat>
          <c:val>
            <c:numRef>
              <c:f>①CO2排出量の現状把握!$AX$43:$AX$45</c:f>
              <c:numCache>
                <c:formatCode>0%</c:formatCode>
                <c:ptCount val="3"/>
                <c:pt idx="0">
                  <c:v>0.42072759503743129</c:v>
                </c:pt>
                <c:pt idx="1">
                  <c:v>0.21770265792956017</c:v>
                </c:pt>
                <c:pt idx="2">
                  <c:v>0.11721442177599653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下諏訪町</c:v>
                </c:pt>
              </c:strCache>
            </c:strRef>
          </c:cat>
          <c:val>
            <c:numRef>
              <c:f>①CO2排出量の現状把握!$AY$43:$AY$45</c:f>
              <c:numCache>
                <c:formatCode>0%</c:formatCode>
                <c:ptCount val="3"/>
                <c:pt idx="0">
                  <c:v>0.19118662390594171</c:v>
                </c:pt>
                <c:pt idx="1">
                  <c:v>0.20156618102786486</c:v>
                </c:pt>
                <c:pt idx="2">
                  <c:v>0.21491128323050779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下諏訪町</c:v>
                </c:pt>
              </c:strCache>
            </c:strRef>
          </c:cat>
          <c:val>
            <c:numRef>
              <c:f>①CO2排出量の現状把握!$AZ$43:$AZ$45</c:f>
              <c:numCache>
                <c:formatCode>0%</c:formatCode>
                <c:ptCount val="3"/>
                <c:pt idx="0">
                  <c:v>0.18034974026133399</c:v>
                </c:pt>
                <c:pt idx="1">
                  <c:v>0.24962668835236601</c:v>
                </c:pt>
                <c:pt idx="2">
                  <c:v>0.32709079890241605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下諏訪町</c:v>
                </c:pt>
              </c:strCache>
            </c:strRef>
          </c:cat>
          <c:val>
            <c:numRef>
              <c:f>①CO2排出量の現状把握!$BA$43:$BA$45</c:f>
              <c:numCache>
                <c:formatCode>0%</c:formatCode>
                <c:ptCount val="3"/>
                <c:pt idx="0">
                  <c:v>0.19226168778726088</c:v>
                </c:pt>
                <c:pt idx="1">
                  <c:v>0.3153851668840863</c:v>
                </c:pt>
                <c:pt idx="2">
                  <c:v>0.31240461509631867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下諏訪町</c:v>
                </c:pt>
              </c:strCache>
            </c:strRef>
          </c:cat>
          <c:val>
            <c:numRef>
              <c:f>①CO2排出量の現状把握!$BB$43:$BB$45</c:f>
              <c:numCache>
                <c:formatCode>0%</c:formatCode>
                <c:ptCount val="3"/>
                <c:pt idx="0">
                  <c:v>1.5474353008032191E-2</c:v>
                </c:pt>
                <c:pt idx="1">
                  <c:v>1.5719305806122484E-2</c:v>
                </c:pt>
                <c:pt idx="2">
                  <c:v>2.8378880994761106E-2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6930</c:v>
                </c:pt>
                <c:pt idx="1">
                  <c:v>6930</c:v>
                </c:pt>
                <c:pt idx="2">
                  <c:v>6930</c:v>
                </c:pt>
                <c:pt idx="3">
                  <c:v>6930</c:v>
                </c:pt>
                <c:pt idx="4">
                  <c:v>6930</c:v>
                </c:pt>
                <c:pt idx="5">
                  <c:v>7047</c:v>
                </c:pt>
                <c:pt idx="6">
                  <c:v>7047</c:v>
                </c:pt>
                <c:pt idx="7">
                  <c:v>7047</c:v>
                </c:pt>
                <c:pt idx="8">
                  <c:v>7047</c:v>
                </c:pt>
                <c:pt idx="9">
                  <c:v>7047</c:v>
                </c:pt>
                <c:pt idx="10">
                  <c:v>7047</c:v>
                </c:pt>
                <c:pt idx="11">
                  <c:v>5748</c:v>
                </c:pt>
                <c:pt idx="12">
                  <c:v>5748</c:v>
                </c:pt>
                <c:pt idx="13">
                  <c:v>5748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2.7670738049999999</c:v>
                </c:pt>
                <c:pt idx="1">
                  <c:v>2.4377343656399999</c:v>
                </c:pt>
                <c:pt idx="2">
                  <c:v>2.330594013509999</c:v>
                </c:pt>
                <c:pt idx="3">
                  <c:v>2.29067652096</c:v>
                </c:pt>
                <c:pt idx="4">
                  <c:v>3.1980257120000002</c:v>
                </c:pt>
                <c:pt idx="5">
                  <c:v>4.5320765938999994</c:v>
                </c:pt>
                <c:pt idx="6">
                  <c:v>5.9569906788000004</c:v>
                </c:pt>
                <c:pt idx="7">
                  <c:v>2.7610315109106391</c:v>
                </c:pt>
                <c:pt idx="8">
                  <c:v>2.4535680792691399</c:v>
                </c:pt>
                <c:pt idx="9">
                  <c:v>3.80271024267598</c:v>
                </c:pt>
                <c:pt idx="10">
                  <c:v>3.3237484722521868</c:v>
                </c:pt>
                <c:pt idx="11">
                  <c:v>3.5417229166057509</c:v>
                </c:pt>
                <c:pt idx="12">
                  <c:v>2.8278584818341148</c:v>
                </c:pt>
                <c:pt idx="13">
                  <c:v>2.8340953759041749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21894</c:v>
                </c:pt>
                <c:pt idx="1">
                  <c:v>21771</c:v>
                </c:pt>
                <c:pt idx="2">
                  <c:v>21622</c:v>
                </c:pt>
                <c:pt idx="3">
                  <c:v>21655</c:v>
                </c:pt>
                <c:pt idx="4">
                  <c:v>21470</c:v>
                </c:pt>
                <c:pt idx="5">
                  <c:v>21178</c:v>
                </c:pt>
                <c:pt idx="6">
                  <c:v>20902</c:v>
                </c:pt>
                <c:pt idx="7">
                  <c:v>20744</c:v>
                </c:pt>
                <c:pt idx="8">
                  <c:v>20492</c:v>
                </c:pt>
                <c:pt idx="9">
                  <c:v>20243</c:v>
                </c:pt>
                <c:pt idx="10">
                  <c:v>19859</c:v>
                </c:pt>
                <c:pt idx="11">
                  <c:v>19559</c:v>
                </c:pt>
                <c:pt idx="12">
                  <c:v>19332</c:v>
                </c:pt>
                <c:pt idx="13">
                  <c:v>19108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下諏訪町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1649</v>
      </c>
      <c r="H345" s="70" t="s">
        <v>1650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1649</v>
      </c>
      <c r="H346" s="70" t="s">
        <v>1650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1649</v>
      </c>
      <c r="H348" s="70" t="s">
        <v>1650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1649</v>
      </c>
      <c r="H349" s="70" t="s">
        <v>1650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1649</v>
      </c>
      <c r="H350" s="70" t="s">
        <v>1650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1649</v>
      </c>
      <c r="H351" s="70" t="s">
        <v>1650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1649</v>
      </c>
      <c r="H352" s="70" t="s">
        <v>1650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1649</v>
      </c>
      <c r="H353" s="70" t="s">
        <v>1650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1649</v>
      </c>
      <c r="H354" s="70" t="s">
        <v>1650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1649</v>
      </c>
      <c r="H355" s="70" t="s">
        <v>1650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1649</v>
      </c>
      <c r="H356" s="70" t="s">
        <v>1650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1649</v>
      </c>
      <c r="H357" s="70" t="s">
        <v>1650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1649</v>
      </c>
      <c r="H358" s="70" t="s">
        <v>1650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1649</v>
      </c>
      <c r="H359" s="70" t="s">
        <v>1650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1649</v>
      </c>
      <c r="H360" s="70" t="s">
        <v>1650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1649</v>
      </c>
      <c r="H361" s="70" t="s">
        <v>1650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1649</v>
      </c>
      <c r="H362" s="70" t="s">
        <v>1650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1651</v>
      </c>
      <c r="B363" s="70">
        <v>374</v>
      </c>
      <c r="C363" s="70">
        <v>19</v>
      </c>
      <c r="D363" s="70">
        <v>22</v>
      </c>
      <c r="E363" s="70">
        <v>2022</v>
      </c>
      <c r="F363" s="70" t="s">
        <v>161</v>
      </c>
      <c r="G363" s="70" t="s">
        <v>1649</v>
      </c>
      <c r="H363" s="70" t="s">
        <v>1650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374</v>
      </c>
      <c r="C365" s="70">
        <v>21</v>
      </c>
      <c r="D365" s="70">
        <v>22</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1654</v>
      </c>
      <c r="H387" s="70" t="s">
        <v>1655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1654</v>
      </c>
      <c r="H388" s="70" t="s">
        <v>1655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1654</v>
      </c>
      <c r="H389" s="70" t="s">
        <v>1655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1654</v>
      </c>
      <c r="H390" s="70" t="s">
        <v>1655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1654</v>
      </c>
      <c r="H391" s="70" t="s">
        <v>1655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1654</v>
      </c>
      <c r="H392" s="70" t="s">
        <v>1655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1654</v>
      </c>
      <c r="H393" s="70" t="s">
        <v>1655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1654</v>
      </c>
      <c r="H394" s="70" t="s">
        <v>1655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1654</v>
      </c>
      <c r="H395" s="70" t="s">
        <v>1655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1654</v>
      </c>
      <c r="H396" s="70" t="s">
        <v>1655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1654</v>
      </c>
      <c r="H397" s="70" t="s">
        <v>1655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1654</v>
      </c>
      <c r="H398" s="70" t="s">
        <v>1655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1654</v>
      </c>
      <c r="H399" s="70" t="s">
        <v>1655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1654</v>
      </c>
      <c r="H400" s="70" t="s">
        <v>1655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1654</v>
      </c>
      <c r="H401" s="70" t="s">
        <v>1655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1654</v>
      </c>
      <c r="H402" s="70" t="s">
        <v>1655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1654</v>
      </c>
      <c r="H403" s="70" t="s">
        <v>1655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1654</v>
      </c>
      <c r="H404" s="70" t="s">
        <v>1655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1656</v>
      </c>
      <c r="B405" s="70">
        <v>306</v>
      </c>
      <c r="C405" s="70">
        <v>19</v>
      </c>
      <c r="D405" s="70">
        <v>18</v>
      </c>
      <c r="E405" s="70">
        <v>2022</v>
      </c>
      <c r="F405" s="70" t="s">
        <v>161</v>
      </c>
      <c r="G405" s="70" t="s">
        <v>1654</v>
      </c>
      <c r="H405" s="70" t="s">
        <v>1655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1654</v>
      </c>
      <c r="H406" s="70" t="s">
        <v>1655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1653</v>
      </c>
      <c r="B407" s="70">
        <v>306</v>
      </c>
      <c r="C407" s="70">
        <v>21</v>
      </c>
      <c r="D407" s="70">
        <v>18</v>
      </c>
      <c r="E407" s="70">
        <v>2024</v>
      </c>
      <c r="F407" s="70" t="s">
        <v>1554</v>
      </c>
      <c r="G407" s="1064" t="s">
        <v>1654</v>
      </c>
      <c r="H407" s="70" t="s">
        <v>1655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1941</v>
      </c>
      <c r="B9" s="70">
        <v>1</v>
      </c>
      <c r="C9" s="70">
        <v>1</v>
      </c>
      <c r="D9" s="70">
        <v>1</v>
      </c>
      <c r="E9" s="70">
        <v>1990</v>
      </c>
      <c r="F9" s="70" t="s">
        <v>787</v>
      </c>
      <c r="G9" s="1073" t="s">
        <v>1942</v>
      </c>
      <c r="H9" s="70" t="s">
        <v>1943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1944</v>
      </c>
      <c r="B10" s="70">
        <v>2</v>
      </c>
      <c r="C10" s="70">
        <v>2</v>
      </c>
      <c r="D10" s="70">
        <v>1</v>
      </c>
      <c r="E10" s="70">
        <v>2005</v>
      </c>
      <c r="F10" s="70" t="s">
        <v>789</v>
      </c>
      <c r="G10" s="1073" t="s">
        <v>1942</v>
      </c>
      <c r="H10" s="70" t="s">
        <v>1943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1945</v>
      </c>
      <c r="B11" s="70">
        <v>3</v>
      </c>
      <c r="C11" s="70">
        <v>3</v>
      </c>
      <c r="D11" s="70">
        <v>1</v>
      </c>
      <c r="E11" s="70">
        <v>2006</v>
      </c>
      <c r="F11" s="70" t="s">
        <v>790</v>
      </c>
      <c r="G11" s="1073" t="s">
        <v>1942</v>
      </c>
      <c r="H11" s="70" t="s">
        <v>1943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1946</v>
      </c>
      <c r="B12" s="70">
        <v>4</v>
      </c>
      <c r="C12" s="70">
        <v>4</v>
      </c>
      <c r="D12" s="70">
        <v>1</v>
      </c>
      <c r="E12" s="70">
        <v>2007</v>
      </c>
      <c r="F12" s="70" t="s">
        <v>791</v>
      </c>
      <c r="G12" s="1073" t="s">
        <v>1942</v>
      </c>
      <c r="H12" s="70" t="s">
        <v>1943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1947</v>
      </c>
      <c r="B13" s="70">
        <v>5</v>
      </c>
      <c r="C13" s="70">
        <v>5</v>
      </c>
      <c r="D13" s="70">
        <v>1</v>
      </c>
      <c r="E13" s="70">
        <v>2008</v>
      </c>
      <c r="F13" s="70" t="s">
        <v>792</v>
      </c>
      <c r="G13" s="1073" t="s">
        <v>1942</v>
      </c>
      <c r="H13" s="70" t="s">
        <v>1943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1948</v>
      </c>
      <c r="B14" s="70">
        <v>6</v>
      </c>
      <c r="C14" s="70">
        <v>6</v>
      </c>
      <c r="D14" s="70">
        <v>1</v>
      </c>
      <c r="E14" s="70">
        <v>2009</v>
      </c>
      <c r="F14" s="70" t="s">
        <v>176</v>
      </c>
      <c r="G14" s="1073" t="s">
        <v>1942</v>
      </c>
      <c r="H14" s="70" t="s">
        <v>1943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1949</v>
      </c>
      <c r="B15" s="70">
        <v>7</v>
      </c>
      <c r="C15" s="70">
        <v>7</v>
      </c>
      <c r="D15" s="70">
        <v>1</v>
      </c>
      <c r="E15" s="70">
        <v>2010</v>
      </c>
      <c r="F15" s="70" t="s">
        <v>177</v>
      </c>
      <c r="G15" s="1073" t="s">
        <v>1942</v>
      </c>
      <c r="H15" s="70" t="s">
        <v>1943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1950</v>
      </c>
      <c r="B16" s="70">
        <v>8</v>
      </c>
      <c r="C16" s="70">
        <v>8</v>
      </c>
      <c r="D16" s="70">
        <v>1</v>
      </c>
      <c r="E16" s="70">
        <v>2011</v>
      </c>
      <c r="F16" s="70" t="s">
        <v>178</v>
      </c>
      <c r="G16" s="1073" t="s">
        <v>1942</v>
      </c>
      <c r="H16" s="70" t="s">
        <v>1943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1951</v>
      </c>
      <c r="B17" s="70">
        <v>9</v>
      </c>
      <c r="C17" s="70">
        <v>9</v>
      </c>
      <c r="D17" s="70">
        <v>1</v>
      </c>
      <c r="E17" s="70">
        <v>2012</v>
      </c>
      <c r="F17" s="70" t="s">
        <v>179</v>
      </c>
      <c r="G17" s="1073" t="s">
        <v>1942</v>
      </c>
      <c r="H17" s="70" t="s">
        <v>1943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1952</v>
      </c>
      <c r="B18" s="70">
        <v>10</v>
      </c>
      <c r="C18" s="70">
        <v>10</v>
      </c>
      <c r="D18" s="70">
        <v>1</v>
      </c>
      <c r="E18" s="70">
        <v>2013</v>
      </c>
      <c r="F18" s="70" t="s">
        <v>180</v>
      </c>
      <c r="G18" s="1073" t="s">
        <v>1942</v>
      </c>
      <c r="H18" s="70" t="s">
        <v>1943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4.3079999999999998</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4.3079999999999998</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4.3079999999999998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4.3079999999999998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1953</v>
      </c>
      <c r="B19" s="70">
        <v>11</v>
      </c>
      <c r="C19" s="70">
        <v>11</v>
      </c>
      <c r="D19" s="70">
        <v>1</v>
      </c>
      <c r="E19" s="70">
        <v>2014</v>
      </c>
      <c r="F19" s="70" t="s">
        <v>181</v>
      </c>
      <c r="G19" s="1073" t="s">
        <v>1942</v>
      </c>
      <c r="H19" s="70" t="s">
        <v>1943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4.12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4.12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4.12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1954</v>
      </c>
      <c r="B20" s="70">
        <v>12</v>
      </c>
      <c r="C20" s="70">
        <v>12</v>
      </c>
      <c r="D20" s="70">
        <v>1</v>
      </c>
      <c r="E20" s="70">
        <v>2015</v>
      </c>
      <c r="F20" s="70" t="s">
        <v>182</v>
      </c>
      <c r="G20" s="1073" t="s">
        <v>1942</v>
      </c>
      <c r="H20" s="70" t="s">
        <v>1943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3.9769999999999999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3.9769999999999999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3.9769999999999999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3.9769999999999999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1955</v>
      </c>
      <c r="B21" s="70">
        <v>13</v>
      </c>
      <c r="C21" s="70">
        <v>13</v>
      </c>
      <c r="D21" s="70">
        <v>1</v>
      </c>
      <c r="E21" s="70">
        <v>2016</v>
      </c>
      <c r="F21" s="70" t="s">
        <v>155</v>
      </c>
      <c r="G21" s="1073" t="s">
        <v>1942</v>
      </c>
      <c r="H21" s="70" t="s">
        <v>1943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4.1210000000000004</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4.1210000000000004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4.1210000000000004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4.1210000000000004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1956</v>
      </c>
      <c r="B22" s="70">
        <v>14</v>
      </c>
      <c r="C22" s="70">
        <v>14</v>
      </c>
      <c r="D22" s="70">
        <v>1</v>
      </c>
      <c r="E22" s="70">
        <v>2017</v>
      </c>
      <c r="F22" s="70" t="s">
        <v>156</v>
      </c>
      <c r="G22" s="1073" t="s">
        <v>1942</v>
      </c>
      <c r="H22" s="70" t="s">
        <v>1943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3.9039999999999999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3.9039999999999999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3.9039999999999999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3.9039999999999999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1957</v>
      </c>
      <c r="B23" s="70">
        <v>15</v>
      </c>
      <c r="C23" s="70">
        <v>15</v>
      </c>
      <c r="D23" s="70">
        <v>1</v>
      </c>
      <c r="E23" s="70">
        <v>2018</v>
      </c>
      <c r="F23" s="70" t="s">
        <v>183</v>
      </c>
      <c r="G23" s="1073" t="s">
        <v>1942</v>
      </c>
      <c r="H23" s="70" t="s">
        <v>1943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3.4369999999999998</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3.4369999999999998</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3.4369999999999998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3.4369999999999998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1958</v>
      </c>
      <c r="B24" s="70">
        <v>16</v>
      </c>
      <c r="C24" s="70">
        <v>16</v>
      </c>
      <c r="D24" s="70">
        <v>1</v>
      </c>
      <c r="E24" s="70">
        <v>2019</v>
      </c>
      <c r="F24" s="70" t="s">
        <v>158</v>
      </c>
      <c r="G24" s="1073" t="s">
        <v>1942</v>
      </c>
      <c r="H24" s="70" t="s">
        <v>1943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1959</v>
      </c>
      <c r="B25" s="70">
        <v>17</v>
      </c>
      <c r="C25" s="70">
        <v>17</v>
      </c>
      <c r="D25" s="70">
        <v>1</v>
      </c>
      <c r="E25" s="70">
        <v>2020</v>
      </c>
      <c r="F25" s="70" t="s">
        <v>159</v>
      </c>
      <c r="G25" s="1073" t="s">
        <v>1942</v>
      </c>
      <c r="H25" s="70" t="s">
        <v>1943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1960</v>
      </c>
      <c r="B26" s="70">
        <v>18</v>
      </c>
      <c r="C26" s="70">
        <v>18</v>
      </c>
      <c r="D26" s="70">
        <v>1</v>
      </c>
      <c r="E26" s="70">
        <v>2021</v>
      </c>
      <c r="F26" s="70" t="s">
        <v>160</v>
      </c>
      <c r="G26" s="1073" t="s">
        <v>1942</v>
      </c>
      <c r="H26" s="70" t="s">
        <v>1943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1961</v>
      </c>
      <c r="B27" s="70">
        <v>19</v>
      </c>
      <c r="C27" s="70">
        <v>19</v>
      </c>
      <c r="D27" s="70">
        <v>1</v>
      </c>
      <c r="E27" s="70">
        <v>2022</v>
      </c>
      <c r="F27" s="70" t="s">
        <v>161</v>
      </c>
      <c r="G27" s="1073" t="s">
        <v>1942</v>
      </c>
      <c r="H27" s="70" t="s">
        <v>1943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1962</v>
      </c>
      <c r="B28" s="70">
        <v>20</v>
      </c>
      <c r="C28" s="70">
        <v>20</v>
      </c>
      <c r="D28" s="70">
        <v>1</v>
      </c>
      <c r="E28" s="70">
        <v>2023</v>
      </c>
      <c r="F28" s="70" t="s">
        <v>1539</v>
      </c>
      <c r="G28" s="1073" t="s">
        <v>1942</v>
      </c>
      <c r="H28" s="70" t="s">
        <v>1943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1963</v>
      </c>
      <c r="B29" s="70">
        <v>21</v>
      </c>
      <c r="C29" s="70">
        <v>21</v>
      </c>
      <c r="D29" s="70">
        <v>1</v>
      </c>
      <c r="E29" s="70">
        <v>2024</v>
      </c>
      <c r="F29" s="70" t="s">
        <v>1554</v>
      </c>
      <c r="G29" s="1073" t="s">
        <v>1942</v>
      </c>
      <c r="H29" s="70" t="s">
        <v>1943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1942</v>
      </c>
      <c r="H30" s="70" t="s">
        <v>1943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1942</v>
      </c>
      <c r="H31" s="70" t="s">
        <v>1943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1942</v>
      </c>
      <c r="H32" s="70" t="s">
        <v>1943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1942</v>
      </c>
      <c r="H33" s="70" t="s">
        <v>1943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1942</v>
      </c>
      <c r="H34" s="70" t="s">
        <v>1943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1942</v>
      </c>
      <c r="H35" s="70" t="s">
        <v>1943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1714</v>
      </c>
      <c r="B19" s="70">
        <v>11</v>
      </c>
      <c r="C19" s="70">
        <v>18</v>
      </c>
      <c r="D19" s="70">
        <v>11</v>
      </c>
      <c r="E19" s="70">
        <v>2024</v>
      </c>
      <c r="F19" s="70" t="s">
        <v>1554</v>
      </c>
      <c r="G19" s="1073" t="s">
        <v>1693</v>
      </c>
      <c r="H19" s="70" t="s">
        <v>1694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2379</v>
      </c>
      <c r="B26" s="70">
        <v>18</v>
      </c>
      <c r="C26" s="70">
        <v>18</v>
      </c>
      <c r="D26" s="70">
        <v>18</v>
      </c>
      <c r="E26" s="70">
        <v>2024</v>
      </c>
      <c r="F26" s="70" t="s">
        <v>1554</v>
      </c>
      <c r="G26" s="1073" t="s">
        <v>2376</v>
      </c>
      <c r="H26" s="70" t="s">
        <v>2377</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2339</v>
      </c>
      <c r="B28" s="70">
        <v>20</v>
      </c>
      <c r="C28" s="70">
        <v>18</v>
      </c>
      <c r="D28" s="70">
        <v>20</v>
      </c>
      <c r="E28" s="70">
        <v>2024</v>
      </c>
      <c r="F28" s="70" t="s">
        <v>1554</v>
      </c>
      <c r="G28" s="1073" t="s">
        <v>2336</v>
      </c>
      <c r="H28" s="70" t="s">
        <v>2337</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2359</v>
      </c>
      <c r="B29" s="70">
        <v>21</v>
      </c>
      <c r="C29" s="70">
        <v>18</v>
      </c>
      <c r="D29" s="70">
        <v>21</v>
      </c>
      <c r="E29" s="70">
        <v>2024</v>
      </c>
      <c r="F29" s="70" t="s">
        <v>1554</v>
      </c>
      <c r="G29" s="1073" t="s">
        <v>2356</v>
      </c>
      <c r="H29" s="70" t="s">
        <v>2357</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2355</v>
      </c>
      <c r="B33" s="70">
        <v>25</v>
      </c>
      <c r="C33" s="70">
        <v>18</v>
      </c>
      <c r="D33" s="70">
        <v>25</v>
      </c>
      <c r="E33" s="70">
        <v>2024</v>
      </c>
      <c r="F33" s="70" t="s">
        <v>1554</v>
      </c>
      <c r="G33" s="1073" t="s">
        <v>2352</v>
      </c>
      <c r="H33" s="70" t="s">
        <v>2353</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2391</v>
      </c>
      <c r="B35" s="70">
        <v>27</v>
      </c>
      <c r="C35" s="70">
        <v>18</v>
      </c>
      <c r="D35" s="70">
        <v>27</v>
      </c>
      <c r="E35" s="70">
        <v>2024</v>
      </c>
      <c r="F35" s="70" t="s">
        <v>1554</v>
      </c>
      <c r="G35" s="1073" t="s">
        <v>2388</v>
      </c>
      <c r="H35" s="70" t="s">
        <v>2389</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2351</v>
      </c>
      <c r="B38" s="70">
        <v>30</v>
      </c>
      <c r="C38" s="70">
        <v>18</v>
      </c>
      <c r="D38" s="70">
        <v>30</v>
      </c>
      <c r="E38" s="70">
        <v>2024</v>
      </c>
      <c r="F38" s="70" t="s">
        <v>1554</v>
      </c>
      <c r="G38" s="1073" t="s">
        <v>2348</v>
      </c>
      <c r="H38" s="70" t="s">
        <v>2349</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2323</v>
      </c>
      <c r="B41" s="70">
        <v>33</v>
      </c>
      <c r="C41" s="70">
        <v>18</v>
      </c>
      <c r="D41" s="70">
        <v>33</v>
      </c>
      <c r="E41" s="70">
        <v>2024</v>
      </c>
      <c r="F41" s="70" t="s">
        <v>1554</v>
      </c>
      <c r="G41" s="1073" t="s">
        <v>2320</v>
      </c>
      <c r="H41" s="70" t="s">
        <v>2321</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2343</v>
      </c>
      <c r="B48" s="70">
        <v>40</v>
      </c>
      <c r="C48" s="70">
        <v>18</v>
      </c>
      <c r="D48" s="70">
        <v>40</v>
      </c>
      <c r="E48" s="70">
        <v>2024</v>
      </c>
      <c r="F48" s="70" t="s">
        <v>1554</v>
      </c>
      <c r="G48" s="1073" t="s">
        <v>2340</v>
      </c>
      <c r="H48" s="70" t="s">
        <v>2341</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2372</v>
      </c>
      <c r="H49" s="70" t="s">
        <v>2373</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1963</v>
      </c>
      <c r="B50" s="70">
        <v>42</v>
      </c>
      <c r="C50" s="70">
        <v>18</v>
      </c>
      <c r="D50" s="70">
        <v>42</v>
      </c>
      <c r="E50" s="70">
        <v>2024</v>
      </c>
      <c r="F50" s="70" t="s">
        <v>1554</v>
      </c>
      <c r="G50" s="1073" t="s">
        <v>1942</v>
      </c>
      <c r="H50" s="70" t="s">
        <v>1943</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2250</v>
      </c>
      <c r="B56" s="70">
        <v>48</v>
      </c>
      <c r="C56" s="70">
        <v>18</v>
      </c>
      <c r="D56" s="70">
        <v>48</v>
      </c>
      <c r="E56" s="70">
        <v>2024</v>
      </c>
      <c r="F56" s="70" t="s">
        <v>1554</v>
      </c>
      <c r="G56" s="1073" t="s">
        <v>2229</v>
      </c>
      <c r="H56" s="70" t="s">
        <v>2230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2363</v>
      </c>
      <c r="B60" s="70">
        <v>52</v>
      </c>
      <c r="C60" s="70">
        <v>18</v>
      </c>
      <c r="D60" s="70">
        <v>52</v>
      </c>
      <c r="E60" s="70">
        <v>2024</v>
      </c>
      <c r="F60" s="70" t="s">
        <v>1554</v>
      </c>
      <c r="G60" s="1073" t="s">
        <v>2360</v>
      </c>
      <c r="H60" s="70" t="s">
        <v>2361</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2367</v>
      </c>
      <c r="B65" s="70">
        <v>57</v>
      </c>
      <c r="C65" s="70">
        <v>18</v>
      </c>
      <c r="D65" s="70">
        <v>57</v>
      </c>
      <c r="E65" s="70">
        <v>2024</v>
      </c>
      <c r="F65" s="70" t="s">
        <v>1554</v>
      </c>
      <c r="G65" s="1073" t="s">
        <v>2364</v>
      </c>
      <c r="H65" s="70" t="s">
        <v>2365</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2387</v>
      </c>
      <c r="B68" s="70">
        <v>60</v>
      </c>
      <c r="C68" s="70">
        <v>18</v>
      </c>
      <c r="D68" s="70">
        <v>60</v>
      </c>
      <c r="E68" s="70">
        <v>2024</v>
      </c>
      <c r="F68" s="70" t="s">
        <v>1554</v>
      </c>
      <c r="G68" s="1073" t="s">
        <v>2384</v>
      </c>
      <c r="H68" s="70" t="s">
        <v>2385</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2395</v>
      </c>
      <c r="B70" s="70">
        <v>62</v>
      </c>
      <c r="C70" s="70">
        <v>18</v>
      </c>
      <c r="D70" s="70">
        <v>62</v>
      </c>
      <c r="E70" s="70">
        <v>2024</v>
      </c>
      <c r="F70" s="70" t="s">
        <v>1554</v>
      </c>
      <c r="G70" s="1073" t="s">
        <v>2392</v>
      </c>
      <c r="H70" s="70" t="s">
        <v>2393</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2335</v>
      </c>
      <c r="B72" s="70">
        <v>64</v>
      </c>
      <c r="C72" s="70">
        <v>18</v>
      </c>
      <c r="D72" s="70">
        <v>64</v>
      </c>
      <c r="E72" s="70">
        <v>2024</v>
      </c>
      <c r="F72" s="70" t="s">
        <v>1554</v>
      </c>
      <c r="G72" s="1073" t="s">
        <v>2332</v>
      </c>
      <c r="H72" s="70" t="s">
        <v>2333</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2383</v>
      </c>
      <c r="B79" s="70">
        <v>71</v>
      </c>
      <c r="C79" s="70">
        <v>18</v>
      </c>
      <c r="D79" s="70">
        <v>71</v>
      </c>
      <c r="E79" s="70">
        <v>2024</v>
      </c>
      <c r="F79" s="70" t="s">
        <v>1554</v>
      </c>
      <c r="G79" s="1073" t="s">
        <v>2380</v>
      </c>
      <c r="H79" s="70" t="s">
        <v>2381</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2347</v>
      </c>
      <c r="B81" s="70">
        <v>73</v>
      </c>
      <c r="C81" s="70">
        <v>18</v>
      </c>
      <c r="D81" s="70">
        <v>73</v>
      </c>
      <c r="E81" s="70">
        <v>2024</v>
      </c>
      <c r="F81" s="70" t="s">
        <v>1554</v>
      </c>
      <c r="G81" s="1073" t="s">
        <v>2344</v>
      </c>
      <c r="H81" s="70" t="s">
        <v>2345</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2331</v>
      </c>
      <c r="B85" s="70">
        <v>77</v>
      </c>
      <c r="C85" s="70">
        <v>18</v>
      </c>
      <c r="D85" s="70">
        <v>77</v>
      </c>
      <c r="E85" s="70">
        <v>2024</v>
      </c>
      <c r="F85" s="70" t="s">
        <v>1554</v>
      </c>
      <c r="G85" s="1073" t="s">
        <v>2328</v>
      </c>
      <c r="H85" s="70" t="s">
        <v>2329</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2327</v>
      </c>
      <c r="B86" s="70">
        <v>78</v>
      </c>
      <c r="C86" s="70">
        <v>18</v>
      </c>
      <c r="D86" s="70">
        <v>78</v>
      </c>
      <c r="E86" s="70">
        <v>2024</v>
      </c>
      <c r="F86" s="70" t="s">
        <v>1554</v>
      </c>
      <c r="G86" s="1073" t="s">
        <v>2324</v>
      </c>
      <c r="H86" s="70" t="s">
        <v>2325</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1712</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2378</v>
      </c>
      <c r="B206" s="70">
        <v>198</v>
      </c>
      <c r="C206" s="70">
        <v>16</v>
      </c>
      <c r="D206" s="70">
        <v>18</v>
      </c>
      <c r="E206" s="70">
        <v>2022</v>
      </c>
      <c r="F206" s="70" t="s">
        <v>161</v>
      </c>
      <c r="G206" s="1073" t="s">
        <v>2376</v>
      </c>
      <c r="H206" s="70" t="s">
        <v>2377</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2338</v>
      </c>
      <c r="B208" s="70">
        <v>200</v>
      </c>
      <c r="C208" s="70">
        <v>16</v>
      </c>
      <c r="D208" s="70">
        <v>20</v>
      </c>
      <c r="E208" s="70">
        <v>2022</v>
      </c>
      <c r="F208" s="70" t="s">
        <v>161</v>
      </c>
      <c r="G208" s="1073" t="s">
        <v>2336</v>
      </c>
      <c r="H208" s="70" t="s">
        <v>2337</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2358</v>
      </c>
      <c r="B209" s="70">
        <v>201</v>
      </c>
      <c r="C209" s="70">
        <v>16</v>
      </c>
      <c r="D209" s="70">
        <v>21</v>
      </c>
      <c r="E209" s="70">
        <v>2022</v>
      </c>
      <c r="F209" s="70" t="s">
        <v>161</v>
      </c>
      <c r="G209" s="1073" t="s">
        <v>2356</v>
      </c>
      <c r="H209" s="70" t="s">
        <v>2357</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2354</v>
      </c>
      <c r="B213" s="70">
        <v>205</v>
      </c>
      <c r="C213" s="70">
        <v>16</v>
      </c>
      <c r="D213" s="70">
        <v>25</v>
      </c>
      <c r="E213" s="70">
        <v>2022</v>
      </c>
      <c r="F213" s="70" t="s">
        <v>161</v>
      </c>
      <c r="G213" s="1073" t="s">
        <v>2352</v>
      </c>
      <c r="H213" s="70" t="s">
        <v>2353</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2390</v>
      </c>
      <c r="B215" s="70">
        <v>207</v>
      </c>
      <c r="C215" s="70">
        <v>16</v>
      </c>
      <c r="D215" s="70">
        <v>27</v>
      </c>
      <c r="E215" s="70">
        <v>2022</v>
      </c>
      <c r="F215" s="70" t="s">
        <v>161</v>
      </c>
      <c r="G215" s="1073" t="s">
        <v>2388</v>
      </c>
      <c r="H215" s="70" t="s">
        <v>2389</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2350</v>
      </c>
      <c r="B218" s="70">
        <v>210</v>
      </c>
      <c r="C218" s="70">
        <v>16</v>
      </c>
      <c r="D218" s="70">
        <v>30</v>
      </c>
      <c r="E218" s="70">
        <v>2022</v>
      </c>
      <c r="F218" s="70" t="s">
        <v>161</v>
      </c>
      <c r="G218" s="1073" t="s">
        <v>2348</v>
      </c>
      <c r="H218" s="70" t="s">
        <v>2349</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2322</v>
      </c>
      <c r="B221" s="70">
        <v>213</v>
      </c>
      <c r="C221" s="70">
        <v>16</v>
      </c>
      <c r="D221" s="70">
        <v>33</v>
      </c>
      <c r="E221" s="70">
        <v>2022</v>
      </c>
      <c r="F221" s="70" t="s">
        <v>161</v>
      </c>
      <c r="G221" s="1073" t="s">
        <v>2320</v>
      </c>
      <c r="H221" s="70" t="s">
        <v>2321</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2342</v>
      </c>
      <c r="B228" s="70">
        <v>220</v>
      </c>
      <c r="C228" s="70">
        <v>16</v>
      </c>
      <c r="D228" s="70">
        <v>40</v>
      </c>
      <c r="E228" s="70">
        <v>2022</v>
      </c>
      <c r="F228" s="70" t="s">
        <v>161</v>
      </c>
      <c r="G228" s="1073" t="s">
        <v>2340</v>
      </c>
      <c r="H228" s="70" t="s">
        <v>2341</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1961</v>
      </c>
      <c r="B230" s="70">
        <v>222</v>
      </c>
      <c r="C230" s="70">
        <v>16</v>
      </c>
      <c r="D230" s="70">
        <v>42</v>
      </c>
      <c r="E230" s="70">
        <v>2022</v>
      </c>
      <c r="F230" s="70" t="s">
        <v>161</v>
      </c>
      <c r="G230" s="1073" t="s">
        <v>1942</v>
      </c>
      <c r="H230" s="70" t="s">
        <v>1943</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2248</v>
      </c>
      <c r="B236" s="70">
        <v>228</v>
      </c>
      <c r="C236" s="70">
        <v>16</v>
      </c>
      <c r="D236" s="70">
        <v>48</v>
      </c>
      <c r="E236" s="70">
        <v>2022</v>
      </c>
      <c r="F236" s="70" t="s">
        <v>161</v>
      </c>
      <c r="G236" s="1073" t="s">
        <v>2229</v>
      </c>
      <c r="H236" s="70" t="s">
        <v>2230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2362</v>
      </c>
      <c r="B240" s="70">
        <v>232</v>
      </c>
      <c r="C240" s="70">
        <v>16</v>
      </c>
      <c r="D240" s="70">
        <v>52</v>
      </c>
      <c r="E240" s="70">
        <v>2022</v>
      </c>
      <c r="F240" s="70" t="s">
        <v>161</v>
      </c>
      <c r="G240" s="1073" t="s">
        <v>2360</v>
      </c>
      <c r="H240" s="70" t="s">
        <v>2361</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2366</v>
      </c>
      <c r="B245" s="70">
        <v>237</v>
      </c>
      <c r="C245" s="70">
        <v>16</v>
      </c>
      <c r="D245" s="70">
        <v>57</v>
      </c>
      <c r="E245" s="70">
        <v>2022</v>
      </c>
      <c r="F245" s="70" t="s">
        <v>161</v>
      </c>
      <c r="G245" s="1073" t="s">
        <v>2364</v>
      </c>
      <c r="H245" s="70" t="s">
        <v>2365</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2386</v>
      </c>
      <c r="B248" s="70">
        <v>240</v>
      </c>
      <c r="C248" s="70">
        <v>16</v>
      </c>
      <c r="D248" s="70">
        <v>60</v>
      </c>
      <c r="E248" s="70">
        <v>2022</v>
      </c>
      <c r="F248" s="70" t="s">
        <v>161</v>
      </c>
      <c r="G248" s="1073" t="s">
        <v>2384</v>
      </c>
      <c r="H248" s="70" t="s">
        <v>2385</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2394</v>
      </c>
      <c r="B250" s="70">
        <v>242</v>
      </c>
      <c r="C250" s="70">
        <v>16</v>
      </c>
      <c r="D250" s="70">
        <v>62</v>
      </c>
      <c r="E250" s="70">
        <v>2022</v>
      </c>
      <c r="F250" s="70" t="s">
        <v>161</v>
      </c>
      <c r="G250" s="1073" t="s">
        <v>2392</v>
      </c>
      <c r="H250" s="70" t="s">
        <v>2393</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2334</v>
      </c>
      <c r="B252" s="70">
        <v>244</v>
      </c>
      <c r="C252" s="70">
        <v>16</v>
      </c>
      <c r="D252" s="70">
        <v>64</v>
      </c>
      <c r="E252" s="70">
        <v>2022</v>
      </c>
      <c r="F252" s="70" t="s">
        <v>161</v>
      </c>
      <c r="G252" s="1073" t="s">
        <v>2332</v>
      </c>
      <c r="H252" s="70" t="s">
        <v>2333</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2382</v>
      </c>
      <c r="B259" s="70">
        <v>251</v>
      </c>
      <c r="C259" s="70">
        <v>16</v>
      </c>
      <c r="D259" s="70">
        <v>71</v>
      </c>
      <c r="E259" s="70">
        <v>2022</v>
      </c>
      <c r="F259" s="70" t="s">
        <v>161</v>
      </c>
      <c r="G259" s="1073" t="s">
        <v>2380</v>
      </c>
      <c r="H259" s="70" t="s">
        <v>2381</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2346</v>
      </c>
      <c r="B261" s="70">
        <v>253</v>
      </c>
      <c r="C261" s="70">
        <v>16</v>
      </c>
      <c r="D261" s="70">
        <v>73</v>
      </c>
      <c r="E261" s="70">
        <v>2022</v>
      </c>
      <c r="F261" s="70" t="s">
        <v>161</v>
      </c>
      <c r="G261" s="1073" t="s">
        <v>2344</v>
      </c>
      <c r="H261" s="70" t="s">
        <v>2345</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2330</v>
      </c>
      <c r="B265" s="70">
        <v>257</v>
      </c>
      <c r="C265" s="70">
        <v>16</v>
      </c>
      <c r="D265" s="70">
        <v>77</v>
      </c>
      <c r="E265" s="70">
        <v>2022</v>
      </c>
      <c r="F265" s="70" t="s">
        <v>161</v>
      </c>
      <c r="G265" s="1073" t="s">
        <v>2328</v>
      </c>
      <c r="H265" s="70" t="s">
        <v>2329</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2326</v>
      </c>
      <c r="B266" s="70">
        <v>258</v>
      </c>
      <c r="C266" s="70">
        <v>16</v>
      </c>
      <c r="D266" s="70">
        <v>78</v>
      </c>
      <c r="E266" s="70">
        <v>2022</v>
      </c>
      <c r="F266" s="70" t="s">
        <v>161</v>
      </c>
      <c r="G266" s="1073" t="s">
        <v>2324</v>
      </c>
      <c r="H266" s="70" t="s">
        <v>2325</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1942</v>
      </c>
      <c r="H6" s="77" t="s">
        <v>1943</v>
      </c>
      <c r="I6" s="77" t="s">
        <v>2592</v>
      </c>
      <c r="J6" s="77" t="s">
        <v>2593</v>
      </c>
      <c r="K6" s="1080">
        <v>33</v>
      </c>
      <c r="L6" s="1081">
        <v>23</v>
      </c>
      <c r="M6" s="1044"/>
      <c r="N6" s="988">
        <v>1</v>
      </c>
      <c r="O6" s="77" t="s">
        <v>1670</v>
      </c>
      <c r="P6" s="77" t="s">
        <v>1671</v>
      </c>
      <c r="Q6" s="77" t="s">
        <v>1501</v>
      </c>
      <c r="R6" s="16"/>
      <c r="S6" s="77">
        <v>1</v>
      </c>
      <c r="T6" s="77" t="s">
        <v>1942</v>
      </c>
      <c r="U6" s="77" t="s">
        <v>1943</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2412</v>
      </c>
      <c r="AE9" s="77" t="s">
        <v>2413</v>
      </c>
      <c r="AF9" s="77" t="s">
        <v>1501</v>
      </c>
    </row>
    <row r="10" spans="1:32" ht="12">
      <c r="A10" s="16"/>
      <c r="B10" s="16"/>
      <c r="C10" s="16"/>
      <c r="D10" s="16"/>
      <c r="F10" s="75" t="s">
        <v>1501</v>
      </c>
      <c r="G10" s="76" t="s">
        <v>1942</v>
      </c>
      <c r="H10" s="77" t="s">
        <v>1943</v>
      </c>
      <c r="I10" s="77" t="s">
        <v>2592</v>
      </c>
      <c r="J10" s="77" t="s">
        <v>2593</v>
      </c>
      <c r="K10" s="1079">
        <v>33</v>
      </c>
      <c r="L10" s="1045">
        <v>23</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2559</v>
      </c>
      <c r="AE11" s="77" t="s">
        <v>2560</v>
      </c>
      <c r="AF11" s="77" t="s">
        <v>1501</v>
      </c>
    </row>
    <row r="12" spans="1:32" ht="12">
      <c r="A12" s="16"/>
      <c r="B12" s="16"/>
      <c r="C12" s="16"/>
      <c r="D12" s="16"/>
      <c r="F12" s="75" t="s">
        <v>1505</v>
      </c>
      <c r="G12" s="76" t="s">
        <v>1942</v>
      </c>
      <c r="H12" s="77"/>
      <c r="I12" s="77" t="s">
        <v>1942</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2525</v>
      </c>
      <c r="AE18" s="77" t="s">
        <v>1652</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2376</v>
      </c>
      <c r="AE23" s="77" t="s">
        <v>2377</v>
      </c>
      <c r="AF23" s="77" t="s">
        <v>1501</v>
      </c>
    </row>
    <row r="24" spans="1:32" ht="12">
      <c r="A24" s="16"/>
      <c r="B24" s="16"/>
      <c r="C24" s="16"/>
      <c r="D24" s="16"/>
      <c r="E24" s="16"/>
      <c r="F24" s="16"/>
      <c r="G24" s="16"/>
      <c r="H24" s="16"/>
      <c r="I24" s="16"/>
      <c r="J24" s="16"/>
      <c r="K24" s="1044"/>
      <c r="L24" s="1044"/>
      <c r="M24" s="1044"/>
      <c r="N24" s="988">
        <v>19</v>
      </c>
      <c r="O24" s="77" t="s">
        <v>1654</v>
      </c>
      <c r="P24" s="77" t="s">
        <v>1655</v>
      </c>
      <c r="Q24" s="77" t="s">
        <v>1501</v>
      </c>
      <c r="R24" s="16"/>
      <c r="S24" s="16"/>
      <c r="T24" s="16"/>
      <c r="U24" s="16"/>
      <c r="V24" s="16"/>
      <c r="W24" s="16"/>
      <c r="X24" s="77">
        <v>19</v>
      </c>
      <c r="Y24" s="692" t="s">
        <v>1654</v>
      </c>
      <c r="Z24" s="77" t="s">
        <v>1655</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2336</v>
      </c>
      <c r="AE25" s="77" t="s">
        <v>2337</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2356</v>
      </c>
      <c r="AE26" s="77" t="s">
        <v>2357</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2352</v>
      </c>
      <c r="AE30" s="77" t="s">
        <v>2353</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2388</v>
      </c>
      <c r="AE32" s="77" t="s">
        <v>2389</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2348</v>
      </c>
      <c r="AE35" s="77" t="s">
        <v>2349</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2320</v>
      </c>
      <c r="AE38" s="77" t="s">
        <v>2321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2340</v>
      </c>
      <c r="AE45" s="77" t="s">
        <v>2341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1942</v>
      </c>
      <c r="AE47" s="77" t="s">
        <v>1943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2229</v>
      </c>
      <c r="AE53" s="77" t="s">
        <v>2230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2360</v>
      </c>
      <c r="AE57" s="77" t="s">
        <v>2361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2364</v>
      </c>
      <c r="AE62" s="77" t="s">
        <v>2365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2384</v>
      </c>
      <c r="AE65" s="77" t="s">
        <v>2385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2392</v>
      </c>
      <c r="AE67" s="77" t="s">
        <v>2393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2332</v>
      </c>
      <c r="AE69" s="77" t="s">
        <v>2333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2380</v>
      </c>
      <c r="AE76" s="77" t="s">
        <v>2381</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2344</v>
      </c>
      <c r="AE78" s="77" t="s">
        <v>2345</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2328</v>
      </c>
      <c r="AE82" s="77" t="s">
        <v>2329</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2324</v>
      </c>
      <c r="AE83" s="77" t="s">
        <v>2325</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下諏訪町</v>
      </c>
      <c r="K4" s="70" t="str">
        <f>HLOOKUP(K3,比較地域マスタ!$E$5:$L$6,2,0)</f>
        <v>20361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下諏訪町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22.707747093336007</v>
      </c>
      <c r="BB5" s="29"/>
      <c r="BC5" s="17"/>
      <c r="BD5" s="1005">
        <f>SUM(BC6:BC8)</f>
        <v>17.709820034289912</v>
      </c>
      <c r="BE5" s="29"/>
      <c r="BF5" s="17"/>
      <c r="BG5" s="1005">
        <f>AK35</f>
        <v>11.705776940463535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21.117185052666791</v>
      </c>
      <c r="BA6" s="17"/>
      <c r="BB6" s="29"/>
      <c r="BC6" s="1005">
        <f>O32</f>
        <v>16.480933927093218</v>
      </c>
      <c r="BD6" s="17"/>
      <c r="BE6" s="29"/>
      <c r="BF6" s="1005">
        <f>AK36</f>
        <v>10.703179858707795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1.590562040669216</v>
      </c>
      <c r="BA7" s="17"/>
      <c r="BB7" s="29"/>
      <c r="BC7" s="1005">
        <f>O33</f>
        <v>1.116052988976532</v>
      </c>
      <c r="BD7" s="17"/>
      <c r="BE7" s="29"/>
      <c r="BF7" s="1005">
        <f t="shared" ref="BF7:BF8" si="0">AK37</f>
        <v>0.96520523127248514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0.112833118220162</v>
      </c>
      <c r="BD8" s="17"/>
      <c r="BE8" s="29"/>
      <c r="BF8" s="1005">
        <f t="shared" si="0"/>
        <v>3.7391850483254233E-2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147.28501220380781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28.807903878706639</v>
      </c>
      <c r="BA9" s="1005">
        <f>AZ9</f>
        <v>28.807903878706639</v>
      </c>
      <c r="BB9" s="29"/>
      <c r="BC9" s="1005">
        <f>O35</f>
        <v>33.884339419105999</v>
      </c>
      <c r="BD9" s="1005">
        <f>BC9</f>
        <v>33.884339419105999</v>
      </c>
      <c r="BE9" s="29"/>
      <c r="BF9" s="1005">
        <f>AK39</f>
        <v>21.462406292399404</v>
      </c>
      <c r="BG9" s="1005">
        <f>AK39</f>
        <v>21.462406292399404</v>
      </c>
      <c r="BH9" s="29"/>
    </row>
    <row r="10" spans="1:62" ht="17.100000000000001" customHeight="1" thickBot="1">
      <c r="B10" s="323"/>
      <c r="C10" s="324"/>
      <c r="D10" s="326"/>
      <c r="E10" s="326"/>
      <c r="F10" s="326"/>
      <c r="G10" s="325"/>
      <c r="H10" s="325"/>
      <c r="I10" s="326"/>
      <c r="J10" s="327"/>
      <c r="K10" s="334"/>
      <c r="L10" s="246" t="s">
        <v>114</v>
      </c>
      <c r="M10" s="246"/>
      <c r="N10" s="563"/>
      <c r="O10" s="906">
        <f>SUM(O11:O13)</f>
        <v>22.707747093336007</v>
      </c>
      <c r="P10" s="453">
        <f t="shared" ref="P10:P22" si="1">O10/$O$9</f>
        <v>0.15417554545138529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47.276103468764099</v>
      </c>
      <c r="BA10" s="1005">
        <f>AZ10</f>
        <v>47.276103468764099</v>
      </c>
      <c r="BB10" s="29"/>
      <c r="BC10" s="1005">
        <f>O36</f>
        <v>40.018263091853619</v>
      </c>
      <c r="BD10" s="1005">
        <f>BC10</f>
        <v>40.018263091853619</v>
      </c>
      <c r="BE10" s="29"/>
      <c r="BF10" s="1005">
        <f>AK40</f>
        <v>32.665365517451875</v>
      </c>
      <c r="BG10" s="1005">
        <f>AK40</f>
        <v>32.665365517451875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21.117185052666791</v>
      </c>
      <c r="P11" s="454">
        <f t="shared" si="1"/>
        <v>0.14337633365875391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45.687270747001058</v>
      </c>
      <c r="BB11" s="29"/>
      <c r="BC11" s="1005"/>
      <c r="BD11" s="1005">
        <f>SUM(BC12:BC14)</f>
        <v>39.794930097417705</v>
      </c>
      <c r="BE11" s="29"/>
      <c r="BF11" s="17"/>
      <c r="BG11" s="1005">
        <f>AK41</f>
        <v>31.198709886378083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1.590562040669216</v>
      </c>
      <c r="P12" s="454">
        <f t="shared" si="1"/>
        <v>1.0799211792631366E-2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44.352625811031501</v>
      </c>
      <c r="BA12" s="17"/>
      <c r="BB12" s="29"/>
      <c r="BC12" s="1005">
        <f>O38</f>
        <v>38.134120527574616</v>
      </c>
      <c r="BD12" s="17"/>
      <c r="BE12" s="29"/>
      <c r="BF12" s="1005">
        <f>AK42</f>
        <v>30.073824935752718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1.33464493596956</v>
      </c>
      <c r="BA13" s="17"/>
      <c r="BB13" s="29"/>
      <c r="BC13" s="1005">
        <f>O41</f>
        <v>1.66080956984309</v>
      </c>
      <c r="BD13" s="17"/>
      <c r="BE13" s="29"/>
      <c r="BF13" s="1005">
        <f>AK45</f>
        <v>1.124884950625366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28.807903878706639</v>
      </c>
      <c r="P14" s="453">
        <f t="shared" si="1"/>
        <v>0.19559290825086315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47.276103468764099</v>
      </c>
      <c r="P15" s="453">
        <f t="shared" si="1"/>
        <v>0.32098380386013137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2.805987016</v>
      </c>
      <c r="BA15" s="1005">
        <f>AZ15</f>
        <v>2.805987016</v>
      </c>
      <c r="BB15" s="29"/>
      <c r="BC15" s="1005">
        <f>O43</f>
        <v>3.1980257120000002</v>
      </c>
      <c r="BD15" s="1005">
        <f>BC15</f>
        <v>3.1980257120000002</v>
      </c>
      <c r="BE15" s="29"/>
      <c r="BF15" s="1005">
        <f>AK47</f>
        <v>2.8340953759041749</v>
      </c>
      <c r="BG15" s="1005">
        <f>AK47</f>
        <v>2.8340953759041749</v>
      </c>
      <c r="BH15" s="29"/>
    </row>
    <row r="16" spans="1:62" ht="17.100000000000001" customHeight="1" thickBot="1">
      <c r="B16" s="323"/>
      <c r="C16" s="324"/>
      <c r="D16" s="326"/>
      <c r="E16" s="326"/>
      <c r="F16" s="326"/>
      <c r="G16" s="325"/>
      <c r="H16" s="325"/>
      <c r="I16" s="326"/>
      <c r="J16" s="327"/>
      <c r="K16" s="335"/>
      <c r="L16" s="246" t="s">
        <v>128</v>
      </c>
      <c r="M16" s="344"/>
      <c r="N16" s="345"/>
      <c r="O16" s="906">
        <f>SUM(O18:O21)</f>
        <v>45.687270747001058</v>
      </c>
      <c r="P16" s="453">
        <f t="shared" si="1"/>
        <v>0.31019633337695368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44.352625811031501</v>
      </c>
      <c r="P17" s="454">
        <f t="shared" si="1"/>
        <v>0.30113468537897053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28.1301573341131</v>
      </c>
      <c r="P18" s="454">
        <f t="shared" si="1"/>
        <v>0.19099130938854511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16.222468476918401</v>
      </c>
      <c r="P19" s="454">
        <f t="shared" si="1"/>
        <v>0.11014337599042542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1.33464493596956</v>
      </c>
      <c r="P20" s="454">
        <f t="shared" si="1"/>
        <v>9.0616479979831587E-3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2.805987016</v>
      </c>
      <c r="P22" s="612">
        <f t="shared" si="1"/>
        <v>1.9051409060666498E-2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21.764068570245019</v>
      </c>
      <c r="AZ22" s="1005">
        <f t="shared" si="3"/>
        <v>16.083983961773171</v>
      </c>
      <c r="BA22" s="1005">
        <f t="shared" si="3"/>
        <v>21.149197072040216</v>
      </c>
      <c r="BB22" s="1005">
        <f t="shared" si="3"/>
        <v>19.016343049431196</v>
      </c>
      <c r="BC22" s="1005">
        <f t="shared" si="3"/>
        <v>17.709820034289912</v>
      </c>
      <c r="BD22" s="1005">
        <f t="shared" si="3"/>
        <v>9.8990117562718876</v>
      </c>
      <c r="BE22" s="1005">
        <f t="shared" si="3"/>
        <v>12.721209567361003</v>
      </c>
      <c r="BF22" s="1005">
        <f t="shared" si="3"/>
        <v>13.316065380479428</v>
      </c>
      <c r="BG22" s="1005">
        <f t="shared" si="3"/>
        <v>13.245249036412524</v>
      </c>
      <c r="BH22" s="1005">
        <f t="shared" si="3"/>
        <v>12.078840199434339</v>
      </c>
      <c r="BI22" s="1005">
        <f t="shared" si="3"/>
        <v>10.967292679876985</v>
      </c>
      <c r="BJ22" s="1005">
        <f t="shared" si="3"/>
        <v>16.591371178757907</v>
      </c>
      <c r="BK22" s="1005">
        <f t="shared" si="3"/>
        <v>11.032354138788687</v>
      </c>
      <c r="BL22" s="1005">
        <f t="shared" si="3"/>
        <v>11.705776940463535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34.335548321905243</v>
      </c>
      <c r="AZ23" s="1005">
        <f t="shared" ref="AZ23:BL23" si="4">Y39</f>
        <v>35.475396140747783</v>
      </c>
      <c r="BA23" s="1005">
        <f t="shared" si="4"/>
        <v>39.041100671805196</v>
      </c>
      <c r="BB23" s="1005">
        <f t="shared" si="4"/>
        <v>35.149048680079567</v>
      </c>
      <c r="BC23" s="1005">
        <f t="shared" si="4"/>
        <v>33.884339419105999</v>
      </c>
      <c r="BD23" s="1005">
        <f t="shared" si="4"/>
        <v>34.302309718099423</v>
      </c>
      <c r="BE23" s="1005">
        <f t="shared" si="4"/>
        <v>36.567944293689749</v>
      </c>
      <c r="BF23" s="1005">
        <f t="shared" si="4"/>
        <v>29.561027422503614</v>
      </c>
      <c r="BG23" s="1005">
        <f t="shared" si="4"/>
        <v>28.082907280121677</v>
      </c>
      <c r="BH23" s="1005">
        <f t="shared" si="4"/>
        <v>27.330780384788959</v>
      </c>
      <c r="BI23" s="1005">
        <f t="shared" si="4"/>
        <v>26.172127882018565</v>
      </c>
      <c r="BJ23" s="1005">
        <f t="shared" si="4"/>
        <v>19.213063052037377</v>
      </c>
      <c r="BK23" s="1005">
        <f t="shared" si="4"/>
        <v>21.732862780474097</v>
      </c>
      <c r="BL23" s="1005">
        <f t="shared" si="4"/>
        <v>21.462406292399404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38.109510402694028</v>
      </c>
      <c r="AZ24" s="1005">
        <f t="shared" ref="AZ24:BL24" si="5">Y40</f>
        <v>40.870026671640751</v>
      </c>
      <c r="BA24" s="1005">
        <f t="shared" si="5"/>
        <v>38.426914448641952</v>
      </c>
      <c r="BB24" s="1005">
        <f t="shared" si="5"/>
        <v>37.582642552452519</v>
      </c>
      <c r="BC24" s="1005">
        <f t="shared" si="5"/>
        <v>40.018263091853619</v>
      </c>
      <c r="BD24" s="1005">
        <f t="shared" si="5"/>
        <v>39.624995227408988</v>
      </c>
      <c r="BE24" s="1005">
        <f t="shared" si="5"/>
        <v>33.73875705139114</v>
      </c>
      <c r="BF24" s="1005">
        <f t="shared" si="5"/>
        <v>36.048838688229523</v>
      </c>
      <c r="BG24" s="1005">
        <f t="shared" si="5"/>
        <v>37.090224059973892</v>
      </c>
      <c r="BH24" s="1005">
        <f t="shared" si="5"/>
        <v>35.759197383818908</v>
      </c>
      <c r="BI24" s="1005">
        <f t="shared" si="5"/>
        <v>31.481840214016227</v>
      </c>
      <c r="BJ24" s="1005">
        <f t="shared" si="5"/>
        <v>30.632050934438016</v>
      </c>
      <c r="BK24" s="1005">
        <f t="shared" si="5"/>
        <v>33.376773230333363</v>
      </c>
      <c r="BL24" s="1005">
        <f t="shared" si="5"/>
        <v>32.665365517451875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42.253479250179033</v>
      </c>
      <c r="AZ25" s="1005">
        <f t="shared" ref="AZ25:BL25" si="6">Y41</f>
        <v>42.078129588210444</v>
      </c>
      <c r="BA25" s="1005">
        <f t="shared" si="6"/>
        <v>41.071930477669994</v>
      </c>
      <c r="BB25" s="1005">
        <f t="shared" si="6"/>
        <v>40.746826501128261</v>
      </c>
      <c r="BC25" s="1005">
        <f t="shared" si="6"/>
        <v>39.794930097417705</v>
      </c>
      <c r="BD25" s="1005">
        <f t="shared" si="6"/>
        <v>38.390412140738142</v>
      </c>
      <c r="BE25" s="1005">
        <f t="shared" si="6"/>
        <v>37.936872689573327</v>
      </c>
      <c r="BF25" s="1005">
        <f t="shared" si="6"/>
        <v>37.152675149812914</v>
      </c>
      <c r="BG25" s="1005">
        <f t="shared" si="6"/>
        <v>36.608442575774575</v>
      </c>
      <c r="BH25" s="1005">
        <f t="shared" si="6"/>
        <v>35.666620272564352</v>
      </c>
      <c r="BI25" s="1005">
        <f t="shared" si="6"/>
        <v>34.440812881585003</v>
      </c>
      <c r="BJ25" s="1005">
        <f t="shared" si="6"/>
        <v>30.937878504047063</v>
      </c>
      <c r="BK25" s="1005">
        <f t="shared" si="6"/>
        <v>30.520911298918556</v>
      </c>
      <c r="BL25" s="1005">
        <f t="shared" si="6"/>
        <v>31.198709886378083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2.7670738049999999</v>
      </c>
      <c r="AZ26" s="1005">
        <f t="shared" si="7"/>
        <v>2.4377343656399999</v>
      </c>
      <c r="BA26" s="1005">
        <f t="shared" si="7"/>
        <v>2.330594013509999</v>
      </c>
      <c r="BB26" s="1005">
        <f t="shared" si="7"/>
        <v>2.29067652096</v>
      </c>
      <c r="BC26" s="1005">
        <f t="shared" si="7"/>
        <v>3.1980257120000002</v>
      </c>
      <c r="BD26" s="1005">
        <f t="shared" si="7"/>
        <v>4.5320765938999994</v>
      </c>
      <c r="BE26" s="1005">
        <f t="shared" si="7"/>
        <v>5.9569906788000004</v>
      </c>
      <c r="BF26" s="1005">
        <f t="shared" si="7"/>
        <v>2.7610315109106391</v>
      </c>
      <c r="BG26" s="1005">
        <f t="shared" si="7"/>
        <v>2.4535680792691403</v>
      </c>
      <c r="BH26" s="1005">
        <f t="shared" si="7"/>
        <v>3.8027102426759796</v>
      </c>
      <c r="BI26" s="1005">
        <f t="shared" si="7"/>
        <v>3.3237484722521868</v>
      </c>
      <c r="BJ26" s="1005">
        <f t="shared" si="7"/>
        <v>3.5417229166057509</v>
      </c>
      <c r="BK26" s="1005">
        <f t="shared" si="7"/>
        <v>2.8278584818341148</v>
      </c>
      <c r="BL26" s="1005">
        <f t="shared" si="7"/>
        <v>2.8340953759041749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139.22968035002333</v>
      </c>
      <c r="AZ27" s="1005">
        <f t="shared" si="8"/>
        <v>136.94527072801216</v>
      </c>
      <c r="BA27" s="1005">
        <f t="shared" si="8"/>
        <v>142.01973668366736</v>
      </c>
      <c r="BB27" s="1005">
        <f t="shared" si="8"/>
        <v>134.78553730405153</v>
      </c>
      <c r="BC27" s="1005">
        <f t="shared" si="8"/>
        <v>134.60537835466724</v>
      </c>
      <c r="BD27" s="1005">
        <f t="shared" si="8"/>
        <v>126.74880543641845</v>
      </c>
      <c r="BE27" s="1005">
        <f t="shared" si="8"/>
        <v>126.92177428081521</v>
      </c>
      <c r="BF27" s="1005">
        <f t="shared" si="8"/>
        <v>118.83963815193613</v>
      </c>
      <c r="BG27" s="1005">
        <f t="shared" si="8"/>
        <v>117.48039103155182</v>
      </c>
      <c r="BH27" s="1005">
        <f t="shared" si="8"/>
        <v>114.63814848328254</v>
      </c>
      <c r="BI27" s="1005">
        <f t="shared" si="8"/>
        <v>106.38582212974897</v>
      </c>
      <c r="BJ27" s="1005">
        <f t="shared" si="8"/>
        <v>100.91608658588611</v>
      </c>
      <c r="BK27" s="1005">
        <f t="shared" si="8"/>
        <v>99.490759930348815</v>
      </c>
      <c r="BL27" s="1005">
        <f t="shared" si="8"/>
        <v>99.866354012597057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134.60537835466724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17.709820034289912</v>
      </c>
      <c r="P31" s="453">
        <f t="shared" ref="P31:P43" si="9">O31/$O$30</f>
        <v>0.13156844288663486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16.480933927093218</v>
      </c>
      <c r="P32" s="454">
        <f t="shared" si="9"/>
        <v>0.12243889604223802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1.116052988976532</v>
      </c>
      <c r="P33" s="454">
        <f t="shared" si="9"/>
        <v>8.2912956571161746E-3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0.112833118220162</v>
      </c>
      <c r="P34" s="454">
        <f t="shared" si="9"/>
        <v>8.3825118728065803E-4</v>
      </c>
      <c r="Q34" s="328"/>
      <c r="R34" s="13"/>
      <c r="S34" s="323"/>
      <c r="T34" s="563" t="s">
        <v>112</v>
      </c>
      <c r="U34" s="332"/>
      <c r="V34" s="332"/>
      <c r="W34" s="332"/>
      <c r="X34" s="893">
        <f>X35+X39+X40+X41+X47</f>
        <v>139.22968035002333</v>
      </c>
      <c r="Y34" s="894">
        <f t="shared" ref="Y34:AK34" si="10">Y35+Y39+Y40+Y41+Y47</f>
        <v>136.94527072801216</v>
      </c>
      <c r="Z34" s="894">
        <f t="shared" si="10"/>
        <v>142.01973668366736</v>
      </c>
      <c r="AA34" s="894">
        <f t="shared" si="10"/>
        <v>134.78553730405153</v>
      </c>
      <c r="AB34" s="894">
        <f t="shared" si="10"/>
        <v>134.60537835466724</v>
      </c>
      <c r="AC34" s="894">
        <f t="shared" si="10"/>
        <v>126.74880543641845</v>
      </c>
      <c r="AD34" s="894">
        <f t="shared" si="10"/>
        <v>126.92177428081521</v>
      </c>
      <c r="AE34" s="894">
        <f t="shared" si="10"/>
        <v>118.83963815193613</v>
      </c>
      <c r="AF34" s="894">
        <f t="shared" si="10"/>
        <v>117.48039103155182</v>
      </c>
      <c r="AG34" s="894">
        <f t="shared" si="10"/>
        <v>114.63814848328254</v>
      </c>
      <c r="AH34" s="894">
        <f t="shared" si="10"/>
        <v>106.38582212974897</v>
      </c>
      <c r="AI34" s="894">
        <f t="shared" si="10"/>
        <v>100.91608658588611</v>
      </c>
      <c r="AJ34" s="894">
        <f t="shared" si="10"/>
        <v>99.490759930348815</v>
      </c>
      <c r="AK34" s="895">
        <f t="shared" si="10"/>
        <v>99.866354012597057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33.884339419105999</v>
      </c>
      <c r="P35" s="453">
        <f t="shared" si="9"/>
        <v>0.25173094740557306</v>
      </c>
      <c r="Q35" s="328"/>
      <c r="R35" s="13"/>
      <c r="S35" s="323"/>
      <c r="T35" s="334"/>
      <c r="U35" s="246" t="s">
        <v>114</v>
      </c>
      <c r="V35" s="344"/>
      <c r="W35" s="344"/>
      <c r="X35" s="896">
        <f>SUM(X36:X38)</f>
        <v>21.764068570245019</v>
      </c>
      <c r="Y35" s="897">
        <f t="shared" ref="Y35:AK35" si="11">SUM(Y36:Y38)</f>
        <v>16.083983961773171</v>
      </c>
      <c r="Z35" s="897">
        <f t="shared" si="11"/>
        <v>21.149197072040216</v>
      </c>
      <c r="AA35" s="897">
        <f t="shared" si="11"/>
        <v>19.016343049431196</v>
      </c>
      <c r="AB35" s="897">
        <f t="shared" si="11"/>
        <v>17.709820034289912</v>
      </c>
      <c r="AC35" s="897">
        <f t="shared" si="11"/>
        <v>9.8990117562718876</v>
      </c>
      <c r="AD35" s="897">
        <f t="shared" si="11"/>
        <v>12.721209567361003</v>
      </c>
      <c r="AE35" s="897">
        <f t="shared" si="11"/>
        <v>13.316065380479428</v>
      </c>
      <c r="AF35" s="897">
        <f t="shared" si="11"/>
        <v>13.245249036412524</v>
      </c>
      <c r="AG35" s="897">
        <f t="shared" si="11"/>
        <v>12.078840199434339</v>
      </c>
      <c r="AH35" s="897">
        <f t="shared" si="11"/>
        <v>10.967292679876985</v>
      </c>
      <c r="AI35" s="897">
        <f t="shared" si="11"/>
        <v>16.591371178757907</v>
      </c>
      <c r="AJ35" s="897">
        <f t="shared" si="11"/>
        <v>11.032354138788687</v>
      </c>
      <c r="AK35" s="898">
        <f t="shared" si="11"/>
        <v>11.705776940463535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40.018263091853619</v>
      </c>
      <c r="P36" s="453">
        <f t="shared" si="9"/>
        <v>0.29730062484138509</v>
      </c>
      <c r="Q36" s="328"/>
      <c r="R36" s="13"/>
      <c r="S36" s="356" t="s">
        <v>184</v>
      </c>
      <c r="T36" s="335"/>
      <c r="U36" s="346"/>
      <c r="V36" s="336" t="s">
        <v>184</v>
      </c>
      <c r="W36" s="357"/>
      <c r="X36" s="899">
        <f>VLOOKUP(年度マスタ!$K$4&amp;"_"&amp;X$33,データシート1!$A:$BT,MATCH("aa_"&amp;$S36,データシート1!$A$1:$BT$1,0),0)</f>
        <v>20.526029165461321</v>
      </c>
      <c r="Y36" s="900">
        <f>VLOOKUP(年度マスタ!$K$4&amp;"_"&amp;Y$33,データシート1!$A:$BT,MATCH("aa_"&amp;$S36,データシート1!$A$1:$BT$1,0),0)</f>
        <v>14.764047354003729</v>
      </c>
      <c r="Z36" s="900">
        <f>VLOOKUP(年度マスタ!$K$4&amp;"_"&amp;Z$33,データシート1!$A:$BT,MATCH("aa_"&amp;$S36,データシート1!$A$1:$BT$1,0),0)</f>
        <v>19.536901740444719</v>
      </c>
      <c r="AA36" s="900">
        <f>VLOOKUP(年度マスタ!$K$4&amp;"_"&amp;AA$33,データシート1!$A:$BT,MATCH("aa_"&amp;$S36,データシート1!$A$1:$BT$1,0),0)</f>
        <v>17.548582540661759</v>
      </c>
      <c r="AB36" s="900">
        <f>VLOOKUP(年度マスタ!$K$4&amp;"_"&amp;AB$33,データシート1!$A:$BT,MATCH("aa_"&amp;$S36,データシート1!$A$1:$BT$1,0),0)</f>
        <v>16.480933927093218</v>
      </c>
      <c r="AC36" s="900">
        <f>VLOOKUP(年度マスタ!$K$4&amp;"_"&amp;AC$33,データシート1!$A:$BT,MATCH("aa_"&amp;$S36,データシート1!$A$1:$BT$1,0),0)</f>
        <v>8.5047367099451758</v>
      </c>
      <c r="AD36" s="900">
        <f>VLOOKUP(年度マスタ!$K$4&amp;"_"&amp;AD$33,データシート1!$A:$BT,MATCH("aa_"&amp;$S36,データシート1!$A$1:$BT$1,0),0)</f>
        <v>11.41165271164353</v>
      </c>
      <c r="AE36" s="900">
        <f>VLOOKUP(年度マスタ!$K$4&amp;"_"&amp;AE$33,データシート1!$A:$BT,MATCH("aa_"&amp;$S36,データシート1!$A$1:$BT$1,0),0)</f>
        <v>12.002582462990278</v>
      </c>
      <c r="AF36" s="900">
        <f>VLOOKUP(年度マスタ!$K$4&amp;"_"&amp;AF$33,データシート1!$A:$BT,MATCH("aa_"&amp;$S36,データシート1!$A$1:$BT$1,0),0)</f>
        <v>11.950156401116688</v>
      </c>
      <c r="AG36" s="900">
        <f>VLOOKUP(年度マスタ!$K$4&amp;"_"&amp;AG$33,データシート1!$A:$BT,MATCH("aa_"&amp;$S36,データシート1!$A$1:$BT$1,0),0)</f>
        <v>10.86704930673101</v>
      </c>
      <c r="AH36" s="900">
        <f>VLOOKUP(年度マスタ!$K$4&amp;"_"&amp;AH$33,データシート1!$A:$BT,MATCH("aa_"&amp;$S36,データシート1!$A$1:$BT$1,0),0)</f>
        <v>9.8600690281099261</v>
      </c>
      <c r="AI36" s="900">
        <f>VLOOKUP(年度マスタ!$K$4&amp;"_"&amp;AI$33,データシート1!$A:$BT,MATCH("aa_"&amp;$S36,データシート1!$A$1:$BT$1,0),0)</f>
        <v>15.547794099223079</v>
      </c>
      <c r="AJ36" s="900">
        <f>VLOOKUP(年度マスタ!$K$4&amp;"_"&amp;AJ$33,データシート1!$A:$BT,MATCH("aa_"&amp;$S36,データシート1!$A$1:$BT$1,0),0)</f>
        <v>9.9026542469283463</v>
      </c>
      <c r="AK36" s="901">
        <f>VLOOKUP(年度マスタ!$K$4&amp;"_"&amp;AK$33,データシート1!$A:$BT,MATCH("aa_"&amp;$S36,データシート1!$A$1:$BT$1,0),0)</f>
        <v>10.703179858707795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39.794930097417705</v>
      </c>
      <c r="P37" s="453">
        <f t="shared" si="9"/>
        <v>0.29564145641018419</v>
      </c>
      <c r="Q37" s="328"/>
      <c r="R37" s="13"/>
      <c r="S37" s="356" t="s">
        <v>187</v>
      </c>
      <c r="T37" s="335"/>
      <c r="U37" s="346"/>
      <c r="V37" s="336" t="s">
        <v>194</v>
      </c>
      <c r="W37" s="357"/>
      <c r="X37" s="899">
        <f>VLOOKUP(年度マスタ!$K$4&amp;"_"&amp;X$33,データシート1!$A:$BT,MATCH("aa_"&amp;$S37,データシート1!$A$1:$BT$1,0),0)</f>
        <v>1.1178939489162381</v>
      </c>
      <c r="Y37" s="900">
        <f>VLOOKUP(年度マスタ!$K$4&amp;"_"&amp;Y$33,データシート1!$A:$BT,MATCH("aa_"&amp;$S37,データシート1!$A$1:$BT$1,0),0)</f>
        <v>1.1975871766009401</v>
      </c>
      <c r="Z37" s="900">
        <f>VLOOKUP(年度マスタ!$K$4&amp;"_"&amp;Z$33,データシート1!$A:$BT,MATCH("aa_"&amp;$S37,データシート1!$A$1:$BT$1,0),0)</f>
        <v>1.503127657089113</v>
      </c>
      <c r="AA37" s="900">
        <f>VLOOKUP(年度マスタ!$K$4&amp;"_"&amp;AA$33,データシート1!$A:$BT,MATCH("aa_"&amp;$S37,データシート1!$A$1:$BT$1,0),0)</f>
        <v>1.356762882808672</v>
      </c>
      <c r="AB37" s="900">
        <f>VLOOKUP(年度マスタ!$K$4&amp;"_"&amp;AB$33,データシート1!$A:$BT,MATCH("aa_"&amp;$S37,データシート1!$A$1:$BT$1,0),0)</f>
        <v>1.116052988976532</v>
      </c>
      <c r="AC37" s="900">
        <f>VLOOKUP(年度マスタ!$K$4&amp;"_"&amp;AC$33,データシート1!$A:$BT,MATCH("aa_"&amp;$S37,データシート1!$A$1:$BT$1,0),0)</f>
        <v>1.3130173581990709</v>
      </c>
      <c r="AD37" s="900">
        <f>VLOOKUP(年度マスタ!$K$4&amp;"_"&amp;AD$33,データシート1!$A:$BT,MATCH("aa_"&amp;$S37,データシート1!$A$1:$BT$1,0),0)</f>
        <v>1.2218921157542331</v>
      </c>
      <c r="AE37" s="900">
        <f>VLOOKUP(年度マスタ!$K$4&amp;"_"&amp;AE$33,データシート1!$A:$BT,MATCH("aa_"&amp;$S37,データシート1!$A$1:$BT$1,0),0)</f>
        <v>1.2292346844893318</v>
      </c>
      <c r="AF37" s="900">
        <f>VLOOKUP(年度マスタ!$K$4&amp;"_"&amp;AF$33,データシート1!$A:$BT,MATCH("aa_"&amp;$S37,データシート1!$A$1:$BT$1,0),0)</f>
        <v>1.2122442006769478</v>
      </c>
      <c r="AG37" s="900">
        <f>VLOOKUP(年度マスタ!$K$4&amp;"_"&amp;AG$33,データシート1!$A:$BT,MATCH("aa_"&amp;$S37,データシート1!$A$1:$BT$1,0),0)</f>
        <v>1.1375173182775467</v>
      </c>
      <c r="AH37" s="900">
        <f>VLOOKUP(年度マスタ!$K$4&amp;"_"&amp;AH$33,データシート1!$A:$BT,MATCH("aa_"&amp;$S37,データシート1!$A$1:$BT$1,0),0)</f>
        <v>1.032545788901331</v>
      </c>
      <c r="AI37" s="900">
        <f>VLOOKUP(年度マスタ!$K$4&amp;"_"&amp;AI$33,データシート1!$A:$BT,MATCH("aa_"&amp;$S37,データシート1!$A$1:$BT$1,0),0)</f>
        <v>0.99909671355929208</v>
      </c>
      <c r="AJ37" s="900">
        <f>VLOOKUP(年度マスタ!$K$4&amp;"_"&amp;AJ$33,データシート1!$A:$BT,MATCH("aa_"&amp;$S37,データシート1!$A$1:$BT$1,0),0)</f>
        <v>1.0713451651167869</v>
      </c>
      <c r="AK37" s="901">
        <f>VLOOKUP(年度マスタ!$K$4&amp;"_"&amp;AK$33,データシート1!$A:$BT,MATCH("aa_"&amp;$S37,データシート1!$A$1:$BT$1,0),0)</f>
        <v>0.96520523127248514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38.134120527574616</v>
      </c>
      <c r="P38" s="454">
        <f t="shared" si="9"/>
        <v>0.28330309675365489</v>
      </c>
      <c r="Q38" s="328"/>
      <c r="R38" s="13"/>
      <c r="S38" s="356" t="s">
        <v>188</v>
      </c>
      <c r="T38" s="335"/>
      <c r="U38" s="348"/>
      <c r="V38" s="358" t="s">
        <v>197</v>
      </c>
      <c r="W38" s="358"/>
      <c r="X38" s="899">
        <f>VLOOKUP(年度マスタ!$K$4&amp;"_"&amp;X$33,データシート1!$A:$BT,MATCH("aa_"&amp;$S38,データシート1!$A$1:$BT$1,0),0)</f>
        <v>0.1201454558674637</v>
      </c>
      <c r="Y38" s="900">
        <f>VLOOKUP(年度マスタ!$K$4&amp;"_"&amp;Y$33,データシート1!$A:$BT,MATCH("aa_"&amp;$S38,データシート1!$A$1:$BT$1,0),0)</f>
        <v>0.1223494311685009</v>
      </c>
      <c r="Z38" s="900">
        <f>VLOOKUP(年度マスタ!$K$4&amp;"_"&amp;Z$33,データシート1!$A:$BT,MATCH("aa_"&amp;$S38,データシート1!$A$1:$BT$1,0),0)</f>
        <v>0.1091676745063849</v>
      </c>
      <c r="AA38" s="900">
        <f>VLOOKUP(年度マスタ!$K$4&amp;"_"&amp;AA$33,データシート1!$A:$BT,MATCH("aa_"&amp;$S38,データシート1!$A$1:$BT$1,0),0)</f>
        <v>0.11099762596076861</v>
      </c>
      <c r="AB38" s="900">
        <f>VLOOKUP(年度マスタ!$K$4&amp;"_"&amp;AB$33,データシート1!$A:$BT,MATCH("aa_"&amp;$S38,データシート1!$A$1:$BT$1,0),0)</f>
        <v>0.112833118220162</v>
      </c>
      <c r="AC38" s="900">
        <f>VLOOKUP(年度マスタ!$K$4&amp;"_"&amp;AC$33,データシート1!$A:$BT,MATCH("aa_"&amp;$S38,データシート1!$A$1:$BT$1,0),0)</f>
        <v>8.1257688127640351E-2</v>
      </c>
      <c r="AD38" s="900">
        <f>VLOOKUP(年度マスタ!$K$4&amp;"_"&amp;AD$33,データシート1!$A:$BT,MATCH("aa_"&amp;$S38,データシート1!$A$1:$BT$1,0),0)</f>
        <v>8.7664739963240035E-2</v>
      </c>
      <c r="AE38" s="900">
        <f>VLOOKUP(年度マスタ!$K$4&amp;"_"&amp;AE$33,データシート1!$A:$BT,MATCH("aa_"&amp;$S38,データシート1!$A$1:$BT$1,0),0)</f>
        <v>8.4248232999817374E-2</v>
      </c>
      <c r="AF38" s="900">
        <f>VLOOKUP(年度マスタ!$K$4&amp;"_"&amp;AF$33,データシート1!$A:$BT,MATCH("aa_"&amp;$S38,データシート1!$A$1:$BT$1,0),0)</f>
        <v>8.2848434618889064E-2</v>
      </c>
      <c r="AG38" s="900">
        <f>VLOOKUP(年度マスタ!$K$4&amp;"_"&amp;AG$33,データシート1!$A:$BT,MATCH("aa_"&amp;$S38,データシート1!$A$1:$BT$1,0),0)</f>
        <v>7.4273574425780919E-2</v>
      </c>
      <c r="AH38" s="900">
        <f>VLOOKUP(年度マスタ!$K$4&amp;"_"&amp;AH$33,データシート1!$A:$BT,MATCH("aa_"&amp;$S38,データシート1!$A$1:$BT$1,0),0)</f>
        <v>7.4677862865728153E-2</v>
      </c>
      <c r="AI38" s="900">
        <f>VLOOKUP(年度マスタ!$K$4&amp;"_"&amp;AI$33,データシート1!$A:$BT,MATCH("aa_"&amp;$S38,データシート1!$A$1:$BT$1,0),0)</f>
        <v>4.4480365975535854E-2</v>
      </c>
      <c r="AJ38" s="900">
        <f>VLOOKUP(年度マスタ!$K$4&amp;"_"&amp;AJ$33,データシート1!$A:$BT,MATCH("aa_"&amp;$S38,データシート1!$A$1:$BT$1,0),0)</f>
        <v>5.8354726743554422E-2</v>
      </c>
      <c r="AK38" s="901">
        <f>VLOOKUP(年度マスタ!$K$4&amp;"_"&amp;AK$33,データシート1!$A:$BT,MATCH("aa_"&amp;$S38,データシート1!$A$1:$BT$1,0),0)</f>
        <v>3.7391850483254233E-2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24.356906836525361</v>
      </c>
      <c r="P39" s="454">
        <f t="shared" si="9"/>
        <v>0.18095047266497893</v>
      </c>
      <c r="Q39" s="328"/>
      <c r="R39" s="13"/>
      <c r="S39" s="356" t="s">
        <v>189</v>
      </c>
      <c r="T39" s="335"/>
      <c r="U39" s="343" t="s">
        <v>199</v>
      </c>
      <c r="V39" s="344"/>
      <c r="W39" s="344"/>
      <c r="X39" s="896">
        <f>VLOOKUP(年度マスタ!$K$4&amp;"_"&amp;X$33,データシート1!$A:$BT,MATCH("aa_"&amp;$S39,データシート1!$A$1:$BT$1,0),0)</f>
        <v>34.335548321905243</v>
      </c>
      <c r="Y39" s="897">
        <f>VLOOKUP(年度マスタ!$K$4&amp;"_"&amp;Y$33,データシート1!$A:$BT,MATCH("aa_"&amp;$S39,データシート1!$A$1:$BT$1,0),0)</f>
        <v>35.475396140747783</v>
      </c>
      <c r="Z39" s="897">
        <f>VLOOKUP(年度マスタ!$K$4&amp;"_"&amp;Z$33,データシート1!$A:$BT,MATCH("aa_"&amp;$S39,データシート1!$A$1:$BT$1,0),0)</f>
        <v>39.041100671805196</v>
      </c>
      <c r="AA39" s="897">
        <f>VLOOKUP(年度マスタ!$K$4&amp;"_"&amp;AA$33,データシート1!$A:$BT,MATCH("aa_"&amp;$S39,データシート1!$A$1:$BT$1,0),0)</f>
        <v>35.149048680079567</v>
      </c>
      <c r="AB39" s="897">
        <f>VLOOKUP(年度マスタ!$K$4&amp;"_"&amp;AB$33,データシート1!$A:$BT,MATCH("aa_"&amp;$S39,データシート1!$A$1:$BT$1,0),0)</f>
        <v>33.884339419105999</v>
      </c>
      <c r="AC39" s="897">
        <f>VLOOKUP(年度マスタ!$K$4&amp;"_"&amp;AC$33,データシート1!$A:$BT,MATCH("aa_"&amp;$S39,データシート1!$A$1:$BT$1,0),0)</f>
        <v>34.302309718099423</v>
      </c>
      <c r="AD39" s="897">
        <f>VLOOKUP(年度マスタ!$K$4&amp;"_"&amp;AD$33,データシート1!$A:$BT,MATCH("aa_"&amp;$S39,データシート1!$A$1:$BT$1,0),0)</f>
        <v>36.567944293689749</v>
      </c>
      <c r="AE39" s="897">
        <f>VLOOKUP(年度マスタ!$K$4&amp;"_"&amp;AE$33,データシート1!$A:$BT,MATCH("aa_"&amp;$S39,データシート1!$A$1:$BT$1,0),0)</f>
        <v>29.561027422503614</v>
      </c>
      <c r="AF39" s="897">
        <f>VLOOKUP(年度マスタ!$K$4&amp;"_"&amp;AF$33,データシート1!$A:$BT,MATCH("aa_"&amp;$S39,データシート1!$A$1:$BT$1,0),0)</f>
        <v>28.082907280121677</v>
      </c>
      <c r="AG39" s="897">
        <f>VLOOKUP(年度マスタ!$K$4&amp;"_"&amp;AG$33,データシート1!$A:$BT,MATCH("aa_"&amp;$S39,データシート1!$A$1:$BT$1,0),0)</f>
        <v>27.330780384788959</v>
      </c>
      <c r="AH39" s="897">
        <f>VLOOKUP(年度マスタ!$K$4&amp;"_"&amp;AH$33,データシート1!$A:$BT,MATCH("aa_"&amp;$S39,データシート1!$A$1:$BT$1,0),0)</f>
        <v>26.172127882018565</v>
      </c>
      <c r="AI39" s="897">
        <f>VLOOKUP(年度マスタ!$K$4&amp;"_"&amp;AI$33,データシート1!$A:$BT,MATCH("aa_"&amp;$S39,データシート1!$A$1:$BT$1,0),0)</f>
        <v>19.213063052037377</v>
      </c>
      <c r="AJ39" s="897">
        <f>VLOOKUP(年度マスタ!$K$4&amp;"_"&amp;AJ$33,データシート1!$A:$BT,MATCH("aa_"&amp;$S39,データシート1!$A$1:$BT$1,0),0)</f>
        <v>21.732862780474097</v>
      </c>
      <c r="AK39" s="898">
        <f>VLOOKUP(年度マスタ!$K$4&amp;"_"&amp;AK$33,データシート1!$A:$BT,MATCH("aa_"&amp;$S39,データシート1!$A$1:$BT$1,0),0)</f>
        <v>21.462406292399404</v>
      </c>
      <c r="AL39" s="330"/>
      <c r="AW39" s="17" t="str">
        <f>年度マスタ!K4</f>
        <v>20361</v>
      </c>
      <c r="AX39" s="17" t="s">
        <v>200</v>
      </c>
      <c r="AY39" s="17">
        <f>VLOOKUP($AW39&amp;"_"&amp;$AY$34,データシート1!$A:$BT,MATCH($AY$31&amp;"_"&amp;AY$36,データシート1!$A$1:$BT$1,0),0)</f>
        <v>10.703179858707795</v>
      </c>
      <c r="AZ39" s="17">
        <f>VLOOKUP($AW39&amp;"_"&amp;$AY$34,データシート1!$A:$BT,MATCH($AY$31&amp;"_"&amp;AZ$36,データシート1!$A$1:$BT$1,0),0)</f>
        <v>0.96520523127248514</v>
      </c>
      <c r="BA39" s="17">
        <f>VLOOKUP($AW39&amp;"_"&amp;$AY$34,データシート1!$A:$BT,MATCH($AY$31&amp;"_"&amp;BA$36,データシート1!$A$1:$BT$1,0),0)</f>
        <v>3.7391850483254233E-2</v>
      </c>
      <c r="BB39" s="17">
        <f>VLOOKUP($AW39&amp;"_"&amp;$AY$34,データシート1!$A:$BT,MATCH($AY$31&amp;"_"&amp;BB$36,データシート1!$A$1:$BT$1,0),0)</f>
        <v>21.462406292399404</v>
      </c>
      <c r="BC39" s="17">
        <f>VLOOKUP($AW39&amp;"_"&amp;$AY$34,データシート1!$A:$BT,MATCH($AY$31&amp;"_"&amp;BC$36,データシート1!$A$1:$BT$1,0),0)</f>
        <v>32.665365517451875</v>
      </c>
      <c r="BD39" s="17">
        <f>VLOOKUP($AW39&amp;"_"&amp;$AY$34,データシート1!$A:$BT,MATCH($AY$31&amp;"_"&amp;BD$36,データシート1!$A$1:$BT$1,0),0)</f>
        <v>18.343387487625936</v>
      </c>
      <c r="BE39" s="17">
        <f>VLOOKUP($AW39&amp;"_"&amp;$AY$34,データシート1!$A:$BT,MATCH($AY$31&amp;"_"&amp;BE$36,データシート1!$A$1:$BT$1,0),0)</f>
        <v>11.730437448126784</v>
      </c>
      <c r="BF39" s="17">
        <f>VLOOKUP($AW39&amp;"_"&amp;$AY$34,データシート1!$A:$BT,MATCH($AY$31&amp;"_"&amp;BF$36,データシート1!$A$1:$BT$1,0),0)</f>
        <v>1.124884950625366</v>
      </c>
      <c r="BG39" s="17">
        <f>VLOOKUP($AW39&amp;"_"&amp;$AY$34,データシート1!$A:$BT,MATCH($AY$31&amp;"_"&amp;BG$36,データシート1!$A$1:$BT$1,0),0)</f>
        <v>0</v>
      </c>
      <c r="BH39" s="17">
        <f>VLOOKUP($AW39&amp;"_"&amp;$AY$34,データシート1!$A:$BT,MATCH($AY$31&amp;"_"&amp;BH$36,データシート1!$A$1:$BT$1,0),0)</f>
        <v>2.8340953759041749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13.777213691049257</v>
      </c>
      <c r="P40" s="454">
        <f t="shared" si="9"/>
        <v>0.10235262408867597</v>
      </c>
      <c r="Q40" s="328"/>
      <c r="R40" s="13"/>
      <c r="S40" s="356" t="s">
        <v>165</v>
      </c>
      <c r="T40" s="335"/>
      <c r="U40" s="343" t="s">
        <v>165</v>
      </c>
      <c r="V40" s="344"/>
      <c r="W40" s="344"/>
      <c r="X40" s="896">
        <f>VLOOKUP(年度マスタ!$K$4&amp;"_"&amp;X$33,データシート1!$A:$BT,MATCH("aa_"&amp;$S40,データシート1!$A$1:$BT$1,0),0)</f>
        <v>38.109510402694028</v>
      </c>
      <c r="Y40" s="897">
        <f>VLOOKUP(年度マスタ!$K$4&amp;"_"&amp;Y$33,データシート1!$A:$BT,MATCH("aa_"&amp;$S40,データシート1!$A$1:$BT$1,0),0)</f>
        <v>40.870026671640751</v>
      </c>
      <c r="Z40" s="897">
        <f>VLOOKUP(年度マスタ!$K$4&amp;"_"&amp;Z$33,データシート1!$A:$BT,MATCH("aa_"&amp;$S40,データシート1!$A$1:$BT$1,0),0)</f>
        <v>38.426914448641952</v>
      </c>
      <c r="AA40" s="897">
        <f>VLOOKUP(年度マスタ!$K$4&amp;"_"&amp;AA$33,データシート1!$A:$BT,MATCH("aa_"&amp;$S40,データシート1!$A$1:$BT$1,0),0)</f>
        <v>37.582642552452519</v>
      </c>
      <c r="AB40" s="897">
        <f>VLOOKUP(年度マスタ!$K$4&amp;"_"&amp;AB$33,データシート1!$A:$BT,MATCH("aa_"&amp;$S40,データシート1!$A$1:$BT$1,0),0)</f>
        <v>40.018263091853619</v>
      </c>
      <c r="AC40" s="897">
        <f>VLOOKUP(年度マスタ!$K$4&amp;"_"&amp;AC$33,データシート1!$A:$BT,MATCH("aa_"&amp;$S40,データシート1!$A$1:$BT$1,0),0)</f>
        <v>39.624995227408988</v>
      </c>
      <c r="AD40" s="897">
        <f>VLOOKUP(年度マスタ!$K$4&amp;"_"&amp;AD$33,データシート1!$A:$BT,MATCH("aa_"&amp;$S40,データシート1!$A$1:$BT$1,0),0)</f>
        <v>33.73875705139114</v>
      </c>
      <c r="AE40" s="897">
        <f>VLOOKUP(年度マスタ!$K$4&amp;"_"&amp;AE$33,データシート1!$A:$BT,MATCH("aa_"&amp;$S40,データシート1!$A$1:$BT$1,0),0)</f>
        <v>36.048838688229523</v>
      </c>
      <c r="AF40" s="897">
        <f>VLOOKUP(年度マスタ!$K$4&amp;"_"&amp;AF$33,データシート1!$A:$BT,MATCH("aa_"&amp;$S40,データシート1!$A$1:$BT$1,0),0)</f>
        <v>37.090224059973892</v>
      </c>
      <c r="AG40" s="897">
        <f>VLOOKUP(年度マスタ!$K$4&amp;"_"&amp;AG$33,データシート1!$A:$BT,MATCH("aa_"&amp;$S40,データシート1!$A$1:$BT$1,0),0)</f>
        <v>35.759197383818908</v>
      </c>
      <c r="AH40" s="897">
        <f>VLOOKUP(年度マスタ!$K$4&amp;"_"&amp;AH$33,データシート1!$A:$BT,MATCH("aa_"&amp;$S40,データシート1!$A$1:$BT$1,0),0)</f>
        <v>31.481840214016227</v>
      </c>
      <c r="AI40" s="897">
        <f>VLOOKUP(年度マスタ!$K$4&amp;"_"&amp;AI$33,データシート1!$A:$BT,MATCH("aa_"&amp;$S40,データシート1!$A$1:$BT$1,0),0)</f>
        <v>30.632050934438016</v>
      </c>
      <c r="AJ40" s="897">
        <f>VLOOKUP(年度マスタ!$K$4&amp;"_"&amp;AJ$33,データシート1!$A:$BT,MATCH("aa_"&amp;$S40,データシート1!$A$1:$BT$1,0),0)</f>
        <v>33.376773230333363</v>
      </c>
      <c r="AK40" s="898">
        <f>VLOOKUP(年度マスタ!$K$4&amp;"_"&amp;AK$33,データシート1!$A:$BT,MATCH("aa_"&amp;$S40,データシート1!$A$1:$BT$1,0),0)</f>
        <v>32.665365517451875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1.66080956984309</v>
      </c>
      <c r="P41" s="454">
        <f t="shared" si="9"/>
        <v>1.2338359656529312E-2</v>
      </c>
      <c r="Q41" s="328"/>
      <c r="R41" s="13"/>
      <c r="S41" s="356" t="s">
        <v>201</v>
      </c>
      <c r="T41" s="335"/>
      <c r="U41" s="246" t="s">
        <v>128</v>
      </c>
      <c r="V41" s="344"/>
      <c r="W41" s="344"/>
      <c r="X41" s="896">
        <f>X42+X45+X46</f>
        <v>42.253479250179033</v>
      </c>
      <c r="Y41" s="897">
        <f t="shared" ref="Y41:AH41" si="12">Y42+Y45+Y46</f>
        <v>42.078129588210444</v>
      </c>
      <c r="Z41" s="897">
        <f t="shared" si="12"/>
        <v>41.071930477669994</v>
      </c>
      <c r="AA41" s="897">
        <f t="shared" si="12"/>
        <v>40.746826501128261</v>
      </c>
      <c r="AB41" s="897">
        <f t="shared" si="12"/>
        <v>39.794930097417705</v>
      </c>
      <c r="AC41" s="897">
        <f t="shared" si="12"/>
        <v>38.390412140738142</v>
      </c>
      <c r="AD41" s="897">
        <f t="shared" si="12"/>
        <v>37.936872689573327</v>
      </c>
      <c r="AE41" s="897">
        <f t="shared" si="12"/>
        <v>37.152675149812914</v>
      </c>
      <c r="AF41" s="897">
        <f t="shared" si="12"/>
        <v>36.608442575774575</v>
      </c>
      <c r="AG41" s="897">
        <f t="shared" si="12"/>
        <v>35.666620272564352</v>
      </c>
      <c r="AH41" s="897">
        <f t="shared" si="12"/>
        <v>34.440812881585003</v>
      </c>
      <c r="AI41" s="897">
        <f>AI42+AI45+AI46</f>
        <v>30.937878504047063</v>
      </c>
      <c r="AJ41" s="897">
        <f>AJ42+AJ45+AJ46</f>
        <v>30.520911298918556</v>
      </c>
      <c r="AK41" s="898">
        <f>AK42+AK45+AK46</f>
        <v>31.198709886378083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40.977116886319763</v>
      </c>
      <c r="Y42" s="900">
        <f t="shared" ref="Y42:AK42" si="13">SUM(Y43:Y44)</f>
        <v>40.753604455047636</v>
      </c>
      <c r="Z42" s="900">
        <f t="shared" si="13"/>
        <v>39.554562479791585</v>
      </c>
      <c r="AA42" s="900">
        <f t="shared" si="13"/>
        <v>39.095720630301344</v>
      </c>
      <c r="AB42" s="900">
        <f t="shared" si="13"/>
        <v>38.134120527574616</v>
      </c>
      <c r="AC42" s="900">
        <f t="shared" si="13"/>
        <v>36.818635766400959</v>
      </c>
      <c r="AD42" s="900">
        <f t="shared" si="13"/>
        <v>36.418257439953678</v>
      </c>
      <c r="AE42" s="900">
        <f t="shared" si="13"/>
        <v>35.687484364065419</v>
      </c>
      <c r="AF42" s="900">
        <f t="shared" si="13"/>
        <v>35.208782763550033</v>
      </c>
      <c r="AG42" s="900">
        <f t="shared" si="13"/>
        <v>34.383602062448979</v>
      </c>
      <c r="AH42" s="900">
        <f t="shared" si="13"/>
        <v>33.215309631661221</v>
      </c>
      <c r="AI42" s="900">
        <f t="shared" si="13"/>
        <v>29.784665715087591</v>
      </c>
      <c r="AJ42" s="900">
        <f t="shared" si="13"/>
        <v>29.392171738711326</v>
      </c>
      <c r="AK42" s="901">
        <f t="shared" si="13"/>
        <v>30.073824935752718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3.1980257120000002</v>
      </c>
      <c r="P43" s="612">
        <f t="shared" si="9"/>
        <v>2.3758528456222814E-2</v>
      </c>
      <c r="Q43" s="328"/>
      <c r="R43" s="13"/>
      <c r="S43" s="356" t="s">
        <v>190</v>
      </c>
      <c r="T43" s="359"/>
      <c r="U43" s="346"/>
      <c r="V43" s="360"/>
      <c r="W43" s="347" t="s">
        <v>190</v>
      </c>
      <c r="X43" s="899">
        <f>VLOOKUP(年度マスタ!$K$4&amp;"_"&amp;X$33,データシート1!$A:$BT,MATCH("aa_"&amp;$S43,データシート1!$A$1:$BT$1,0),0)</f>
        <v>26.32513755198017</v>
      </c>
      <c r="Y43" s="900">
        <f>VLOOKUP(年度マスタ!$K$4&amp;"_"&amp;Y$33,データシート1!$A:$BT,MATCH("aa_"&amp;$S43,データシート1!$A$1:$BT$1,0),0)</f>
        <v>26.118708964410239</v>
      </c>
      <c r="Z43" s="900">
        <f>VLOOKUP(年度マスタ!$K$4&amp;"_"&amp;Z$33,データシート1!$A:$BT,MATCH("aa_"&amp;$S43,データシート1!$A$1:$BT$1,0),0)</f>
        <v>25.565272453919444</v>
      </c>
      <c r="AA43" s="900">
        <f>VLOOKUP(年度マスタ!$K$4&amp;"_"&amp;AA$33,データシート1!$A:$BT,MATCH("aa_"&amp;$S43,データシート1!$A$1:$BT$1,0),0)</f>
        <v>25.360271483407146</v>
      </c>
      <c r="AB43" s="900">
        <f>VLOOKUP(年度マスタ!$K$4&amp;"_"&amp;AB$33,データシート1!$A:$BT,MATCH("aa_"&amp;$S43,データシート1!$A$1:$BT$1,0),0)</f>
        <v>24.356906836525361</v>
      </c>
      <c r="AC43" s="900">
        <f>VLOOKUP(年度マスタ!$K$4&amp;"_"&amp;AC$33,データシート1!$A:$BT,MATCH("aa_"&amp;$S43,データシート1!$A$1:$BT$1,0),0)</f>
        <v>23.245983320989719</v>
      </c>
      <c r="AD43" s="900">
        <f>VLOOKUP(年度マスタ!$K$4&amp;"_"&amp;AD$33,データシート1!$A:$BT,MATCH("aa_"&amp;$S43,データシート1!$A$1:$BT$1,0),0)</f>
        <v>23.015792469248233</v>
      </c>
      <c r="AE43" s="900">
        <f>VLOOKUP(年度マスタ!$K$4&amp;"_"&amp;AE$33,データシート1!$A:$BT,MATCH("aa_"&amp;$S43,データシート1!$A$1:$BT$1,0),0)</f>
        <v>22.622381083376148</v>
      </c>
      <c r="AF43" s="900">
        <f>VLOOKUP(年度マスタ!$K$4&amp;"_"&amp;AF$33,データシート1!$A:$BT,MATCH("aa_"&amp;$S43,データシート1!$A$1:$BT$1,0),0)</f>
        <v>22.182990753773783</v>
      </c>
      <c r="AG43" s="900">
        <f>VLOOKUP(年度マスタ!$K$4&amp;"_"&amp;AG$33,データシート1!$A:$BT,MATCH("aa_"&amp;$S43,データシート1!$A$1:$BT$1,0),0)</f>
        <v>21.659547744162108</v>
      </c>
      <c r="AH43" s="900">
        <f>VLOOKUP(年度マスタ!$K$4&amp;"_"&amp;AH$33,データシート1!$A:$BT,MATCH("aa_"&amp;$S43,データシート1!$A$1:$BT$1,0),0)</f>
        <v>20.770939372979235</v>
      </c>
      <c r="AI43" s="900">
        <f>VLOOKUP(年度マスタ!$K$4&amp;"_"&amp;AI$33,データシート1!$A:$BT,MATCH("aa_"&amp;$S43,データシート1!$A$1:$BT$1,0),0)</f>
        <v>18.112913887412105</v>
      </c>
      <c r="AJ43" s="900">
        <f>VLOOKUP(年度マスタ!$K$4&amp;"_"&amp;AJ$33,データシート1!$A:$BT,MATCH("aa_"&amp;$S43,データシート1!$A$1:$BT$1,0),0)</f>
        <v>17.468970731134018</v>
      </c>
      <c r="AK43" s="901">
        <f>VLOOKUP(年度マスタ!$K$4&amp;"_"&amp;AK$33,データシート1!$A:$BT,MATCH("aa_"&amp;$S43,データシート1!$A$1:$BT$1,0),0)</f>
        <v>18.343387487625936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14.65197933433959</v>
      </c>
      <c r="Y44" s="900">
        <f>VLOOKUP(年度マスタ!$K$4&amp;"_"&amp;Y$33,データシート1!$A:$BT,MATCH("aa_"&amp;$S44,データシート1!$A$1:$BT$1,0),0)</f>
        <v>14.634895490637399</v>
      </c>
      <c r="Z44" s="900">
        <f>VLOOKUP(年度マスタ!$K$4&amp;"_"&amp;Z$33,データシート1!$A:$BT,MATCH("aa_"&amp;$S44,データシート1!$A$1:$BT$1,0),0)</f>
        <v>13.989290025872144</v>
      </c>
      <c r="AA44" s="900">
        <f>VLOOKUP(年度マスタ!$K$4&amp;"_"&amp;AA$33,データシート1!$A:$BT,MATCH("aa_"&amp;$S44,データシート1!$A$1:$BT$1,0),0)</f>
        <v>13.735449146894199</v>
      </c>
      <c r="AB44" s="900">
        <f>VLOOKUP(年度マスタ!$K$4&amp;"_"&amp;AB$33,データシート1!$A:$BT,MATCH("aa_"&amp;$S44,データシート1!$A$1:$BT$1,0),0)</f>
        <v>13.777213691049257</v>
      </c>
      <c r="AC44" s="900">
        <f>VLOOKUP(年度マスタ!$K$4&amp;"_"&amp;AC$33,データシート1!$A:$BT,MATCH("aa_"&amp;$S44,データシート1!$A$1:$BT$1,0),0)</f>
        <v>13.572652445411236</v>
      </c>
      <c r="AD44" s="900">
        <f>VLOOKUP(年度マスタ!$K$4&amp;"_"&amp;AD$33,データシート1!$A:$BT,MATCH("aa_"&amp;$S44,データシート1!$A$1:$BT$1,0),0)</f>
        <v>13.402464970705445</v>
      </c>
      <c r="AE44" s="900">
        <f>VLOOKUP(年度マスタ!$K$4&amp;"_"&amp;AE$33,データシート1!$A:$BT,MATCH("aa_"&amp;$S44,データシート1!$A$1:$BT$1,0),0)</f>
        <v>13.065103280689272</v>
      </c>
      <c r="AF44" s="900">
        <f>VLOOKUP(年度マスタ!$K$4&amp;"_"&amp;AF$33,データシート1!$A:$BT,MATCH("aa_"&amp;$S44,データシート1!$A$1:$BT$1,0),0)</f>
        <v>13.025792009776247</v>
      </c>
      <c r="AG44" s="900">
        <f>VLOOKUP(年度マスタ!$K$4&amp;"_"&amp;AG$33,データシート1!$A:$BT,MATCH("aa_"&amp;$S44,データシート1!$A$1:$BT$1,0),0)</f>
        <v>12.724054318286873</v>
      </c>
      <c r="AH44" s="900">
        <f>VLOOKUP(年度マスタ!$K$4&amp;"_"&amp;AH$33,データシート1!$A:$BT,MATCH("aa_"&amp;$S44,データシート1!$A$1:$BT$1,0),0)</f>
        <v>12.444370258681985</v>
      </c>
      <c r="AI44" s="900">
        <f>VLOOKUP(年度マスタ!$K$4&amp;"_"&amp;AI$33,データシート1!$A:$BT,MATCH("aa_"&amp;$S44,データシート1!$A$1:$BT$1,0),0)</f>
        <v>11.671751827675488</v>
      </c>
      <c r="AJ44" s="900">
        <f>VLOOKUP(年度マスタ!$K$4&amp;"_"&amp;AJ$33,データシート1!$A:$BT,MATCH("aa_"&amp;$S44,データシート1!$A$1:$BT$1,0),0)</f>
        <v>11.92320100757731</v>
      </c>
      <c r="AK44" s="901">
        <f>VLOOKUP(年度マスタ!$K$4&amp;"_"&amp;AK$33,データシート1!$A:$BT,MATCH("aa_"&amp;$S44,データシート1!$A$1:$BT$1,0),0)</f>
        <v>11.730437448126784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1.27636236385927</v>
      </c>
      <c r="Y45" s="900">
        <f>VLOOKUP(年度マスタ!$K$4&amp;"_"&amp;Y$33,データシート1!$A:$BT,MATCH("aa_"&amp;$S45,データシート1!$A$1:$BT$1,0),0)</f>
        <v>1.3245251331628101</v>
      </c>
      <c r="Z45" s="900">
        <f>VLOOKUP(年度マスタ!$K$4&amp;"_"&amp;Z$33,データシート1!$A:$BT,MATCH("aa_"&amp;$S45,データシート1!$A$1:$BT$1,0),0)</f>
        <v>1.51736799787841</v>
      </c>
      <c r="AA45" s="900">
        <f>VLOOKUP(年度マスタ!$K$4&amp;"_"&amp;AA$33,データシート1!$A:$BT,MATCH("aa_"&amp;$S45,データシート1!$A$1:$BT$1,0),0)</f>
        <v>1.65110587082692</v>
      </c>
      <c r="AB45" s="900">
        <f>VLOOKUP(年度マスタ!$K$4&amp;"_"&amp;AB$33,データシート1!$A:$BT,MATCH("aa_"&amp;$S45,データシート1!$A$1:$BT$1,0),0)</f>
        <v>1.66080956984309</v>
      </c>
      <c r="AC45" s="900">
        <f>VLOOKUP(年度マスタ!$K$4&amp;"_"&amp;AC$33,データシート1!$A:$BT,MATCH("aa_"&amp;$S45,データシート1!$A$1:$BT$1,0),0)</f>
        <v>1.57177637433718</v>
      </c>
      <c r="AD45" s="900">
        <f>VLOOKUP(年度マスタ!$K$4&amp;"_"&amp;AD$33,データシート1!$A:$BT,MATCH("aa_"&amp;$S45,データシート1!$A$1:$BT$1,0),0)</f>
        <v>1.5186152496196501</v>
      </c>
      <c r="AE45" s="900">
        <f>VLOOKUP(年度マスタ!$K$4&amp;"_"&amp;AE$33,データシート1!$A:$BT,MATCH("aa_"&amp;$S45,データシート1!$A$1:$BT$1,0),0)</f>
        <v>1.4651907857474933</v>
      </c>
      <c r="AF45" s="900">
        <f>VLOOKUP(年度マスタ!$K$4&amp;"_"&amp;AF$33,データシート1!$A:$BT,MATCH("aa_"&amp;$S45,データシート1!$A$1:$BT$1,0),0)</f>
        <v>1.3996598122245401</v>
      </c>
      <c r="AG45" s="900">
        <f>VLOOKUP(年度マスタ!$K$4&amp;"_"&amp;AG$33,データシート1!$A:$BT,MATCH("aa_"&amp;$S45,データシート1!$A$1:$BT$1,0),0)</f>
        <v>1.28301821011537</v>
      </c>
      <c r="AH45" s="900">
        <f>VLOOKUP(年度マスタ!$K$4&amp;"_"&amp;AH$33,データシート1!$A:$BT,MATCH("aa_"&amp;$S45,データシート1!$A$1:$BT$1,0),0)</f>
        <v>1.2255032499237799</v>
      </c>
      <c r="AI45" s="900">
        <f>VLOOKUP(年度マスタ!$K$4&amp;"_"&amp;AI$33,データシート1!$A:$BT,MATCH("aa_"&amp;$S45,データシート1!$A$1:$BT$1,0),0)</f>
        <v>1.1532127889594701</v>
      </c>
      <c r="AJ45" s="900">
        <f>VLOOKUP(年度マスタ!$K$4&amp;"_"&amp;AJ$33,データシート1!$A:$BT,MATCH("aa_"&amp;$S45,データシート1!$A$1:$BT$1,0),0)</f>
        <v>1.1287395602072301</v>
      </c>
      <c r="AK45" s="901">
        <f>VLOOKUP(年度マスタ!$K$4&amp;"_"&amp;AK$33,データシート1!$A:$BT,MATCH("aa_"&amp;$S45,データシート1!$A$1:$BT$1,0),0)</f>
        <v>1.124884950625366</v>
      </c>
      <c r="AL45" s="330"/>
      <c r="AW45" s="17" t="str">
        <f>AW48</f>
        <v>下諏訪町</v>
      </c>
      <c r="AX45" s="1010">
        <f t="shared" ref="AX45:BB45" si="15">AX48/$BC48</f>
        <v>0.11721442177599653</v>
      </c>
      <c r="AY45" s="1010">
        <f t="shared" si="15"/>
        <v>0.21491128323050779</v>
      </c>
      <c r="AZ45" s="1010">
        <f t="shared" si="15"/>
        <v>0.32709079890241605</v>
      </c>
      <c r="BA45" s="1010">
        <f t="shared" si="15"/>
        <v>0.31240461509631867</v>
      </c>
      <c r="BB45" s="1010">
        <f t="shared" si="15"/>
        <v>2.8378880994761106E-2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2.7670738049999999</v>
      </c>
      <c r="Y47" s="903">
        <f>VLOOKUP(年度マスタ!$K$4&amp;"_"&amp;Y$33,データシート1!$A:$BT,MATCH("aa_"&amp;$S47,データシート1!$A$1:$BT$1,0),0)</f>
        <v>2.4377343656399999</v>
      </c>
      <c r="Z47" s="903">
        <f>VLOOKUP(年度マスタ!$K$4&amp;"_"&amp;Z$33,データシート1!$A:$BT,MATCH("aa_"&amp;$S47,データシート1!$A$1:$BT$1,0),0)</f>
        <v>2.330594013509999</v>
      </c>
      <c r="AA47" s="903">
        <f>VLOOKUP(年度マスタ!$K$4&amp;"_"&amp;AA$33,データシート1!$A:$BT,MATCH("aa_"&amp;$S47,データシート1!$A$1:$BT$1,0),0)</f>
        <v>2.29067652096</v>
      </c>
      <c r="AB47" s="903">
        <f>VLOOKUP(年度マスタ!$K$4&amp;"_"&amp;AB$33,データシート1!$A:$BT,MATCH("aa_"&amp;$S47,データシート1!$A$1:$BT$1,0),0)</f>
        <v>3.1980257120000002</v>
      </c>
      <c r="AC47" s="903">
        <f>VLOOKUP(年度マスタ!$K$4&amp;"_"&amp;AC$33,データシート1!$A:$BT,MATCH("aa_"&amp;$S47,データシート1!$A$1:$BT$1,0),0)</f>
        <v>4.5320765938999994</v>
      </c>
      <c r="AD47" s="903">
        <f>VLOOKUP(年度マスタ!$K$4&amp;"_"&amp;AD$33,データシート1!$A:$BT,MATCH("aa_"&amp;$S47,データシート1!$A$1:$BT$1,0),0)</f>
        <v>5.9569906788000004</v>
      </c>
      <c r="AE47" s="903">
        <f>VLOOKUP(年度マスタ!$K$4&amp;"_"&amp;AE$33,データシート1!$A:$BT,MATCH("aa_"&amp;$S47,データシート1!$A$1:$BT$1,0),0)</f>
        <v>2.7610315109106391</v>
      </c>
      <c r="AF47" s="903">
        <f>VLOOKUP(年度マスタ!$K$4&amp;"_"&amp;AF$33,データシート1!$A:$BT,MATCH("aa_"&amp;$S47,データシート1!$A$1:$BT$1,0),0)</f>
        <v>2.4535680792691403</v>
      </c>
      <c r="AG47" s="903">
        <f>VLOOKUP(年度マスタ!$K$4&amp;"_"&amp;AG$33,データシート1!$A:$BT,MATCH("aa_"&amp;$S47,データシート1!$A$1:$BT$1,0),0)</f>
        <v>3.8027102426759796</v>
      </c>
      <c r="AH47" s="903">
        <f>VLOOKUP(年度マスタ!$K$4&amp;"_"&amp;AH$33,データシート1!$A:$BT,MATCH("aa_"&amp;$S47,データシート1!$A$1:$BT$1,0),0)</f>
        <v>3.3237484722521868</v>
      </c>
      <c r="AI47" s="903">
        <f>VLOOKUP(年度マスタ!$K$4&amp;"_"&amp;AI$33,データシート1!$A:$BT,MATCH("aa_"&amp;$S47,データシート1!$A$1:$BT$1,0),0)</f>
        <v>3.5417229166057509</v>
      </c>
      <c r="AJ47" s="903">
        <f>VLOOKUP(年度マスタ!$K$4&amp;"_"&amp;AJ$33,データシート1!$A:$BT,MATCH("aa_"&amp;$S47,データシート1!$A$1:$BT$1,0),0)</f>
        <v>2.8278584818341148</v>
      </c>
      <c r="AK47" s="904">
        <f>VLOOKUP(年度マスタ!$K$4&amp;"_"&amp;AK$33,データシート1!$A:$BT,MATCH("aa_"&amp;$S47,データシート1!$A$1:$BT$1,0),0)</f>
        <v>2.8340953759041749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下諏訪町</v>
      </c>
      <c r="AX48" s="1011">
        <f>SUM(AY39:BA39)</f>
        <v>11.705776940463535</v>
      </c>
      <c r="AY48" s="1011">
        <f>BB39</f>
        <v>21.462406292399404</v>
      </c>
      <c r="AZ48" s="1011">
        <f>BC39</f>
        <v>32.665365517451875</v>
      </c>
      <c r="BA48" s="1011">
        <f>SUM(BD39:BG39)</f>
        <v>31.198709886378083</v>
      </c>
      <c r="BB48" s="1011">
        <f>BH39</f>
        <v>2.8340953759041749</v>
      </c>
      <c r="BC48" s="1011">
        <f>SUM(AX48:BB48)</f>
        <v>99.866354012597057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99.866354012597057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11.705776940463535</v>
      </c>
      <c r="P52" s="453">
        <f t="shared" ref="P52:P64" si="18">O52/$O$51</f>
        <v>0.11721442177599653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10.703179858707795</v>
      </c>
      <c r="P53" s="454">
        <f t="shared" si="18"/>
        <v>0.10717503371914133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0.96520523127248514</v>
      </c>
      <c r="P54" s="454">
        <f t="shared" si="18"/>
        <v>9.6649691561858254E-3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3.7391850483254233E-2</v>
      </c>
      <c r="P55" s="454">
        <f t="shared" si="18"/>
        <v>3.7441890066936516E-4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21.462406292399404</v>
      </c>
      <c r="P56" s="453">
        <f t="shared" si="18"/>
        <v>0.21491128323050779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32.665365517451875</v>
      </c>
      <c r="P57" s="453">
        <f t="shared" si="18"/>
        <v>0.32709079890241605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31.198709886378083</v>
      </c>
      <c r="P58" s="453">
        <f t="shared" si="18"/>
        <v>0.31240461509631867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30.073824935752718</v>
      </c>
      <c r="P59" s="454">
        <f t="shared" si="18"/>
        <v>0.30114071183533175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18.343387487625936</v>
      </c>
      <c r="P60" s="454">
        <f t="shared" si="18"/>
        <v>0.18367935496385615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11.730437448126784</v>
      </c>
      <c r="P61" s="454">
        <f t="shared" si="18"/>
        <v>0.11746135687147562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1.124884950625366</v>
      </c>
      <c r="P62" s="454">
        <f t="shared" si="18"/>
        <v>1.1263903260986918E-2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2.8340953759041749</v>
      </c>
      <c r="P64" s="612">
        <f t="shared" si="18"/>
        <v>2.8378880994761106E-2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下諏訪町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326.16309999999999</v>
      </c>
      <c r="AI7" s="78">
        <f>VLOOKUP(年度マスタ!$K$4&amp;"_"&amp;$AG7,データシート1!$A:$BT,MATCH("ab_"&amp;AI$2,データシート1!$A$1:$BT$1,0),0)</f>
        <v>540</v>
      </c>
      <c r="AJ7" s="78">
        <f>VLOOKUP(年度マスタ!$K$4&amp;"_"&amp;$AG7,データシート1!$A:$BT,MATCH("ab_"&amp;AJ$2,データシート1!$A$1:$BT$1,0),0)</f>
        <v>3</v>
      </c>
      <c r="AK7" s="78">
        <f>VLOOKUP(年度マスタ!$K$4&amp;"_"&amp;$AG7,データシート1!$A:$BT,MATCH("ab_"&amp;AK$2,データシート1!$A$1:$BT$1,0),0)</f>
        <v>6930</v>
      </c>
      <c r="AL7" s="78">
        <f>VLOOKUP(年度マスタ!$K$4&amp;"_"&amp;$AG7,データシート1!$A:$BT,MATCH("ab_"&amp;AL$2,データシート1!$A$1:$BT$1,0),0)</f>
        <v>8857</v>
      </c>
      <c r="AM7" s="78">
        <f>VLOOKUP(年度マスタ!$K$4&amp;"_"&amp;$AG7,データシート1!$A:$BT,MATCH("ab_"&amp;AM$2,データシート1!$A$1:$BT$1,0),0)</f>
        <v>13308</v>
      </c>
      <c r="AN7" s="78">
        <f>VLOOKUP(年度マスタ!$K$4&amp;"_"&amp;$AG7,データシート1!$A:$BT,MATCH("ab_"&amp;AN$2,データシート1!$A$1:$BT$1,0),0)</f>
        <v>2949</v>
      </c>
      <c r="AO7" s="78">
        <f>VLOOKUP(年度マスタ!$K$4&amp;"_"&amp;$AG7,データシート1!$A:$BT,MATCH("ab_"&amp;AO$2,データシート1!$A$1:$BT$1,0),0)</f>
        <v>21894</v>
      </c>
      <c r="AP7" s="78">
        <f>VLOOKUP(年度マスタ!$K$4&amp;"_"&amp;$AG7,データシート1!$A:$BT,MATCH("ab_"&amp;AP$2,データシート1!$A$1:$BT$1,0),0)</f>
        <v>0</v>
      </c>
      <c r="AQ7" s="954">
        <f>VLOOKUP(年度マスタ!$K$4&amp;"_"&amp;$AG7,データシート1!$A:$BT,MATCH("ab_"&amp;AQ$2,データシート1!$A$1:$BT$1,0),0)</f>
        <v>2.7670738049999999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273.95859999999999</v>
      </c>
      <c r="AI8" s="78">
        <f>VLOOKUP(年度マスタ!$K$4&amp;"_"&amp;$AG8,データシート1!$A:$BT,MATCH("ab_"&amp;AI$2,データシート1!$A$1:$BT$1,0),0)</f>
        <v>540</v>
      </c>
      <c r="AJ8" s="78">
        <f>VLOOKUP(年度マスタ!$K$4&amp;"_"&amp;$AG8,データシート1!$A:$BT,MATCH("ab_"&amp;AJ$2,データシート1!$A$1:$BT$1,0),0)</f>
        <v>3</v>
      </c>
      <c r="AK8" s="78">
        <f>VLOOKUP(年度マスタ!$K$4&amp;"_"&amp;$AG8,データシート1!$A:$BT,MATCH("ab_"&amp;AK$2,データシート1!$A$1:$BT$1,0),0)</f>
        <v>6930</v>
      </c>
      <c r="AL8" s="78">
        <f>VLOOKUP(年度マスタ!$K$4&amp;"_"&amp;$AG8,データシート1!$A:$BT,MATCH("ab_"&amp;AL$2,データシート1!$A$1:$BT$1,0),0)</f>
        <v>8925</v>
      </c>
      <c r="AM8" s="78">
        <f>VLOOKUP(年度マスタ!$K$4&amp;"_"&amp;$AG8,データシート1!$A:$BT,MATCH("ab_"&amp;AM$2,データシート1!$A$1:$BT$1,0),0)</f>
        <v>13265</v>
      </c>
      <c r="AN8" s="78">
        <f>VLOOKUP(年度マスタ!$K$4&amp;"_"&amp;$AG8,データシート1!$A:$BT,MATCH("ab_"&amp;AN$2,データシート1!$A$1:$BT$1,0),0)</f>
        <v>2872</v>
      </c>
      <c r="AO8" s="78">
        <f>VLOOKUP(年度マスタ!$K$4&amp;"_"&amp;$AG8,データシート1!$A:$BT,MATCH("ab_"&amp;AO$2,データシート1!$A$1:$BT$1,0),0)</f>
        <v>21771</v>
      </c>
      <c r="AP8" s="78">
        <f>VLOOKUP(年度マスタ!$K$4&amp;"_"&amp;$AG8,データシート1!$A:$BT,MATCH("ab_"&amp;AP$2,データシート1!$A$1:$BT$1,0),0)</f>
        <v>0</v>
      </c>
      <c r="AQ8" s="954">
        <f>VLOOKUP(年度マスタ!$K$4&amp;"_"&amp;$AG8,データシート1!$A:$BT,MATCH("ab_"&amp;AQ$2,データシート1!$A$1:$BT$1,0),0)</f>
        <v>2.4377343656399999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343.76299999999998</v>
      </c>
      <c r="AI9" s="78">
        <f>VLOOKUP(年度マスタ!$K$4&amp;"_"&amp;$AG9,データシート1!$A:$BT,MATCH("ab_"&amp;AI$2,データシート1!$A$1:$BT$1,0),0)</f>
        <v>540</v>
      </c>
      <c r="AJ9" s="78">
        <f>VLOOKUP(年度マスタ!$K$4&amp;"_"&amp;$AG9,データシート1!$A:$BT,MATCH("ab_"&amp;AJ$2,データシート1!$A$1:$BT$1,0),0)</f>
        <v>3</v>
      </c>
      <c r="AK9" s="78">
        <f>VLOOKUP(年度マスタ!$K$4&amp;"_"&amp;$AG9,データシート1!$A:$BT,MATCH("ab_"&amp;AK$2,データシート1!$A$1:$BT$1,0),0)</f>
        <v>6930</v>
      </c>
      <c r="AL9" s="78">
        <f>VLOOKUP(年度マスタ!$K$4&amp;"_"&amp;$AG9,データシート1!$A:$BT,MATCH("ab_"&amp;AL$2,データシート1!$A$1:$BT$1,0),0)</f>
        <v>8936</v>
      </c>
      <c r="AM9" s="78">
        <f>VLOOKUP(年度マスタ!$K$4&amp;"_"&amp;$AG9,データシート1!$A:$BT,MATCH("ab_"&amp;AM$2,データシート1!$A$1:$BT$1,0),0)</f>
        <v>13266</v>
      </c>
      <c r="AN9" s="78">
        <f>VLOOKUP(年度マスタ!$K$4&amp;"_"&amp;$AG9,データシート1!$A:$BT,MATCH("ab_"&amp;AN$2,データシート1!$A$1:$BT$1,0),0)</f>
        <v>2827</v>
      </c>
      <c r="AO9" s="78">
        <f>VLOOKUP(年度マスタ!$K$4&amp;"_"&amp;$AG9,データシート1!$A:$BT,MATCH("ab_"&amp;AO$2,データシート1!$A$1:$BT$1,0),0)</f>
        <v>21622</v>
      </c>
      <c r="AP9" s="78">
        <f>VLOOKUP(年度マスタ!$K$4&amp;"_"&amp;$AG9,データシート1!$A:$BT,MATCH("ab_"&amp;AP$2,データシート1!$A$1:$BT$1,0),0)</f>
        <v>0</v>
      </c>
      <c r="AQ9" s="954">
        <f>VLOOKUP(年度マスタ!$K$4&amp;"_"&amp;$AG9,データシート1!$A:$BT,MATCH("ab_"&amp;AQ$2,データシート1!$A$1:$BT$1,0),0)</f>
        <v>2.330594013509999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316.83089999999999</v>
      </c>
      <c r="AI10" s="78">
        <f>VLOOKUP(年度マスタ!$K$4&amp;"_"&amp;$AG10,データシート1!$A:$BT,MATCH("ab_"&amp;AI$2,データシート1!$A$1:$BT$1,0),0)</f>
        <v>540</v>
      </c>
      <c r="AJ10" s="78">
        <f>VLOOKUP(年度マスタ!$K$4&amp;"_"&amp;$AG10,データシート1!$A:$BT,MATCH("ab_"&amp;AJ$2,データシート1!$A$1:$BT$1,0),0)</f>
        <v>3</v>
      </c>
      <c r="AK10" s="78">
        <f>VLOOKUP(年度マスタ!$K$4&amp;"_"&amp;$AG10,データシート1!$A:$BT,MATCH("ab_"&amp;AK$2,データシート1!$A$1:$BT$1,0),0)</f>
        <v>6930</v>
      </c>
      <c r="AL10" s="78">
        <f>VLOOKUP(年度マスタ!$K$4&amp;"_"&amp;$AG10,データシート1!$A:$BT,MATCH("ab_"&amp;AL$2,データシート1!$A$1:$BT$1,0),0)</f>
        <v>9023</v>
      </c>
      <c r="AM10" s="78">
        <f>VLOOKUP(年度マスタ!$K$4&amp;"_"&amp;$AG10,データシート1!$A:$BT,MATCH("ab_"&amp;AM$2,データシート1!$A$1:$BT$1,0),0)</f>
        <v>13264</v>
      </c>
      <c r="AN10" s="78">
        <f>VLOOKUP(年度マスタ!$K$4&amp;"_"&amp;$AG10,データシート1!$A:$BT,MATCH("ab_"&amp;AN$2,データシート1!$A$1:$BT$1,0),0)</f>
        <v>2760</v>
      </c>
      <c r="AO10" s="78">
        <f>VLOOKUP(年度マスタ!$K$4&amp;"_"&amp;$AG10,データシート1!$A:$BT,MATCH("ab_"&amp;AO$2,データシート1!$A$1:$BT$1,0),0)</f>
        <v>21655</v>
      </c>
      <c r="AP10" s="78">
        <f>VLOOKUP(年度マスタ!$K$4&amp;"_"&amp;$AG10,データシート1!$A:$BT,MATCH("ab_"&amp;AP$2,データシート1!$A$1:$BT$1,0),0)</f>
        <v>0</v>
      </c>
      <c r="AQ10" s="954">
        <f>VLOOKUP(年度マスタ!$K$4&amp;"_"&amp;$AG10,データシート1!$A:$BT,MATCH("ab_"&amp;AQ$2,データシート1!$A$1:$BT$1,0),0)</f>
        <v>2.29067652096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295.48390000000001</v>
      </c>
      <c r="AI11" s="78">
        <f>VLOOKUP(年度マスタ!$K$4&amp;"_"&amp;$AG11,データシート1!$A:$BT,MATCH("ab_"&amp;AI$2,データシート1!$A$1:$BT$1,0),0)</f>
        <v>540</v>
      </c>
      <c r="AJ11" s="78">
        <f>VLOOKUP(年度マスタ!$K$4&amp;"_"&amp;$AG11,データシート1!$A:$BT,MATCH("ab_"&amp;AJ$2,データシート1!$A$1:$BT$1,0),0)</f>
        <v>3</v>
      </c>
      <c r="AK11" s="78">
        <f>VLOOKUP(年度マスタ!$K$4&amp;"_"&amp;$AG11,データシート1!$A:$BT,MATCH("ab_"&amp;AK$2,データシート1!$A$1:$BT$1,0),0)</f>
        <v>6930</v>
      </c>
      <c r="AL11" s="78">
        <f>VLOOKUP(年度マスタ!$K$4&amp;"_"&amp;$AG11,データシート1!$A:$BT,MATCH("ab_"&amp;AL$2,データシート1!$A$1:$BT$1,0),0)</f>
        <v>8977</v>
      </c>
      <c r="AM11" s="78">
        <f>VLOOKUP(年度マスタ!$K$4&amp;"_"&amp;$AG11,データシート1!$A:$BT,MATCH("ab_"&amp;AM$2,データシート1!$A$1:$BT$1,0),0)</f>
        <v>13308</v>
      </c>
      <c r="AN11" s="78">
        <f>VLOOKUP(年度マスタ!$K$4&amp;"_"&amp;$AG11,データシート1!$A:$BT,MATCH("ab_"&amp;AN$2,データシート1!$A$1:$BT$1,0),0)</f>
        <v>2758</v>
      </c>
      <c r="AO11" s="78">
        <f>VLOOKUP(年度マスタ!$K$4&amp;"_"&amp;$AG11,データシート1!$A:$BT,MATCH("ab_"&amp;AO$2,データシート1!$A$1:$BT$1,0),0)</f>
        <v>21470</v>
      </c>
      <c r="AP11" s="78">
        <f>VLOOKUP(年度マスタ!$K$4&amp;"_"&amp;$AG11,データシート1!$A:$BT,MATCH("ab_"&amp;AP$2,データシート1!$A$1:$BT$1,0),0)</f>
        <v>0</v>
      </c>
      <c r="AQ11" s="954">
        <f>VLOOKUP(年度マスタ!$K$4&amp;"_"&amp;$AG11,データシート1!$A:$BT,MATCH("ab_"&amp;AQ$2,データシート1!$A$1:$BT$1,0),0)</f>
        <v>3.1980257120000002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166.91390000000001</v>
      </c>
      <c r="AI12" s="78">
        <f>VLOOKUP(年度マスタ!$K$4&amp;"_"&amp;$AG12,データシート1!$A:$BT,MATCH("ab_"&amp;AI$2,データシート1!$A$1:$BT$1,0),0)</f>
        <v>541</v>
      </c>
      <c r="AJ12" s="78">
        <f>VLOOKUP(年度マスタ!$K$4&amp;"_"&amp;$AG12,データシート1!$A:$BT,MATCH("ab_"&amp;AJ$2,データシート1!$A$1:$BT$1,0),0)</f>
        <v>3</v>
      </c>
      <c r="AK12" s="78">
        <f>VLOOKUP(年度マスタ!$K$4&amp;"_"&amp;$AG12,データシート1!$A:$BT,MATCH("ab_"&amp;AK$2,データシート1!$A$1:$BT$1,0),0)</f>
        <v>7047</v>
      </c>
      <c r="AL12" s="78">
        <f>VLOOKUP(年度マスタ!$K$4&amp;"_"&amp;$AG12,データシート1!$A:$BT,MATCH("ab_"&amp;AL$2,データシート1!$A$1:$BT$1,0),0)</f>
        <v>8966</v>
      </c>
      <c r="AM12" s="78">
        <f>VLOOKUP(年度マスタ!$K$4&amp;"_"&amp;$AG12,データシート1!$A:$BT,MATCH("ab_"&amp;AM$2,データシート1!$A$1:$BT$1,0),0)</f>
        <v>13377</v>
      </c>
      <c r="AN12" s="78">
        <f>VLOOKUP(年度マスタ!$K$4&amp;"_"&amp;$AG12,データシート1!$A:$BT,MATCH("ab_"&amp;AN$2,データシート1!$A$1:$BT$1,0),0)</f>
        <v>2703</v>
      </c>
      <c r="AO12" s="78">
        <f>VLOOKUP(年度マスタ!$K$4&amp;"_"&amp;$AG12,データシート1!$A:$BT,MATCH("ab_"&amp;AO$2,データシート1!$A$1:$BT$1,0),0)</f>
        <v>21178</v>
      </c>
      <c r="AP12" s="78">
        <f>VLOOKUP(年度マスタ!$K$4&amp;"_"&amp;$AG12,データシート1!$A:$BT,MATCH("ab_"&amp;AP$2,データシート1!$A$1:$BT$1,0),0)</f>
        <v>0</v>
      </c>
      <c r="AQ12" s="954">
        <f>VLOOKUP(年度マスタ!$K$4&amp;"_"&amp;$AG12,データシート1!$A:$BT,MATCH("ab_"&amp;AQ$2,データシート1!$A$1:$BT$1,0),0)</f>
        <v>4.5320765938999994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241.75700000000001</v>
      </c>
      <c r="AI13" s="78">
        <f>VLOOKUP(年度マスタ!$K$4&amp;"_"&amp;$AG13,データシート1!$A:$BT,MATCH("ab_"&amp;AI$2,データシート1!$A$1:$BT$1,0),0)</f>
        <v>541</v>
      </c>
      <c r="AJ13" s="78">
        <f>VLOOKUP(年度マスタ!$K$4&amp;"_"&amp;$AG13,データシート1!$A:$BT,MATCH("ab_"&amp;AJ$2,データシート1!$A$1:$BT$1,0),0)</f>
        <v>3</v>
      </c>
      <c r="AK13" s="78">
        <f>VLOOKUP(年度マスタ!$K$4&amp;"_"&amp;$AG13,データシート1!$A:$BT,MATCH("ab_"&amp;AK$2,データシート1!$A$1:$BT$1,0),0)</f>
        <v>7047</v>
      </c>
      <c r="AL13" s="78">
        <f>VLOOKUP(年度マスタ!$K$4&amp;"_"&amp;$AG13,データシート1!$A:$BT,MATCH("ab_"&amp;AL$2,データシート1!$A$1:$BT$1,0),0)</f>
        <v>8907</v>
      </c>
      <c r="AM13" s="78">
        <f>VLOOKUP(年度マスタ!$K$4&amp;"_"&amp;$AG13,データシート1!$A:$BT,MATCH("ab_"&amp;AM$2,データシート1!$A$1:$BT$1,0),0)</f>
        <v>13372</v>
      </c>
      <c r="AN13" s="78">
        <f>VLOOKUP(年度マスタ!$K$4&amp;"_"&amp;$AG13,データシート1!$A:$BT,MATCH("ab_"&amp;AN$2,データシート1!$A$1:$BT$1,0),0)</f>
        <v>2667</v>
      </c>
      <c r="AO13" s="78">
        <f>VLOOKUP(年度マスタ!$K$4&amp;"_"&amp;$AG13,データシート1!$A:$BT,MATCH("ab_"&amp;AO$2,データシート1!$A$1:$BT$1,0),0)</f>
        <v>20902</v>
      </c>
      <c r="AP13" s="78">
        <f>VLOOKUP(年度マスタ!$K$4&amp;"_"&amp;$AG13,データシート1!$A:$BT,MATCH("ab_"&amp;AP$2,データシート1!$A$1:$BT$1,0),0)</f>
        <v>0</v>
      </c>
      <c r="AQ13" s="954">
        <f>VLOOKUP(年度マスタ!$K$4&amp;"_"&amp;$AG13,データシート1!$A:$BT,MATCH("ab_"&amp;AQ$2,データシート1!$A$1:$BT$1,0),0)</f>
        <v>5.9569906788000004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252.34139999999999</v>
      </c>
      <c r="AI14" s="78">
        <f>VLOOKUP(年度マスタ!$K$4&amp;"_"&amp;$AG14,データシート1!$A:$BT,MATCH("ab_"&amp;AI$2,データシート1!$A$1:$BT$1,0),0)</f>
        <v>541</v>
      </c>
      <c r="AJ14" s="78">
        <f>VLOOKUP(年度マスタ!$K$4&amp;"_"&amp;$AG14,データシート1!$A:$BT,MATCH("ab_"&amp;AJ$2,データシート1!$A$1:$BT$1,0),0)</f>
        <v>3</v>
      </c>
      <c r="AK14" s="78">
        <f>VLOOKUP(年度マスタ!$K$4&amp;"_"&amp;$AG14,データシート1!$A:$BT,MATCH("ab_"&amp;AK$2,データシート1!$A$1:$BT$1,0),0)</f>
        <v>7047</v>
      </c>
      <c r="AL14" s="78">
        <f>VLOOKUP(年度マスタ!$K$4&amp;"_"&amp;$AG14,データシート1!$A:$BT,MATCH("ab_"&amp;AL$2,データシート1!$A$1:$BT$1,0),0)</f>
        <v>8939</v>
      </c>
      <c r="AM14" s="78">
        <f>VLOOKUP(年度マスタ!$K$4&amp;"_"&amp;$AG14,データシート1!$A:$BT,MATCH("ab_"&amp;AM$2,データシート1!$A$1:$BT$1,0),0)</f>
        <v>13305</v>
      </c>
      <c r="AN14" s="78">
        <f>VLOOKUP(年度マスタ!$K$4&amp;"_"&amp;$AG14,データシート1!$A:$BT,MATCH("ab_"&amp;AN$2,データシート1!$A$1:$BT$1,0),0)</f>
        <v>2689</v>
      </c>
      <c r="AO14" s="78">
        <f>VLOOKUP(年度マスタ!$K$4&amp;"_"&amp;$AG14,データシート1!$A:$BT,MATCH("ab_"&amp;AO$2,データシート1!$A$1:$BT$1,0),0)</f>
        <v>20744</v>
      </c>
      <c r="AP14" s="78">
        <f>VLOOKUP(年度マスタ!$K$4&amp;"_"&amp;$AG14,データシート1!$A:$BT,MATCH("ab_"&amp;AP$2,データシート1!$A$1:$BT$1,0),0)</f>
        <v>0</v>
      </c>
      <c r="AQ14" s="954">
        <f>VLOOKUP(年度マスタ!$K$4&amp;"_"&amp;$AG14,データシート1!$A:$BT,MATCH("ab_"&amp;AQ$2,データシート1!$A$1:$BT$1,0),0)</f>
        <v>2.7610315109106391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266.7217</v>
      </c>
      <c r="AI15" s="78">
        <f>VLOOKUP(年度マスタ!$K$4&amp;"_"&amp;$AG15,データシート1!$A:$BT,MATCH("ab_"&amp;AI$2,データシート1!$A$1:$BT$1,0),0)</f>
        <v>541</v>
      </c>
      <c r="AJ15" s="78">
        <f>VLOOKUP(年度マスタ!$K$4&amp;"_"&amp;$AG15,データシート1!$A:$BT,MATCH("ab_"&amp;AJ$2,データシート1!$A$1:$BT$1,0),0)</f>
        <v>3</v>
      </c>
      <c r="AK15" s="78">
        <f>VLOOKUP(年度マスタ!$K$4&amp;"_"&amp;$AG15,データシート1!$A:$BT,MATCH("ab_"&amp;AK$2,データシート1!$A$1:$BT$1,0),0)</f>
        <v>7047</v>
      </c>
      <c r="AL15" s="78">
        <f>VLOOKUP(年度マスタ!$K$4&amp;"_"&amp;$AG15,データシート1!$A:$BT,MATCH("ab_"&amp;AL$2,データシート1!$A$1:$BT$1,0),0)</f>
        <v>8927</v>
      </c>
      <c r="AM15" s="78">
        <f>VLOOKUP(年度マスタ!$K$4&amp;"_"&amp;$AG15,データシート1!$A:$BT,MATCH("ab_"&amp;AM$2,データシート1!$A$1:$BT$1,0),0)</f>
        <v>13263</v>
      </c>
      <c r="AN15" s="78">
        <f>VLOOKUP(年度マスタ!$K$4&amp;"_"&amp;$AG15,データシート1!$A:$BT,MATCH("ab_"&amp;AN$2,データシート1!$A$1:$BT$1,0),0)</f>
        <v>2698</v>
      </c>
      <c r="AO15" s="78">
        <f>VLOOKUP(年度マスタ!$K$4&amp;"_"&amp;$AG15,データシート1!$A:$BT,MATCH("ab_"&amp;AO$2,データシート1!$A$1:$BT$1,0),0)</f>
        <v>20492</v>
      </c>
      <c r="AP15" s="78">
        <f>VLOOKUP(年度マスタ!$K$4&amp;"_"&amp;$AG15,データシート1!$A:$BT,MATCH("ab_"&amp;AP$2,データシート1!$A$1:$BT$1,0),0)</f>
        <v>0</v>
      </c>
      <c r="AQ15" s="954">
        <f>VLOOKUP(年度マスタ!$K$4&amp;"_"&amp;$AG15,データシート1!$A:$BT,MATCH("ab_"&amp;AQ$2,データシート1!$A$1:$BT$1,0),0)</f>
        <v>2.4535680792691399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260.75959999999998</v>
      </c>
      <c r="AI16" s="78">
        <f>VLOOKUP(年度マスタ!$K$4&amp;"_"&amp;$AG16,データシート1!$A:$BT,MATCH("ab_"&amp;AI$2,データシート1!$A$1:$BT$1,0),0)</f>
        <v>541</v>
      </c>
      <c r="AJ16" s="78">
        <f>VLOOKUP(年度マスタ!$K$4&amp;"_"&amp;$AG16,データシート1!$A:$BT,MATCH("ab_"&amp;AJ$2,データシート1!$A$1:$BT$1,0),0)</f>
        <v>3</v>
      </c>
      <c r="AK16" s="78">
        <f>VLOOKUP(年度マスタ!$K$4&amp;"_"&amp;$AG16,データシート1!$A:$BT,MATCH("ab_"&amp;AK$2,データシート1!$A$1:$BT$1,0),0)</f>
        <v>7047</v>
      </c>
      <c r="AL16" s="78">
        <f>VLOOKUP(年度マスタ!$K$4&amp;"_"&amp;$AG16,データシート1!$A:$BT,MATCH("ab_"&amp;AL$2,データシート1!$A$1:$BT$1,0),0)</f>
        <v>8880</v>
      </c>
      <c r="AM16" s="78">
        <f>VLOOKUP(年度マスタ!$K$4&amp;"_"&amp;$AG16,データシート1!$A:$BT,MATCH("ab_"&amp;AM$2,データシート1!$A$1:$BT$1,0),0)</f>
        <v>13198</v>
      </c>
      <c r="AN16" s="78">
        <f>VLOOKUP(年度マスタ!$K$4&amp;"_"&amp;$AG16,データシート1!$A:$BT,MATCH("ab_"&amp;AN$2,データシート1!$A$1:$BT$1,0),0)</f>
        <v>2662</v>
      </c>
      <c r="AO16" s="78">
        <f>VLOOKUP(年度マスタ!$K$4&amp;"_"&amp;$AG16,データシート1!$A:$BT,MATCH("ab_"&amp;AO$2,データシート1!$A$1:$BT$1,0),0)</f>
        <v>20243</v>
      </c>
      <c r="AP16" s="78">
        <f>VLOOKUP(年度マスタ!$K$4&amp;"_"&amp;$AG16,データシート1!$A:$BT,MATCH("ab_"&amp;AP$2,データシート1!$A$1:$BT$1,0),0)</f>
        <v>0</v>
      </c>
      <c r="AQ16" s="954">
        <f>VLOOKUP(年度マスタ!$K$4&amp;"_"&amp;$AG16,データシート1!$A:$BT,MATCH("ab_"&amp;AQ$2,データシート1!$A$1:$BT$1,0),0)</f>
        <v>3.80271024267598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239.82939999999999</v>
      </c>
      <c r="AI17" s="151">
        <f>VLOOKUP(年度マスタ!$K$4&amp;"_"&amp;$AG17,データシート1!$A:$BT,MATCH("ab_"&amp;AI$2,データシート1!$A$1:$BT$1,0),0)</f>
        <v>541</v>
      </c>
      <c r="AJ17" s="151">
        <f>VLOOKUP(年度マスタ!$K$4&amp;"_"&amp;$AG17,データシート1!$A:$BT,MATCH("ab_"&amp;AJ$2,データシート1!$A$1:$BT$1,0),0)</f>
        <v>3</v>
      </c>
      <c r="AK17" s="151">
        <f>VLOOKUP(年度マスタ!$K$4&amp;"_"&amp;$AG17,データシート1!$A:$BT,MATCH("ab_"&amp;AK$2,データシート1!$A$1:$BT$1,0),0)</f>
        <v>7047</v>
      </c>
      <c r="AL17" s="151">
        <f>VLOOKUP(年度マスタ!$K$4&amp;"_"&amp;$AG17,データシート1!$A:$BT,MATCH("ab_"&amp;AL$2,データシート1!$A$1:$BT$1,0),0)</f>
        <v>8808</v>
      </c>
      <c r="AM17" s="151">
        <f>VLOOKUP(年度マスタ!$K$4&amp;"_"&amp;$AG17,データシート1!$A:$BT,MATCH("ab_"&amp;AM$2,データシート1!$A$1:$BT$1,0),0)</f>
        <v>13004</v>
      </c>
      <c r="AN17" s="151">
        <f>VLOOKUP(年度マスタ!$K$4&amp;"_"&amp;$AG17,データシート1!$A:$BT,MATCH("ab_"&amp;AN$2,データシート1!$A$1:$BT$1,0),0)</f>
        <v>2584</v>
      </c>
      <c r="AO17" s="151">
        <f>VLOOKUP(年度マスタ!$K$4&amp;"_"&amp;$AG17,データシート1!$A:$BT,MATCH("ab_"&amp;AO$2,データシート1!$A$1:$BT$1,0),0)</f>
        <v>19859</v>
      </c>
      <c r="AP17" s="151">
        <f>VLOOKUP(年度マスタ!$K$4&amp;"_"&amp;$AG17,データシート1!$A:$BT,MATCH("ab_"&amp;AP$2,データシート1!$A$1:$BT$1,0),0)</f>
        <v>0</v>
      </c>
      <c r="AQ17" s="955">
        <f>VLOOKUP(年度マスタ!$K$4&amp;"_"&amp;$AG17,データシート1!$A:$BT,MATCH("ab_"&amp;AQ$2,データシート1!$A$1:$BT$1,0),0)</f>
        <v>3.3237484722521868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384.7568</v>
      </c>
      <c r="AI18" s="78">
        <f>VLOOKUP(年度マスタ!$K$4&amp;"_"&amp;$AG18,データシート1!$A:$BT,MATCH("ab_"&amp;AI$2,データシート1!$A$1:$BT$1,0),0)</f>
        <v>458</v>
      </c>
      <c r="AJ18" s="78">
        <f>VLOOKUP(年度マスタ!$K$4&amp;"_"&amp;$AG18,データシート1!$A:$BT,MATCH("ab_"&amp;AJ$2,データシート1!$A$1:$BT$1,0),0)</f>
        <v>2</v>
      </c>
      <c r="AK18" s="78">
        <f>VLOOKUP(年度マスタ!$K$4&amp;"_"&amp;$AG18,データシート1!$A:$BT,MATCH("ab_"&amp;AK$2,データシート1!$A$1:$BT$1,0),0)</f>
        <v>5748</v>
      </c>
      <c r="AL18" s="78">
        <f>VLOOKUP(年度マスタ!$K$4&amp;"_"&amp;$AG18,データシート1!$A:$BT,MATCH("ab_"&amp;AL$2,データシート1!$A$1:$BT$1,0),0)</f>
        <v>8742</v>
      </c>
      <c r="AM18" s="78">
        <f>VLOOKUP(年度マスタ!$K$4&amp;"_"&amp;$AG18,データシート1!$A:$BT,MATCH("ab_"&amp;AM$2,データシート1!$A$1:$BT$1,0),0)</f>
        <v>12943</v>
      </c>
      <c r="AN18" s="78">
        <f>VLOOKUP(年度マスタ!$K$4&amp;"_"&amp;$AG18,データシート1!$A:$BT,MATCH("ab_"&amp;AN$2,データシート1!$A$1:$BT$1,0),0)</f>
        <v>2576</v>
      </c>
      <c r="AO18" s="78">
        <f>VLOOKUP(年度マスタ!$K$4&amp;"_"&amp;$AG18,データシート1!$A:$BT,MATCH("ab_"&amp;AO$2,データシート1!$A$1:$BT$1,0),0)</f>
        <v>19559</v>
      </c>
      <c r="AP18" s="78">
        <f>VLOOKUP(年度マスタ!$K$4&amp;"_"&amp;$AG18,データシート1!$A:$BT,MATCH("ab_"&amp;AP$2,データシート1!$A$1:$BT$1,0),0)</f>
        <v>0</v>
      </c>
      <c r="AQ18" s="954">
        <f>VLOOKUP(年度マスタ!$K$4&amp;"_"&amp;$AG18,データシート1!$A:$BT,MATCH("ab_"&amp;AQ$2,データシート1!$A$1:$BT$1,0),0)</f>
        <v>3.5417229166057509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259.1986</v>
      </c>
      <c r="AI19" s="78">
        <f>VLOOKUP(年度マスタ!$K$4&amp;"_"&amp;$AG19,データシート1!$A:$BT,MATCH("ab_"&amp;AI$2,データシート1!$A$1:$BT$1,0),0)</f>
        <v>458</v>
      </c>
      <c r="AJ19" s="78">
        <f>VLOOKUP(年度マスタ!$K$4&amp;"_"&amp;$AG19,データシート1!$A:$BT,MATCH("ab_"&amp;AJ$2,データシート1!$A$1:$BT$1,0),0)</f>
        <v>2</v>
      </c>
      <c r="AK19" s="78">
        <f>VLOOKUP(年度マスタ!$K$4&amp;"_"&amp;$AG19,データシート1!$A:$BT,MATCH("ab_"&amp;AK$2,データシート1!$A$1:$BT$1,0),0)</f>
        <v>5748</v>
      </c>
      <c r="AL19" s="78">
        <f>VLOOKUP(年度マスタ!$K$4&amp;"_"&amp;$AG19,データシート1!$A:$BT,MATCH("ab_"&amp;AL$2,データシート1!$A$1:$BT$1,0),0)</f>
        <v>8725</v>
      </c>
      <c r="AM19" s="78">
        <f>VLOOKUP(年度マスタ!$K$4&amp;"_"&amp;$AG19,データシート1!$A:$BT,MATCH("ab_"&amp;AM$2,データシート1!$A$1:$BT$1,0),0)</f>
        <v>12853</v>
      </c>
      <c r="AN19" s="78">
        <f>VLOOKUP(年度マスタ!$K$4&amp;"_"&amp;$AG19,データシート1!$A:$BT,MATCH("ab_"&amp;AN$2,データシート1!$A$1:$BT$1,0),0)</f>
        <v>2566</v>
      </c>
      <c r="AO19" s="78">
        <f>VLOOKUP(年度マスタ!$K$4&amp;"_"&amp;$AG19,データシート1!$A:$BT,MATCH("ab_"&amp;AO$2,データシート1!$A$1:$BT$1,0),0)</f>
        <v>19332</v>
      </c>
      <c r="AP19" s="78">
        <f>VLOOKUP(年度マスタ!$K$4&amp;"_"&amp;$AG19,データシート1!$A:$BT,MATCH("ab_"&amp;AP$2,データシート1!$A$1:$BT$1,0),0)</f>
        <v>0</v>
      </c>
      <c r="AQ19" s="954">
        <f>VLOOKUP(年度マスタ!$K$4&amp;"_"&amp;$AG19,データシート1!$A:$BT,MATCH("ab_"&amp;AQ$2,データシート1!$A$1:$BT$1,0),0)</f>
        <v>2.8278584818341148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310.87810000000002</v>
      </c>
      <c r="AI20" s="78">
        <f>VLOOKUP(年度マスタ!$K$4&amp;"_"&amp;$AG20,データシート1!$A:$BT,MATCH("ab_"&amp;AI$2,データシート1!$A$1:$BT$1,0),0)</f>
        <v>458</v>
      </c>
      <c r="AJ20" s="78">
        <f>VLOOKUP(年度マスタ!$K$4&amp;"_"&amp;$AG20,データシート1!$A:$BT,MATCH("ab_"&amp;AJ$2,データシート1!$A$1:$BT$1,0),0)</f>
        <v>2</v>
      </c>
      <c r="AK20" s="78">
        <f>VLOOKUP(年度マスタ!$K$4&amp;"_"&amp;$AG20,データシート1!$A:$BT,MATCH("ab_"&amp;AK$2,データシート1!$A$1:$BT$1,0),0)</f>
        <v>5748</v>
      </c>
      <c r="AL20" s="78">
        <f>VLOOKUP(年度マスタ!$K$4&amp;"_"&amp;$AG20,データシート1!$A:$BT,MATCH("ab_"&amp;AL$2,データシート1!$A$1:$BT$1,0),0)</f>
        <v>8732</v>
      </c>
      <c r="AM20" s="78">
        <f>VLOOKUP(年度マスタ!$K$4&amp;"_"&amp;$AG20,データシート1!$A:$BT,MATCH("ab_"&amp;AM$2,データシート1!$A$1:$BT$1,0),0)</f>
        <v>12823</v>
      </c>
      <c r="AN20" s="78">
        <f>VLOOKUP(年度マスタ!$K$4&amp;"_"&amp;$AG20,データシート1!$A:$BT,MATCH("ab_"&amp;AN$2,データシート1!$A$1:$BT$1,0),0)</f>
        <v>2563</v>
      </c>
      <c r="AO20" s="78">
        <f>VLOOKUP(年度マスタ!$K$4&amp;"_"&amp;$AG20,データシート1!$A:$BT,MATCH("ab_"&amp;AO$2,データシート1!$A$1:$BT$1,0),0)</f>
        <v>19108</v>
      </c>
      <c r="AP20" s="78">
        <f>VLOOKUP(年度マスタ!$K$4&amp;"_"&amp;$AG20,データシート1!$A:$BT,MATCH("ab_"&amp;AP$2,データシート1!$A$1:$BT$1,0),0)</f>
        <v>0</v>
      </c>
      <c r="AQ20" s="954">
        <f>VLOOKUP(年度マスタ!$K$4&amp;"_"&amp;$AG20,データシート1!$A:$BT,MATCH("ab_"&amp;AQ$2,データシート1!$A$1:$BT$1,0),0)</f>
        <v>2.8340953759041749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下諏訪町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20361</v>
      </c>
      <c r="BF13" s="70" t="str">
        <f>年度マスタ!K4</f>
        <v>20361</v>
      </c>
      <c r="BG13" s="70" t="str">
        <f>年度マスタ!K4</f>
        <v>20361</v>
      </c>
      <c r="BH13" s="278" t="s">
        <v>195</v>
      </c>
      <c r="BI13" s="278" t="s">
        <v>195</v>
      </c>
      <c r="BJ13" s="278" t="s">
        <v>195</v>
      </c>
      <c r="BK13" s="278" t="str">
        <f>年度マスタ!K4</f>
        <v>20361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下諏訪町</v>
      </c>
      <c r="BF14" s="70" t="str">
        <f>AP2</f>
        <v>下諏訪町</v>
      </c>
      <c r="BG14" s="70" t="str">
        <f>AP2</f>
        <v>下諏訪町</v>
      </c>
      <c r="BH14" s="70" t="s">
        <v>205</v>
      </c>
      <c r="BI14" s="70" t="s">
        <v>205</v>
      </c>
      <c r="BJ14" s="70" t="s">
        <v>205</v>
      </c>
      <c r="BK14" s="70" t="str">
        <f>AP2</f>
        <v>下諏訪町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4.3079999999999998</v>
      </c>
      <c r="I21" s="877">
        <f t="shared" si="5"/>
        <v>4.12</v>
      </c>
      <c r="J21" s="877">
        <f t="shared" si="5"/>
        <v>3.9769999999999999</v>
      </c>
      <c r="K21" s="877">
        <f t="shared" si="5"/>
        <v>4.1210000000000004</v>
      </c>
      <c r="L21" s="877">
        <f t="shared" si="5"/>
        <v>3.9039999999999999</v>
      </c>
      <c r="M21" s="877">
        <f t="shared" si="5"/>
        <v>3.4369999999999998</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4.3079999999999998</v>
      </c>
      <c r="I22" s="879">
        <f t="shared" si="6"/>
        <v>4.12</v>
      </c>
      <c r="J22" s="879">
        <f t="shared" si="6"/>
        <v>3.9769999999999999</v>
      </c>
      <c r="K22" s="879">
        <f t="shared" si="6"/>
        <v>4.1210000000000004</v>
      </c>
      <c r="L22" s="879">
        <f t="shared" si="6"/>
        <v>3.9039999999999999</v>
      </c>
      <c r="M22" s="879">
        <f t="shared" si="6"/>
        <v>3.4369999999999998</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4.3079999999999998</v>
      </c>
      <c r="I23" s="881">
        <f>IFERROR(VLOOKUP(年度マスタ!$K$4&amp;"_"&amp;I$20,データシート1!$A:$BU,MATCH("ba_"&amp;$E23,データシート1!$A$1:$BU$1,0),0),0)</f>
        <v>4.12</v>
      </c>
      <c r="J23" s="881">
        <f>IFERROR(VLOOKUP(年度マスタ!$K$4&amp;"_"&amp;J$20,データシート1!$A:$BU,MATCH("ba_"&amp;$E23,データシート1!$A$1:$BU$1,0),0),0)</f>
        <v>3.9769999999999999</v>
      </c>
      <c r="K23" s="881">
        <f>IFERROR(VLOOKUP(年度マスタ!$K$4&amp;"_"&amp;K$20,データシート1!$A:$BU,MATCH("ba_"&amp;$E23,データシート1!$A$1:$BU$1,0),0),0)</f>
        <v>4.1210000000000004</v>
      </c>
      <c r="L23" s="881">
        <f>IFERROR(VLOOKUP(年度マスタ!$K$4&amp;"_"&amp;L$20,データシート1!$A:$BU,MATCH("ba_"&amp;$E23,データシート1!$A$1:$BU$1,0),0),0)</f>
        <v>3.9039999999999999</v>
      </c>
      <c r="M23" s="881">
        <f>IFERROR(VLOOKUP(年度マスタ!$K$4&amp;"_"&amp;M$20,データシート1!$A:$BU,MATCH("ba_"&amp;$E23,データシート1!$A$1:$BU$1,0),0),0)</f>
        <v>3.4369999999999998</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60.190297743845413</v>
      </c>
      <c r="AG24" s="877">
        <f t="shared" ref="AG24:AP24" si="11">AG25+AG29</f>
        <v>54.165391729510759</v>
      </c>
      <c r="AH24" s="877">
        <f t="shared" si="11"/>
        <v>51.59415945339591</v>
      </c>
      <c r="AI24" s="877">
        <f t="shared" si="11"/>
        <v>44.201321474371312</v>
      </c>
      <c r="AJ24" s="877">
        <f t="shared" si="11"/>
        <v>49.28915386105075</v>
      </c>
      <c r="AK24" s="877">
        <f t="shared" si="11"/>
        <v>42.877092802983043</v>
      </c>
      <c r="AL24" s="877">
        <f t="shared" si="11"/>
        <v>41.328156316534205</v>
      </c>
      <c r="AM24" s="877">
        <f t="shared" si="11"/>
        <v>39.409620584223298</v>
      </c>
      <c r="AN24" s="877">
        <f t="shared" si="11"/>
        <v>37.139420561895548</v>
      </c>
      <c r="AO24" s="877">
        <f t="shared" si="11"/>
        <v>35.80443423079528</v>
      </c>
      <c r="AP24" s="878">
        <f t="shared" si="11"/>
        <v>32.765216919262784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21.149197072040216</v>
      </c>
      <c r="AG25" s="879">
        <f>①CO2排出量の現状把握!AA35</f>
        <v>19.016343049431196</v>
      </c>
      <c r="AH25" s="879">
        <f>①CO2排出量の現状把握!AB35</f>
        <v>17.709820034289912</v>
      </c>
      <c r="AI25" s="879">
        <f>①CO2排出量の現状把握!AC35</f>
        <v>9.8990117562718876</v>
      </c>
      <c r="AJ25" s="879">
        <f>①CO2排出量の現状把握!AD35</f>
        <v>12.721209567361003</v>
      </c>
      <c r="AK25" s="879">
        <f>①CO2排出量の現状把握!AE35</f>
        <v>13.316065380479428</v>
      </c>
      <c r="AL25" s="879">
        <f>①CO2排出量の現状把握!AF35</f>
        <v>13.245249036412524</v>
      </c>
      <c r="AM25" s="879">
        <f>①CO2排出量の現状把握!AG35</f>
        <v>12.078840199434339</v>
      </c>
      <c r="AN25" s="879">
        <f>①CO2排出量の現状把握!AH35</f>
        <v>10.967292679876985</v>
      </c>
      <c r="AO25" s="879">
        <f>①CO2排出量の現状把握!AI35</f>
        <v>16.591371178757907</v>
      </c>
      <c r="AP25" s="880">
        <f>①CO2排出量の現状把握!AJ35</f>
        <v>11.032354138788687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19.536901740444719</v>
      </c>
      <c r="AG26" s="881">
        <f>①CO2排出量の現状把握!AA36</f>
        <v>17.548582540661759</v>
      </c>
      <c r="AH26" s="881">
        <f>①CO2排出量の現状把握!AB36</f>
        <v>16.480933927093218</v>
      </c>
      <c r="AI26" s="881">
        <f>①CO2排出量の現状把握!AC36</f>
        <v>8.5047367099451758</v>
      </c>
      <c r="AJ26" s="881">
        <f>①CO2排出量の現状把握!AD36</f>
        <v>11.41165271164353</v>
      </c>
      <c r="AK26" s="881">
        <f>①CO2排出量の現状把握!AE36</f>
        <v>12.002582462990278</v>
      </c>
      <c r="AL26" s="881">
        <f>①CO2排出量の現状把握!AF36</f>
        <v>11.950156401116688</v>
      </c>
      <c r="AM26" s="881">
        <f>①CO2排出量の現状把握!AG36</f>
        <v>10.86704930673101</v>
      </c>
      <c r="AN26" s="881">
        <f>①CO2排出量の現状把握!AH36</f>
        <v>9.8600690281099261</v>
      </c>
      <c r="AO26" s="881">
        <f>①CO2排出量の現状把握!AI36</f>
        <v>15.547794099223079</v>
      </c>
      <c r="AP26" s="882">
        <f>①CO2排出量の現状把握!AJ36</f>
        <v>9.9026542469283463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1.503127657089113</v>
      </c>
      <c r="AG27" s="881">
        <f>①CO2排出量の現状把握!AA37</f>
        <v>1.356762882808672</v>
      </c>
      <c r="AH27" s="881">
        <f>①CO2排出量の現状把握!AB37</f>
        <v>1.116052988976532</v>
      </c>
      <c r="AI27" s="881">
        <f>①CO2排出量の現状把握!AC37</f>
        <v>1.3130173581990709</v>
      </c>
      <c r="AJ27" s="881">
        <f>①CO2排出量の現状把握!AD37</f>
        <v>1.2218921157542331</v>
      </c>
      <c r="AK27" s="881">
        <f>①CO2排出量の現状把握!AE37</f>
        <v>1.2292346844893318</v>
      </c>
      <c r="AL27" s="881">
        <f>①CO2排出量の現状把握!AF37</f>
        <v>1.2122442006769478</v>
      </c>
      <c r="AM27" s="881">
        <f>①CO2排出量の現状把握!AG37</f>
        <v>1.1375173182775467</v>
      </c>
      <c r="AN27" s="881">
        <f>①CO2排出量の現状把握!AH37</f>
        <v>1.032545788901331</v>
      </c>
      <c r="AO27" s="881">
        <f>①CO2排出量の現状把握!AI37</f>
        <v>0.99909671355929208</v>
      </c>
      <c r="AP27" s="882">
        <f>①CO2排出量の現状把握!AJ37</f>
        <v>1.0713451651167869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0.1091676745063849</v>
      </c>
      <c r="AG28" s="881">
        <f>①CO2排出量の現状把握!AA38</f>
        <v>0.11099762596076861</v>
      </c>
      <c r="AH28" s="881">
        <f>①CO2排出量の現状把握!AB38</f>
        <v>0.112833118220162</v>
      </c>
      <c r="AI28" s="881">
        <f>①CO2排出量の現状把握!AC38</f>
        <v>8.1257688127640351E-2</v>
      </c>
      <c r="AJ28" s="881">
        <f>①CO2排出量の現状把握!AD38</f>
        <v>8.7664739963240035E-2</v>
      </c>
      <c r="AK28" s="881">
        <f>①CO2排出量の現状把握!AE38</f>
        <v>8.4248232999817374E-2</v>
      </c>
      <c r="AL28" s="881">
        <f>①CO2排出量の現状把握!AF38</f>
        <v>8.2848434618889064E-2</v>
      </c>
      <c r="AM28" s="881">
        <f>①CO2排出量の現状把握!AG38</f>
        <v>7.4273574425780919E-2</v>
      </c>
      <c r="AN28" s="881">
        <f>①CO2排出量の現状把握!AH38</f>
        <v>7.4677862865728153E-2</v>
      </c>
      <c r="AO28" s="881">
        <f>①CO2排出量の現状把握!AI38</f>
        <v>4.4480365975535854E-2</v>
      </c>
      <c r="AP28" s="882">
        <f>①CO2排出量の現状把握!AJ38</f>
        <v>5.8354726743554422E-2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39.041100671805196</v>
      </c>
      <c r="AG29" s="883">
        <f>①CO2排出量の現状把握!AA39</f>
        <v>35.149048680079567</v>
      </c>
      <c r="AH29" s="883">
        <f>①CO2排出量の現状把握!AB39</f>
        <v>33.884339419105999</v>
      </c>
      <c r="AI29" s="883">
        <f>①CO2排出量の現状把握!AC39</f>
        <v>34.302309718099423</v>
      </c>
      <c r="AJ29" s="883">
        <f>①CO2排出量の現状把握!AD39</f>
        <v>36.567944293689749</v>
      </c>
      <c r="AK29" s="883">
        <f>①CO2排出量の現状把握!AE39</f>
        <v>29.561027422503614</v>
      </c>
      <c r="AL29" s="883">
        <f>①CO2排出量の現状把握!AF39</f>
        <v>28.082907280121677</v>
      </c>
      <c r="AM29" s="883">
        <f>①CO2排出量の現状把握!AG39</f>
        <v>27.330780384788959</v>
      </c>
      <c r="AN29" s="883">
        <f>①CO2排出量の現状把握!AH39</f>
        <v>26.172127882018565</v>
      </c>
      <c r="AO29" s="883">
        <f>①CO2排出量の現状把握!AI39</f>
        <v>19.213063052037377</v>
      </c>
      <c r="AP29" s="884">
        <f>①CO2排出量の現状把握!AJ39</f>
        <v>21.732862780474097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8.3497823118745443E-2</v>
      </c>
      <c r="AI32" s="461">
        <f t="shared" si="16"/>
        <v>9.3209882930510288E-2</v>
      </c>
      <c r="AJ32" s="461">
        <f t="shared" si="16"/>
        <v>8.0687122591136681E-2</v>
      </c>
      <c r="AK32" s="461">
        <f t="shared" si="16"/>
        <v>9.6111926686253651E-2</v>
      </c>
      <c r="AL32" s="461">
        <f t="shared" si="16"/>
        <v>9.4463444488040754E-2</v>
      </c>
      <c r="AM32" s="461">
        <f t="shared" si="16"/>
        <v>8.7212207299857153E-2</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0.24325487168468182</v>
      </c>
      <c r="AI33" s="458">
        <f t="shared" si="17"/>
        <v>0.41620316264293966</v>
      </c>
      <c r="AJ33" s="458">
        <f t="shared" si="17"/>
        <v>0.31262750440051301</v>
      </c>
      <c r="AK33" s="458">
        <f t="shared" si="17"/>
        <v>0.30947580101560218</v>
      </c>
      <c r="AL33" s="458">
        <f t="shared" si="17"/>
        <v>0.29474719495779284</v>
      </c>
      <c r="AM33" s="458">
        <f t="shared" si="17"/>
        <v>0.2845471869195651</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0.26139295376447225</v>
      </c>
      <c r="AI34" s="459">
        <f t="shared" si="18"/>
        <v>0.48443592559217025</v>
      </c>
      <c r="AJ34" s="459">
        <f t="shared" si="18"/>
        <v>0.34850342018752373</v>
      </c>
      <c r="AK34" s="459">
        <f t="shared" si="18"/>
        <v>0.34334277749867759</v>
      </c>
      <c r="AL34" s="459">
        <f t="shared" si="18"/>
        <v>0.32669028496021935</v>
      </c>
      <c r="AM34" s="459">
        <f t="shared" si="18"/>
        <v>0.31627720671803106</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4.3079999999999998</v>
      </c>
      <c r="I55" s="885">
        <f t="shared" si="32"/>
        <v>4.12</v>
      </c>
      <c r="J55" s="885">
        <f t="shared" si="32"/>
        <v>3.9769999999999999</v>
      </c>
      <c r="K55" s="885">
        <f t="shared" si="32"/>
        <v>4.1210000000000004</v>
      </c>
      <c r="L55" s="885">
        <f t="shared" si="32"/>
        <v>3.9039999999999999</v>
      </c>
      <c r="M55" s="885">
        <f t="shared" si="32"/>
        <v>3.4369999999999998</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4.3079999999999998</v>
      </c>
      <c r="I56" s="887">
        <f>IFERROR(VLOOKUP(年度マスタ!$K$4&amp;"_"&amp;I$54,データシート1!$A:$CE,MATCH("bc_"&amp;$C56,データシート1!$A$1:$CE$1,0),0),0)</f>
        <v>4.12</v>
      </c>
      <c r="J56" s="887">
        <f>IFERROR(VLOOKUP(年度マスタ!$K$4&amp;"_"&amp;J$54,データシート1!$A:$CE,MATCH("bc_"&amp;$C56,データシート1!$A$1:$CE$1,0),0),0)</f>
        <v>3.9769999999999999</v>
      </c>
      <c r="K56" s="887">
        <f>IFERROR(VLOOKUP(年度マスタ!$K$4&amp;"_"&amp;K$54,データシート1!$A:$CE,MATCH("bc_"&amp;$C56,データシート1!$A$1:$CE$1,0),0),0)</f>
        <v>4.1210000000000004</v>
      </c>
      <c r="L56" s="887">
        <f>IFERROR(VLOOKUP(年度マスタ!$K$4&amp;"_"&amp;L$54,データシート1!$A:$CE,MATCH("bc_"&amp;$C56,データシート1!$A$1:$CE$1,0),0),0)</f>
        <v>3.9039999999999999</v>
      </c>
      <c r="M56" s="887">
        <f>IFERROR(VLOOKUP(年度マスタ!$K$4&amp;"_"&amp;M$54,データシート1!$A:$CE,MATCH("bc_"&amp;$C56,データシート1!$A$1:$CE$1,0),0),0)</f>
        <v>3.4369999999999998</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下諏訪町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2276.1999999999998</v>
      </c>
      <c r="K6" s="619">
        <f>VLOOKUP(年度マスタ!$K$4&amp;"_"&amp;K$5,データシート1!$A:$BT,MATCH("cb_"&amp;$G6,データシート1!$A$1:$BT$1,0),0)</f>
        <v>2417</v>
      </c>
      <c r="L6" s="619">
        <f>VLOOKUP(年度マスタ!$K$4&amp;"_"&amp;L$5,データシート1!$A:$BT,MATCH("cb_"&amp;$G6,データシート1!$A$1:$BT$1,0),0)</f>
        <v>2553.6</v>
      </c>
      <c r="M6" s="619">
        <f>VLOOKUP(年度マスタ!$K$4&amp;"_"&amp;M$5,データシート1!$A:$BT,MATCH("cb_"&amp;$G6,データシート1!$A$1:$BT$1,0),0)</f>
        <v>2700.7000000000003</v>
      </c>
      <c r="N6" s="619">
        <f>VLOOKUP(年度マスタ!$K$4&amp;"_"&amp;N$5,データシート1!$A:$BT,MATCH("cb_"&amp;$G6,データシート1!$A$1:$BT$1,0),0)</f>
        <v>2825.7000000000012</v>
      </c>
      <c r="O6" s="619">
        <f>VLOOKUP(年度マスタ!$K$4&amp;"_"&amp;O$5,データシート1!$A:$BT,MATCH("cb_"&amp;$G6,データシート1!$A$1:$BT$1,0),0)</f>
        <v>3008.8000000000011</v>
      </c>
      <c r="P6" s="619">
        <f>VLOOKUP(年度マスタ!$K$4&amp;"_"&amp;P$5,データシート1!$A:$BT,MATCH("cb_"&amp;$G6,データシート1!$A$1:$BT$1,0),0)</f>
        <v>3199.2000000000021</v>
      </c>
      <c r="Q6" s="619">
        <f>VLOOKUP(年度マスタ!$K$4&amp;"_"&amp;Q$5,データシート1!$A:$BT,MATCH("cb_"&amp;$G6,データシート1!$A$1:$BT$1,0),0)</f>
        <v>3344.8000000000011</v>
      </c>
      <c r="R6" s="633">
        <f>VLOOKUP(年度マスタ!$K$4&amp;"_"&amp;R$5,データシート1!$A:$BT,MATCH("cb_"&amp;$G6,データシート1!$A$1:$BT$1,0),0)</f>
        <v>3551.0000000000018</v>
      </c>
      <c r="S6" s="568"/>
      <c r="T6" s="190"/>
      <c r="U6" s="581"/>
      <c r="V6" s="195"/>
      <c r="W6" s="195"/>
      <c r="X6" s="195"/>
      <c r="Y6" s="196" t="s">
        <v>372</v>
      </c>
      <c r="Z6" s="663" t="s">
        <v>373</v>
      </c>
      <c r="AA6" s="663"/>
      <c r="AB6" s="663"/>
      <c r="AC6" s="664">
        <f>SUM(AC7:AC8)</f>
        <v>95779</v>
      </c>
      <c r="AD6" s="664">
        <f>SUM(AD7:AD8)</f>
        <v>141635.51599999997</v>
      </c>
      <c r="AE6" s="665">
        <f>$AD6*3600/100000000</f>
        <v>5.0988785759999988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2136.8000000000002</v>
      </c>
      <c r="K7" s="617">
        <f>VLOOKUP(年度マスタ!$K$4&amp;"_"&amp;K$5,データシート1!$A:$BT,MATCH("cb_"&amp;$G7,データシート1!$A$1:$BT$1,0),0)</f>
        <v>2300.6999999999998</v>
      </c>
      <c r="L7" s="617">
        <f>VLOOKUP(年度マスタ!$K$4&amp;"_"&amp;L$5,データシート1!$A:$BT,MATCH("cb_"&amp;$G7,データシート1!$A$1:$BT$1,0),0)</f>
        <v>2426.1</v>
      </c>
      <c r="M7" s="617">
        <f>VLOOKUP(年度マスタ!$K$4&amp;"_"&amp;M$5,データシート1!$A:$BT,MATCH("cb_"&amp;$G7,データシート1!$A$1:$BT$1,0),0)</f>
        <v>2614</v>
      </c>
      <c r="N7" s="617">
        <f>VLOOKUP(年度マスタ!$K$4&amp;"_"&amp;N$5,データシート1!$A:$BT,MATCH("cb_"&amp;$G7,データシート1!$A$1:$BT$1,0),0)</f>
        <v>2765.3000000000011</v>
      </c>
      <c r="O7" s="617">
        <f>VLOOKUP(年度マスタ!$K$4&amp;"_"&amp;O$5,データシート1!$A:$BT,MATCH("cb_"&amp;$G7,データシート1!$A$1:$BT$1,0),0)</f>
        <v>2751.7999999999988</v>
      </c>
      <c r="P7" s="617">
        <f>VLOOKUP(年度マスタ!$K$4&amp;"_"&amp;P$5,データシート1!$A:$BT,MATCH("cb_"&amp;$G7,データシート1!$A$1:$BT$1,0),0)</f>
        <v>2922.2999999999988</v>
      </c>
      <c r="Q7" s="617">
        <f>VLOOKUP(年度マスタ!$K$4&amp;"_"&amp;Q$5,データシート1!$A:$BT,MATCH("cb_"&amp;$G7,データシート1!$A$1:$BT$1,0),0)</f>
        <v>3053.6999999999994</v>
      </c>
      <c r="R7" s="634">
        <f>VLOOKUP(年度マスタ!$K$4&amp;"_"&amp;R$5,データシート1!$A:$BT,MATCH("cb_"&amp;$G7,データシート1!$A$1:$BT$1,0),0)</f>
        <v>3053.6999999999994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86535</v>
      </c>
      <c r="AD7" s="1022">
        <f>VLOOKUP(年度マスタ!$K$4&amp;"_"&amp;年度マスタ!$K$9,データシート3!A:AB,MATCH("ea_"&amp;$Y7&amp;"_年間発電",データシート3!$A$1:$AB$1,0),0)/10^3</f>
        <v>128042.72699999998</v>
      </c>
      <c r="AE7" s="554">
        <f t="shared" ref="AE7:AE16" si="0">$AD7*3600/100000000</f>
        <v>4.6095381719999997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9244</v>
      </c>
      <c r="AD8" s="1022">
        <f>VLOOKUP(年度マスタ!$K$4&amp;"_"&amp;年度マスタ!$K$9,データシート3!A:AB,MATCH("ea_"&amp;$Y8&amp;"_年間発電",データシート3!$A$1:$AB$1,0),0)/10^3</f>
        <v>13592.789000000001</v>
      </c>
      <c r="AE8" s="554">
        <f t="shared" si="0"/>
        <v>0.48934040400000006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1516</v>
      </c>
      <c r="AD10" s="666">
        <f>SUM(AD11:AD12)</f>
        <v>9904.5429999999997</v>
      </c>
      <c r="AE10" s="667">
        <f t="shared" si="0"/>
        <v>0.35656354799999995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1516</v>
      </c>
      <c r="AD11" s="1022">
        <f>VLOOKUP(年度マスタ!$K$4&amp;"_"&amp;年度マスタ!$K$9,データシート3!A:AB,MATCH("ea_"&amp;$Y11&amp;"_年間発電",データシート3!$A$1:$AB$1,0),0)/10^3</f>
        <v>9904.5429999999997</v>
      </c>
      <c r="AE11" s="554">
        <f t="shared" si="0"/>
        <v>0.35656354799999995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4413</v>
      </c>
      <c r="K12" s="651">
        <f t="shared" ref="K12:Q12" si="1">SUM(K6:K11)</f>
        <v>4717.7</v>
      </c>
      <c r="L12" s="651">
        <f t="shared" si="1"/>
        <v>4979.7</v>
      </c>
      <c r="M12" s="651">
        <f t="shared" si="1"/>
        <v>5314.7000000000007</v>
      </c>
      <c r="N12" s="651">
        <f t="shared" si="1"/>
        <v>5591.0000000000018</v>
      </c>
      <c r="O12" s="651">
        <f t="shared" si="1"/>
        <v>5760.6</v>
      </c>
      <c r="P12" s="651">
        <f t="shared" si="1"/>
        <v>6121.5000000000009</v>
      </c>
      <c r="Q12" s="651">
        <f t="shared" si="1"/>
        <v>6398.5</v>
      </c>
      <c r="R12" s="652">
        <f t="shared" ref="R12" si="2">SUM(R6:R11)</f>
        <v>6604.7000000000007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86.093000000000004</v>
      </c>
      <c r="AE13" s="667">
        <f t="shared" si="0"/>
        <v>3.099348E-3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86.093000000000004</v>
      </c>
      <c r="AE16" s="554">
        <f t="shared" si="0"/>
        <v>3.099348E-3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2.0127489000000001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13.465881810000001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2731.7131439999994</v>
      </c>
      <c r="K19" s="615">
        <f>K6*別紙!$C5/100*別紙!$E5/10^3</f>
        <v>2900.69004</v>
      </c>
      <c r="L19" s="615">
        <f>L6*別紙!$C5/100*別紙!$E5/10^3</f>
        <v>3064.626432</v>
      </c>
      <c r="M19" s="615">
        <f>M6*別紙!$C5/100*別紙!$E5/10^3</f>
        <v>3241.1640840000009</v>
      </c>
      <c r="N19" s="615">
        <f>N6*別紙!$C5/100*別紙!$E5/10^3</f>
        <v>3391.1790840000012</v>
      </c>
      <c r="O19" s="615">
        <f>O6*別紙!$C5/100*別紙!$E5/10^3</f>
        <v>3610.921056000001</v>
      </c>
      <c r="P19" s="615">
        <f>P6*別紙!$C5/100*別紙!$E5/10^3</f>
        <v>3839.4239040000029</v>
      </c>
      <c r="Q19" s="615">
        <f>Q6*別紙!$C5/100*別紙!$E5/10^3</f>
        <v>4014.1613760000009</v>
      </c>
      <c r="R19" s="639">
        <f>R6*別紙!$C5/100*別紙!$E5/10^3</f>
        <v>4261.6261200000017</v>
      </c>
      <c r="S19" s="572"/>
      <c r="T19" s="191"/>
      <c r="U19" s="588"/>
      <c r="W19" s="201"/>
      <c r="X19" s="201"/>
      <c r="Y19" s="173"/>
      <c r="Z19" s="628" t="s">
        <v>389</v>
      </c>
      <c r="AA19" s="671"/>
      <c r="AB19" s="672"/>
      <c r="AC19" s="673">
        <f>SUM($AC$6,$AC$9,$AC$10,$AC$13)</f>
        <v>97309</v>
      </c>
      <c r="AD19" s="673">
        <f>SUM($AD$6,$AD$9,$AD$10,$AD$13)</f>
        <v>151626.15199999997</v>
      </c>
      <c r="AE19" s="674">
        <f>SUM($AE$6,$AE$9,$AE$10,$AE$13,$AE$17,$AE$18)</f>
        <v>20.937172181999998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2826.4735679999999</v>
      </c>
      <c r="K20" s="617">
        <f>K7*別紙!$C6/100*別紙!$E6/10^3</f>
        <v>3043.2739320000001</v>
      </c>
      <c r="L20" s="617">
        <f>L7*別紙!$C6/100*別紙!$E6/10^3</f>
        <v>3209.148036</v>
      </c>
      <c r="M20" s="617">
        <f>M7*別紙!$C6/100*別紙!$E6/10^3</f>
        <v>3457.6946400000002</v>
      </c>
      <c r="N20" s="617">
        <f>N7*別紙!$C6/100*別紙!$E6/10^3</f>
        <v>3657.8282280000017</v>
      </c>
      <c r="O20" s="617">
        <f>O7*別紙!$C6/100*別紙!$E6/10^3</f>
        <v>3639.9709679999978</v>
      </c>
      <c r="P20" s="617">
        <f>P7*別紙!$C6/100*別紙!$E6/10^3</f>
        <v>3865.5015479999979</v>
      </c>
      <c r="Q20" s="617">
        <f>Q7*別紙!$C6/100*別紙!$E6/10^3</f>
        <v>4039.3122119999989</v>
      </c>
      <c r="R20" s="634">
        <f>R7*別紙!$C6/100*別紙!$E6/10^3</f>
        <v>4039.3122119999989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5558.1867119999988</v>
      </c>
      <c r="K25" s="657">
        <f t="shared" si="3"/>
        <v>5943.9639719999996</v>
      </c>
      <c r="L25" s="657">
        <f t="shared" si="3"/>
        <v>6273.7744679999996</v>
      </c>
      <c r="M25" s="657">
        <f t="shared" si="3"/>
        <v>6698.8587240000015</v>
      </c>
      <c r="N25" s="657">
        <f t="shared" si="3"/>
        <v>7049.0073120000034</v>
      </c>
      <c r="O25" s="657">
        <f t="shared" si="3"/>
        <v>7250.8920239999989</v>
      </c>
      <c r="P25" s="657">
        <f t="shared" si="3"/>
        <v>7704.9254520000013</v>
      </c>
      <c r="Q25" s="657">
        <f t="shared" si="3"/>
        <v>8053.4735879999998</v>
      </c>
      <c r="R25" s="658">
        <f t="shared" ref="R25" si="4">SUM(R19:R24)</f>
        <v>8300.9383320000015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109792.18067023475</v>
      </c>
      <c r="K26" s="654">
        <f>(VLOOKUP(年度マスタ!$K$4&amp;"_"&amp;K$18,データシート1!$A:$BT,MATCH("da_合計",データシート1!$A$1:$BT$1,0),0))/10^3</f>
        <v>109807.14730646645</v>
      </c>
      <c r="L26" s="654">
        <f>(VLOOKUP(年度マスタ!$K$4&amp;"_"&amp;L$18,データシート1!$A:$BT,MATCH("da_合計",データシート1!$A$1:$BT$1,0),0))/10^3</f>
        <v>109332.33671213378</v>
      </c>
      <c r="M26" s="654">
        <f>(VLOOKUP(年度マスタ!$K$4&amp;"_"&amp;M$18,データシート1!$A:$BT,MATCH("da_合計",データシート1!$A$1:$BT$1,0),0))/10^3</f>
        <v>104083.69067426542</v>
      </c>
      <c r="N26" s="654">
        <f>(VLOOKUP(年度マスタ!$K$4&amp;"_"&amp;N$18,データシート1!$A:$BT,MATCH("da_合計",データシート1!$A$1:$BT$1,0),0))/10^3</f>
        <v>102886.24816164923</v>
      </c>
      <c r="O26" s="654">
        <f>(VLOOKUP(年度マスタ!$K$4&amp;"_"&amp;O$18,データシート1!$A:$BT,MATCH("da_合計",データシート1!$A$1:$BT$1,0),0))/10^3</f>
        <v>102368.19144657186</v>
      </c>
      <c r="P26" s="654">
        <f>(VLOOKUP(年度マスタ!$K$4&amp;"_"&amp;P$18,データシート1!$A:$BT,MATCH("da_合計",データシート1!$A$1:$BT$1,0),0))/10^3</f>
        <v>96750.023451331683</v>
      </c>
      <c r="Q26" s="654">
        <f>(VLOOKUP(年度マスタ!$K$4&amp;"_"&amp;Q$18,データシート1!$A:$BT,MATCH("da_合計",データシート1!$A$1:$BT$1,0),0))/10^3</f>
        <v>97105.673091800069</v>
      </c>
      <c r="R26" s="655">
        <f>Q26</f>
        <v>97105.673091800069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5.0624613502251468E-2</v>
      </c>
      <c r="K27" s="839">
        <f t="shared" ref="K27:P27" si="5">K25/K26</f>
        <v>5.4130938812304109E-2</v>
      </c>
      <c r="L27" s="839">
        <f t="shared" si="5"/>
        <v>5.7382606616361943E-2</v>
      </c>
      <c r="M27" s="839">
        <f t="shared" si="5"/>
        <v>6.4360311213063917E-2</v>
      </c>
      <c r="N27" s="839">
        <f t="shared" si="5"/>
        <v>6.8512628635510067E-2</v>
      </c>
      <c r="O27" s="839">
        <f t="shared" si="5"/>
        <v>7.083149483777286E-2</v>
      </c>
      <c r="P27" s="839">
        <f t="shared" si="5"/>
        <v>7.9637453068689149E-2</v>
      </c>
      <c r="Q27" s="839">
        <f>Q25/Q26</f>
        <v>8.2935150250043041E-2</v>
      </c>
      <c r="R27" s="840">
        <f>R25/R26</f>
        <v>8.5483556909724576E-2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8.5483556909724576E-2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1.5614551361655078</v>
      </c>
      <c r="AA52" s="173"/>
      <c r="AB52" s="678" t="s">
        <v>413</v>
      </c>
      <c r="AC52" s="679">
        <f>$AD6</f>
        <v>141635.51599999997</v>
      </c>
      <c r="AD52" s="680">
        <f>R19+R20</f>
        <v>8300.9383320000015</v>
      </c>
      <c r="AE52" s="681">
        <f t="shared" ref="AE52:AE54" si="6">IFERROR(AD52/AC52,"-")</f>
        <v>5.8607745898987672E-2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54520.478908199904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9904.5429999999997</v>
      </c>
      <c r="AD54" s="679">
        <f>R22</f>
        <v>0</v>
      </c>
      <c r="AE54" s="681">
        <f t="shared" si="6"/>
        <v>0</v>
      </c>
      <c r="AF54" s="473"/>
      <c r="AG54" s="41"/>
      <c r="AH54" s="420"/>
      <c r="AI54" s="442" t="s">
        <v>440</v>
      </c>
      <c r="AJ54" s="443">
        <f>VLOOKUP(年度マスタ!$K$4&amp;"_"&amp;AJ$53,データシート1!$A$1:$BT$2000,MATCH("ca_太陽光発電（10kW未満）",データシート1!$A$1:$BT$1,0),0)</f>
        <v>539</v>
      </c>
      <c r="AK54" s="443">
        <f>VLOOKUP(年度マスタ!$K$4&amp;"_"&amp;AK$53,データシート1!$A$1:$BT$2000,MATCH("ca_太陽光発電（10kW未満）",データシート1!$A$1:$BT$1,0),0)</f>
        <v>568</v>
      </c>
      <c r="AL54" s="443">
        <f>VLOOKUP(年度マスタ!$K$4&amp;"_"&amp;AL$53,データシート1!$A$1:$BT$2000,MATCH("ca_太陽光発電（10kW未満）",データシート1!$A$1:$BT$1,0),0)</f>
        <v>596</v>
      </c>
      <c r="AM54" s="443">
        <f>VLOOKUP(年度マスタ!$K$4&amp;"_"&amp;AM$53,データシート1!$A$1:$BT$2000,MATCH("ca_太陽光発電（10kW未満）",データシート1!$A$1:$BT$1,0),0)</f>
        <v>623</v>
      </c>
      <c r="AN54" s="443">
        <f>VLOOKUP(年度マスタ!$K$4&amp;"_"&amp;AN$53,データシート1!$A$1:$BT$2000,MATCH("ca_太陽光発電（10kW未満）",データシート1!$A$1:$BT$1,0),0)</f>
        <v>646</v>
      </c>
      <c r="AO54" s="443">
        <f>VLOOKUP(年度マスタ!$K$4&amp;"_"&amp;AO$53,データシート1!$A$1:$BT$2000,MATCH("ca_太陽光発電（10kW未満）",データシート1!$A$1:$BT$1,0),0)</f>
        <v>677</v>
      </c>
      <c r="AP54" s="443">
        <f>VLOOKUP(年度マスタ!$K$4&amp;"_"&amp;AP$53,データシート1!$A$1:$BT$2000,MATCH("ca_太陽光発電（10kW未満）",データシート1!$A$1:$BT$1,0),0)</f>
        <v>708</v>
      </c>
      <c r="AQ54" s="443">
        <f>VLOOKUP(年度マスタ!$K$4&amp;"_"&amp;AQ$53,データシート1!$A$1:$BT$2000,MATCH("ca_太陽光発電（10kW未満）",データシート1!$A$1:$BT$1,0),0)</f>
        <v>731</v>
      </c>
      <c r="AR54" s="443">
        <f>VLOOKUP(年度マスタ!$K$4&amp;"_"&amp;AR$53,データシート1!$A$1:$BT$2000,MATCH("ca_太陽光発電（10kW未満）",データシート1!$A$1:$BT$1,0),0)</f>
        <v>764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86.093000000000004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下諏訪町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下諏訪町</v>
      </c>
      <c r="AZ12" s="1023" t="str">
        <f>年度マスタ!$K4</f>
        <v>20361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下諏訪町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下諏訪町</v>
      </c>
      <c r="AZ4" s="1038" t="str">
        <f>年度マスタ!$K4</f>
        <v>20361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下諏訪町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0</v>
      </c>
      <c r="P7" s="702">
        <f t="shared" si="0"/>
        <v>0</v>
      </c>
      <c r="Q7" s="703">
        <f>SUM(Q8:Q13)</f>
        <v>0</v>
      </c>
      <c r="R7" s="909">
        <f t="shared" si="0"/>
        <v>0</v>
      </c>
      <c r="S7" s="910">
        <f t="shared" si="0"/>
        <v>0</v>
      </c>
      <c r="T7" s="910">
        <f t="shared" si="0"/>
        <v>4.3079999999999998</v>
      </c>
      <c r="U7" s="910">
        <f t="shared" si="0"/>
        <v>4.12</v>
      </c>
      <c r="V7" s="910">
        <f t="shared" si="0"/>
        <v>3.9769999999999999</v>
      </c>
      <c r="W7" s="910">
        <f t="shared" si="0"/>
        <v>4.1210000000000004</v>
      </c>
      <c r="X7" s="910">
        <f t="shared" si="0"/>
        <v>3.9039999999999999</v>
      </c>
      <c r="Y7" s="910">
        <f t="shared" si="0"/>
        <v>3.4369999999999998</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4.3079999999999998</v>
      </c>
      <c r="U10" s="916">
        <f>VLOOKUP($D$3&amp;"_"&amp;U$3,データシート1!$A:$BU,MATCH($R$2&amp;"_"&amp;$C10,データシート1!$A$1:$BU$1,0),0)</f>
        <v>4.12</v>
      </c>
      <c r="V10" s="916">
        <f>VLOOKUP($D$3&amp;"_"&amp;V$3,データシート1!$A:$BU,MATCH($R$2&amp;"_"&amp;$C10,データシート1!$A$1:$BU$1,0),0)</f>
        <v>3.9769999999999999</v>
      </c>
      <c r="W10" s="916">
        <f>VLOOKUP($D$3&amp;"_"&amp;W$3,データシート1!$A:$BU,MATCH($R$2&amp;"_"&amp;$C10,データシート1!$A$1:$BU$1,0),0)</f>
        <v>4.1210000000000004</v>
      </c>
      <c r="X10" s="916">
        <f>VLOOKUP($D$3&amp;"_"&amp;X$3,データシート1!$A:$BU,MATCH($R$2&amp;"_"&amp;$C10,データシート1!$A$1:$BU$1,0),0)</f>
        <v>3.9039999999999999</v>
      </c>
      <c r="Y10" s="916">
        <f>VLOOKUP($D$3&amp;"_"&amp;Y$3,データシート1!$A:$BU,MATCH($R$2&amp;"_"&amp;$C10,データシート1!$A$1:$BU$1,0),0)</f>
        <v>3.4369999999999998</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4.3079999999999998</v>
      </c>
      <c r="U26" s="925">
        <f>VLOOKUP($D$3&amp;"_"&amp;U$3,データシート2!$A:$SI,MATCH($R$2&amp;"_"&amp;$B26,データシート2!$A$1:$SI$1,0),0)</f>
        <v>4.12</v>
      </c>
      <c r="V26" s="925">
        <f>VLOOKUP($D$3&amp;"_"&amp;V$3,データシート2!$A:$SI,MATCH($R$2&amp;"_"&amp;$B26,データシート2!$A$1:$SI$1,0),0)</f>
        <v>3.9769999999999999</v>
      </c>
      <c r="W26" s="925">
        <f>VLOOKUP($D$3&amp;"_"&amp;W$3,データシート2!$A:$SI,MATCH($R$2&amp;"_"&amp;$B26,データシート2!$A$1:$SI$1,0),0)</f>
        <v>4.1210000000000004</v>
      </c>
      <c r="X26" s="925">
        <f>VLOOKUP($D$3&amp;"_"&amp;X$3,データシート2!$A:$SI,MATCH($R$2&amp;"_"&amp;$B26,データシート2!$A$1:$SI$1,0),0)</f>
        <v>3.9039999999999999</v>
      </c>
      <c r="Y26" s="925">
        <f>VLOOKUP($D$3&amp;"_"&amp;Y$3,データシート2!$A:$SI,MATCH($R$2&amp;"_"&amp;$B26,データシート2!$A$1:$SI$1,0),0)</f>
        <v>3.4369999999999998</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4.3079999999999998</v>
      </c>
      <c r="U41" s="938">
        <f>VLOOKUP($D$3&amp;"_"&amp;U$3,データシート2!$A:$SI,MATCH($R$2&amp;"_"&amp;$C41,データシート2!$A$1:$SI$1,0),0)</f>
        <v>4.12</v>
      </c>
      <c r="V41" s="938">
        <f>VLOOKUP($D$3&amp;"_"&amp;V$3,データシート2!$A:$SI,MATCH($R$2&amp;"_"&amp;$C41,データシート2!$A$1:$SI$1,0),0)</f>
        <v>3.9769999999999999</v>
      </c>
      <c r="W41" s="938">
        <f>VLOOKUP($D$3&amp;"_"&amp;W$3,データシート2!$A:$SI,MATCH($R$2&amp;"_"&amp;$C41,データシート2!$A$1:$SI$1,0),0)</f>
        <v>4.1210000000000004</v>
      </c>
      <c r="X41" s="938">
        <f>VLOOKUP($D$3&amp;"_"&amp;X$3,データシート2!$A:$SI,MATCH($R$2&amp;"_"&amp;$C41,データシート2!$A$1:$SI$1,0),0)</f>
        <v>3.9039999999999999</v>
      </c>
      <c r="Y41" s="938">
        <f>VLOOKUP($D$3&amp;"_"&amp;Y$3,データシート2!$A:$SI,MATCH($R$2&amp;"_"&amp;$C41,データシート2!$A$1:$SI$1,0),0)</f>
        <v>3.4369999999999998</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2025-03-04T09:38:00Z</dcterms:created>
  <dcterms:modified xsi:type="dcterms:W3CDTF">2025-03-04T09:38:01Z</dcterms:modified>
  <cp:category/>
  <cp:contentStatus/>
</cp:coreProperties>
</file>