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E236A8-897D-4A13-82E7-97FAA2880DB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<sst xmlns="http://schemas.openxmlformats.org/spreadsheetml/2006/main" count="16826" uniqueCount="2604">
  <si>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</si>
  <si>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</si>
  <si>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</si>
  <si>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</si>
  <si>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</si>
  <si>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</si>
  <si>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</si>
  <si>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</si>
  <si>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</si>
  <si>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</si>
  <si>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</si>
  <si>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</si>
  <si>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</si>
  <si>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</si>
  <si>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</si>
  <si>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</si>
  <si>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</si>
  <si>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</si>
  <si>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</si>
  <si>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</si>
  <si>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</si>
  <si>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</si>
  <si>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</si>
  <si>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</si>
  <si>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</si>
  <si>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</si>
  <si>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</si>
  <si>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</si>
  <si>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</si>
  <si>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</si>
  <si>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</si>
  <si>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</si>
  <si>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</si>
  <si>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</si>
  <si>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</si>
  <si>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</si>
  <si>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</si>
  <si>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</si>
  <si>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</si>
  <si>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</si>
  <si>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</si>
  <si>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</si>
  <si>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</si>
  <si>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</si>
  <si>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</si>
  <si>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</si>
  <si>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</si>
  <si>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</si>
  <si>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</si>
  <si>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</si>
  <si>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</si>
  <si>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</si>
  <si>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</si>
  <si>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</si>
  <si>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</si>
  <si>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</si>
  <si>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</si>
  <si>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</si>
  <si>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</si>
  <si>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</si>
  <si>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</si>
  <si>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</si>
  <si>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</si>
  <si>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</si>
  <si>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</si>
  <si>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</si>
  <si>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</si>
  <si>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</si>
  <si>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</si>
  <si>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</si>
  <si>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</si>
  <si>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</si>
  <si>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</si>
  <si>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</si>
  <si>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</si>
  <si>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</si>
  <si>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</si>
  <si>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</si>
  <si>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</si>
  <si>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</si>
  <si>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</si>
  <si>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</si>
  <si>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</si>
  <si>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</si>
  <si>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</si>
  <si>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</si>
  <si>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</si>
  <si>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</si>
  <si>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</si>
  <si>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</si>
  <si>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</si>
  <si>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</si>
  <si>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</si>
  <si>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</si>
  <si>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</si>
  <si>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</si>
  <si>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</si>
  <si>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</si>
  <si>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</si>
  <si>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</si>
  <si>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</si>
  <si>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</si>
  <si>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</si>
  <si>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</si>
  <si>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</si>
  <si>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</si>
  <si>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</si>
  <si>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</si>
  <si>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</si>
  <si>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</si>
  <si>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</si>
  <si>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</si>
  <si>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</si>
  <si>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</si>
  <si>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</si>
  <si>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</si>
  <si>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</si>
  <si>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</si>
  <si>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</si>
  <si>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</si>
  <si>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</si>
  <si>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</si>
  <si>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</si>
  <si>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</si>
  <si>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</si>
  <si>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</si>
  <si>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</si>
  <si>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</si>
  <si>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</si>
  <si>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</si>
  <si>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</si>
  <si>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</si>
  <si>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</si>
  <si>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</si>
  <si>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</si>
  <si>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</si>
  <si>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</si>
  <si>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</si>
  <si>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</si>
  <si>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</si>
  <si>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</si>
  <si>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</si>
  <si>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</si>
  <si>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</si>
  <si>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</si>
  <si>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</si>
  <si>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</si>
  <si>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</si>
  <si>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</si>
  <si>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</si>
  <si>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</si>
  <si>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</si>
  <si>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</si>
  <si>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</si>
  <si>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</si>
  <si>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</si>
  <si>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</si>
  <si>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</si>
  <si>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</si>
  <si>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</si>
  <si>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</si>
  <si>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</si>
  <si>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</si>
  <si>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</si>
  <si>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</si>
  <si>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</si>
  <si>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</si>
  <si>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</si>
  <si>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</si>
  <si>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</si>
  <si>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</si>
  <si>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</si>
  <si>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</si>
  <si>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</si>
  <si>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</si>
  <si>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</si>
  <si>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</si>
  <si>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</si>
  <si>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</si>
  <si>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</si>
  <si>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</si>
  <si>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</si>
  <si>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</si>
  <si>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</si>
  <si>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</si>
  <si>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</si>
  <si>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</si>
  <si>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</si>
  <si>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</si>
  <si>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</si>
  <si>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</si>
  <si>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</si>
  <si>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</si>
  <si>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</si>
  <si>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</si>
  <si>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</si>
  <si>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</si>
  <si>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</si>
  <si>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</si>
  <si>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</si>
  <si>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</si>
  <si>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</si>
  <si>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</si>
  <si>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</si>
  <si>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</si>
  <si>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</si>
  <si>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</si>
  <si>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</si>
  <si>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</si>
  <si>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</si>
  <si>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</si>
  <si>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</si>
  <si>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</si>
  <si>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</si>
  <si>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</si>
  <si>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</si>
  <si>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</si>
  <si>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</si>
  <si>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</si>
  <si>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</si>
  <si>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</si>
  <si>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</si>
  <si>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</si>
  <si>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</si>
  <si>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</si>
  <si>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</si>
  <si>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</si>
  <si>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</si>
  <si>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</si>
  <si>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</si>
  <si>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</si>
  <si>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</si>
  <si>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</si>
  <si>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</si>
  <si>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</si>
  <si>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</si>
  <si>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</si>
  <si>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</si>
  <si>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</si>
  <si>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</si>
  <si>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</si>
  <si>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</si>
  <si>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</si>
  <si>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</si>
  <si>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</si>
  <si>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</si>
  <si>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</si>
  <si>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</si>
  <si>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</si>
  <si>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</si>
  <si>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</si>
  <si>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</si>
  <si>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</si>
  <si>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</si>
  <si>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</si>
  <si>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</si>
  <si>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</si>
  <si>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</si>
  <si>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</si>
  <si>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</si>
  <si>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</si>
  <si>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</si>
  <si>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</si>
  <si>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</si>
  <si>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</si>
  <si>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</si>
  <si>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</si>
  <si>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</si>
  <si>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</si>
  <si>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</si>
  <si>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</si>
  <si>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</si>
  <si>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</si>
  <si>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</si>
  <si>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</si>
  <si>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</si>
  <si>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</si>
  <si>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</si>
  <si>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</si>
  <si>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</si>
  <si>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</si>
  <si>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</si>
  <si>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</si>
  <si>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</si>
  <si>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</si>
  <si>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</si>
  <si>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</si>
  <si>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</si>
  <si>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</si>
  <si>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</si>
  <si>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</si>
  <si>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</si>
  <si>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</si>
  <si>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</si>
  <si>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</si>
  <si>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</si>
  <si>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</si>
  <si>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</si>
  <si>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</si>
  <si>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</si>
  <si>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</si>
  <si>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</si>
  <si>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</si>
  <si>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</si>
  <si>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</si>
  <si>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</si>
  <si>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</si>
  <si>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</si>
  <si>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</si>
  <si>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</si>
  <si>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</si>
  <si>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</si>
  <si>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</si>
  <si>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</si>
  <si>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</si>
  <si>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</si>
  <si>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</si>
  <si>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</si>
  <si>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</si>
  <si>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</si>
  <si>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</si>
  <si>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</si>
  <si>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</si>
  <si>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</si>
  <si>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</si>
  <si>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</si>
  <si>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</si>
  <si>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</si>
  <si>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</si>
  <si>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</si>
  <si>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</si>
  <si>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</si>
  <si>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</si>
  <si>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</si>
  <si>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</si>
  <si>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</si>
  <si>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</si>
  <si>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</si>
  <si>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</si>
  <si>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</si>
  <si>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</si>
  <si>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</si>
  <si>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</si>
  <si>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</si>
  <si>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</si>
  <si>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</si>
  <si>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</si>
  <si>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</si>
  <si>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</si>
  <si>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</si>
  <si>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</si>
  <si>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</si>
  <si>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</si>
  <si>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</si>
  <si>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</si>
  <si>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</si>
  <si>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</si>
  <si>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</si>
  <si>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</si>
  <si>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</si>
  <si>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</si>
  <si>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</si>
  <si>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</si>
  <si>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</si>
  <si>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</si>
  <si>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</si>
  <si>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</si>
  <si>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</si>
  <si>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</si>
  <si>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</si>
  <si>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</si>
  <si>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</si>
  <si>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</si>
  <si>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</si>
  <si>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</si>
  <si>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</si>
  <si>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</si>
  <si>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</si>
  <si>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</si>
  <si>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</si>
  <si>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</si>
  <si>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</si>
  <si>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</si>
  <si>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</si>
  <si>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</si>
  <si>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</si>
  <si>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</si>
  <si>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</si>
  <si>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</si>
  <si>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</si>
  <si>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</si>
  <si>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</si>
  <si>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</si>
  <si>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</si>
  <si>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</si>
  <si>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</si>
  <si>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</si>
  <si>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</si>
  <si>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</si>
  <si>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</si>
  <si>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</si>
  <si>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</si>
  <si>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</si>
  <si>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</si>
  <si>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</si>
  <si>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</si>
  <si>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</si>
  <si>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</si>
  <si>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</si>
  <si>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</si>
  <si>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</si>
  <si>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</si>
  <si>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</si>
  <si>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</si>
  <si>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</si>
  <si>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</si>
  <si>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</si>
  <si>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</si>
  <si>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</si>
  <si>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</si>
  <si>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</si>
  <si>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</si>
  <si>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</si>
  <si>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</si>
  <si>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</si>
  <si>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</si>
  <si>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</si>
  <si>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</si>
  <si>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</si>
  <si>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</si>
  <si>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</si>
  <si>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</si>
  <si>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</si>
  <si>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</si>
  <si>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</si>
  <si>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</si>
  <si>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</si>
  <si>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</si>
  <si>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</si>
  <si>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</si>
  <si>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</si>
  <si>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</si>
  <si>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</si>
  <si>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</si>
  <si>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</si>
  <si>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</si>
  <si>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</si>
  <si>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</si>
  <si>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</si>
  <si>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</si>
  <si>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</si>
  <si>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</si>
  <si>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</si>
  <si>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</si>
  <si>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</si>
  <si>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</si>
  <si>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</si>
  <si>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</si>
  <si>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</si>
  <si>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</si>
  <si>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</si>
  <si>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</si>
  <si>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</si>
  <si>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</si>
  <si>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</si>
  <si>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</si>
  <si>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</si>
  <si>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</si>
  <si>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</si>
  <si>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</si>
  <si>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</si>
  <si>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</si>
  <si>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</si>
  <si>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</si>
  <si>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</si>
  <si>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</si>
  <si>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</si>
  <si>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</si>
  <si>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</si>
  <si>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</si>
  <si>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</si>
  <si>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</si>
  <si>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</si>
  <si>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</si>
  <si>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</si>
  <si>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</si>
  <si>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</si>
  <si>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</si>
  <si>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</si>
  <si>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</si>
  <si>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</si>
  <si>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</si>
  <si>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</si>
  <si>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</si>
  <si>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</si>
  <si>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</si>
  <si>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</si>
  <si>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</si>
  <si>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</si>
  <si>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</si>
  <si>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</si>
  <si>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</si>
  <si>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</si>
  <si>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</si>
  <si>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</si>
  <si>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</si>
  <si>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</si>
  <si>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</si>
  <si>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</si>
  <si>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</si>
  <si>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</si>
  <si>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</si>
  <si>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</si>
  <si>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</si>
  <si>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</si>
  <si>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</si>
  <si>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</si>
  <si>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</si>
  <si>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</si>
  <si>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</si>
  <si>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</si>
  <si>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</si>
  <si>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</si>
  <si>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</si>
  <si>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</si>
  <si>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</si>
  <si>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</si>
  <si>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</si>
  <si>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</si>
  <si>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</si>
  <si>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</si>
  <si>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</si>
  <si>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</si>
  <si>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</si>
  <si>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</si>
  <si>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</si>
  <si>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</si>
  <si>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</si>
  <si>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</si>
  <si>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</si>
  <si>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</si>
  <si>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</si>
  <si>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</si>
  <si>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</si>
  <si>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</si>
  <si>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</si>
  <si>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</si>
  <si>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</si>
  <si>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</si>
  <si>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</si>
  <si>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</si>
  <si>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</si>
  <si>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</si>
  <si>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</si>
  <si>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</si>
  <si>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</si>
  <si>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</si>
  <si>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</si>
  <si>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</si>
  <si>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</si>
  <si>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</si>
  <si>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</si>
  <si>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</si>
  <si>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</si>
  <si>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</si>
  <si>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</si>
  <si>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</si>
  <si>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</si>
  <si>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</si>
  <si>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</si>
  <si>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</si>
  <si>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</si>
  <si>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</si>
  <si>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</si>
  <si>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</si>
  <si>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</si>
  <si>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</si>
  <si>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</si>
  <si>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</si>
  <si>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</si>
  <si>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</si>
  <si>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</si>
  <si>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</si>
  <si>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</si>
  <si>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</si>
  <si>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</si>
  <si>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</si>
  <si>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</si>
  <si>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</si>
  <si>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</si>
  <si>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</si>
  <si>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</si>
  <si>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</si>
  <si>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</si>
  <si>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</si>
  <si>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</si>
  <si>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</si>
  <si>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</si>
  <si>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</si>
  <si>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</si>
  <si>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</si>
  <si>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</si>
  <si>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</si>
  <si>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</si>
  <si>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</si>
  <si>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</si>
  <si>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</si>
  <si>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</si>
  <si>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</si>
  <si>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</si>
  <si>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</si>
  <si>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</si>
  <si>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</si>
  <si>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</si>
  <si>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</si>
  <si>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</si>
  <si>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</si>
  <si>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</si>
  <si>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</si>
  <si>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</si>
  <si>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</si>
  <si>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</si>
  <si>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</si>
  <si>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</si>
  <si>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</si>
  <si>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</si>
  <si>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</si>
  <si>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</si>
  <si>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</si>
  <si>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</si>
  <si>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</si>
  <si>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</si>
  <si>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</si>
  <si>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</si>
  <si>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</si>
  <si>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</si>
  <si>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</si>
  <si>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</si>
  <si>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</si>
  <si>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</si>
  <si>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</si>
  <si>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</si>
  <si>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</si>
  <si>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</si>
  <si>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</si>
  <si>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</si>
  <si>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</si>
  <si>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</si>
  <si>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</si>
  <si>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</si>
  <si>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</si>
  <si>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</si>
  <si>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</si>
  <si>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</si>
  <si>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</si>
  <si>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</si>
  <si>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</si>
  <si>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</si>
  <si>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</si>
  <si>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</si>
  <si>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</si>
  <si>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</si>
  <si>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</si>
  <si>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</si>
  <si>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</si>
  <si>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</si>
  <si>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</si>
  <si>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</si>
  <si>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</si>
  <si>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</si>
  <si>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</si>
  <si>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</si>
  <si>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</si>
  <si>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</si>
  <si>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</si>
  <si>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</si>
  <si>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</si>
  <si>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</si>
  <si>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</si>
  <si>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</si>
  <si>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</si>
  <si>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</si>
  <si>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</si>
  <si>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</si>
  <si>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</si>
  <si>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</si>
  <si>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</si>
  <si>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</si>
  <si>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</si>
  <si>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</si>
  <si>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</si>
  <si>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</si>
  <si>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</si>
  <si>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</si>
  <si>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</si>
  <si>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</si>
  <si>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</si>
  <si>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</si>
  <si>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</si>
  <si>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</si>
  <si>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</si>
  <si>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</si>
  <si>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</si>
  <si>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</si>
  <si>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</si>
  <si>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</si>
  <si>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</si>
  <si>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</si>
  <si>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</si>
  <si>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</si>
  <si>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</si>
  <si>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</si>
  <si>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</si>
  <si>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</si>
  <si>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</si>
  <si>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</si>
  <si>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</si>
  <si>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</si>
  <si>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</si>
  <si>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</si>
  <si>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</si>
  <si>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</si>
  <si>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</si>
  <si>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</si>
  <si>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</si>
  <si>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</si>
  <si>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</si>
  <si>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</si>
  <si>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</si>
  <si>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</si>
  <si>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</si>
  <si>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</si>
  <si>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</si>
  <si>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</si>
  <si>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</si>
  <si>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</si>
  <si>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</si>
  <si>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</si>
  <si>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</si>
  <si>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</si>
  <si>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</si>
  <si>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</si>
  <si>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</si>
  <si>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</si>
  <si>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</si>
  <si>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</si>
  <si>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</si>
  <si>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</si>
  <si>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</si>
  <si>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</si>
  <si>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</si>
  <si>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</si>
  <si>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</si>
  <si>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</si>
  <si>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</si>
  <si>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</si>
  <si>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</si>
  <si>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</si>
  <si>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</si>
  <si>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</si>
  <si>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</si>
  <si>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</si>
  <si>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</si>
  <si>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</si>
  <si>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</si>
  <si>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</si>
  <si>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</si>
  <si>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</si>
  <si>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</si>
  <si>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</si>
  <si>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</si>
  <si>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</si>
  <si>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</si>
  <si>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</si>
  <si>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</si>
  <si>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</si>
  <si>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</si>
  <si>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</si>
  <si>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</si>
  <si>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</si>
  <si>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</si>
  <si>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</si>
  <si>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</si>
  <si>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</si>
  <si>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</si>
  <si>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</si>
  <si>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</si>
  <si>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</si>
  <si>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</si>
  <si>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</si>
  <si>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</si>
  <si>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</si>
  <si>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</si>
  <si>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</si>
  <si>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</si>
  <si>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</si>
  <si>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</si>
  <si>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</si>
  <si>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</si>
  <si>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</si>
  <si>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</si>
  <si>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</si>
  <si>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</si>
  <si>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</si>
  <si>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</si>
  <si>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</si>
  <si>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</si>
  <si>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</si>
  <si>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</si>
  <si>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</si>
  <si>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</si>
  <si>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</si>
  <si>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</si>
  <si>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</si>
  <si>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</si>
  <si>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</si>
  <si>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</si>
  <si>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</si>
  <si>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</si>
  <si>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</si>
  <si>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</si>
  <si>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</si>
  <si>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</si>
  <si>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</si>
  <si>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</si>
  <si>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</si>
  <si>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</si>
  <si>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</si>
  <si>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</si>
  <si>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</si>
  <si>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</si>
  <si>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</si>
  <si>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</si>
  <si>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</si>
  <si>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</si>
  <si>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</si>
  <si>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</si>
  <si>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</si>
  <si>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</si>
  <si>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</si>
  <si>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</si>
  <si>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</si>
  <si>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</si>
  <si>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</si>
  <si>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</si>
  <si>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</si>
  <si>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</si>
  <si>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</si>
  <si>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</si>
  <si>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</si>
  <si>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</si>
  <si>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</si>
  <si>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</si>
  <si>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</si>
  <si>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</si>
  <si>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</si>
  <si>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</si>
  <si>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</si>
  <si>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</si>
  <si>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</si>
  <si>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</si>
  <si>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</si>
  <si>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</si>
  <si>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</si>
  <si>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</si>
  <si>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</si>
  <si>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</si>
  <si>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</si>
  <si>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</si>
  <si>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</si>
  <si>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</si>
  <si>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</si>
  <si>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</si>
  <si>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</si>
  <si>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</si>
  <si>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</si>
  <si>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</si>
  <si>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</si>
  <si>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</si>
  <si>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</si>
  <si>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</si>
  <si>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</si>
  <si>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</si>
  <si>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</si>
  <si>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</si>
  <si>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</si>
  <si>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</si>
  <si>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</si>
  <si>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</si>
  <si>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</si>
  <si>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</si>
  <si>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</si>
  <si>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</si>
  <si>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</si>
  <si>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</si>
  <si>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</si>
  <si>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</si>
  <si>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</si>
  <si>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</si>
  <si>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</si>
  <si>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</si>
  <si>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</si>
  <si>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</si>
  <si>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</si>
  <si>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</si>
  <si>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</si>
  <si>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</si>
  <si>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</si>
  <si>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</si>
  <si>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</si>
  <si>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</si>
  <si>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</si>
  <si>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</si>
  <si>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</si>
  <si>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</si>
  <si>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</si>
  <si>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</si>
  <si>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</si>
  <si>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</si>
  <si>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</si>
  <si>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</si>
  <si>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</si>
  <si>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</si>
  <si>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</si>
  <si>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</si>
  <si>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</si>
  <si>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</si>
  <si>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</si>
  <si>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</si>
  <si>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</si>
  <si>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</si>
  <si>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</si>
  <si>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</si>
  <si>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</si>
  <si>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</si>
  <si>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</si>
  <si>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</si>
  <si>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</si>
  <si>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</si>
  <si>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</si>
  <si>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</si>
  <si>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</si>
  <si>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</si>
  <si>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</si>
  <si>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</si>
  <si>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</si>
  <si>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</si>
  <si>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</si>
  <si>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</si>
  <si>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</si>
  <si>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</si>
  <si>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</si>
  <si>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</si>
  <si>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</si>
  <si>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</si>
  <si>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</si>
  <si>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</si>
  <si>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</si>
  <si>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</si>
  <si>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</si>
  <si>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</si>
  <si>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</si>
  <si>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</si>
  <si>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</si>
  <si>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</si>
  <si>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</si>
  <si>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</si>
  <si>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</si>
  <si>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</si>
  <si>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</si>
  <si>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</si>
  <si>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</si>
  <si>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</si>
  <si>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</si>
  <si>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</si>
  <si>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</si>
  <si>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</si>
  <si>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</si>
  <si>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</si>
  <si>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</si>
  <si>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</si>
  <si>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</si>
  <si>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</si>
  <si>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</si>
  <si>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</si>
  <si>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</si>
  <si>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</si>
  <si>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</si>
  <si>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</si>
  <si>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</si>
  <si>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</si>
  <si>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</si>
  <si>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</si>
  <si>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</si>
  <si>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</si>
  <si>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</si>
  <si>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</si>
  <si>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</si>
  <si>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</si>
  <si>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</si>
  <si>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</si>
  <si>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</si>
  <si>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</si>
  <si>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</si>
  <si>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</si>
  <si>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</si>
  <si>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</si>
  <si>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</si>
  <si>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</si>
  <si>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</si>
  <si>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</si>
  <si>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</si>
  <si>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</si>
  <si>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</si>
  <si>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</si>
  <si>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</si>
  <si>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</si>
  <si>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</si>
  <si>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</si>
  <si>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</si>
  <si>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</si>
  <si>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</si>
  <si>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</si>
  <si>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</si>
  <si>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</si>
  <si>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</si>
  <si>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</si>
  <si>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</si>
  <si>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</si>
  <si>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</si>
  <si>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</si>
  <si>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</si>
  <si>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</si>
  <si>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</si>
  <si>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</si>
  <si>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</si>
  <si>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</si>
  <si>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</si>
  <si>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</si>
  <si>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</si>
  <si>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</si>
  <si>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</si>
  <si>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</si>
  <si>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</si>
  <si>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</si>
  <si>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</si>
  <si>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</si>
  <si>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</si>
  <si>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</si>
  <si>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</si>
  <si>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</si>
  <si>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</si>
  <si>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</si>
  <si>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</si>
  <si>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</si>
  <si>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</si>
  <si>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</si>
  <si>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</si>
  <si>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</si>
  <si>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</si>
  <si>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</si>
  <si>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</si>
  <si>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</si>
  <si>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</si>
  <si>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</si>
  <si>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</si>
  <si>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</si>
  <si>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</si>
  <si>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</si>
  <si>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</si>
  <si>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</si>
  <si>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</si>
  <si>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</si>
  <si>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</si>
  <si>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</si>
  <si>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</si>
  <si>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</si>
  <si>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</si>
  <si>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</si>
  <si>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</si>
  <si>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</si>
  <si>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</si>
  <si>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</si>
  <si>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</si>
  <si>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</si>
  <si>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</si>
  <si>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</si>
  <si>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</si>
  <si>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</si>
  <si>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</si>
  <si>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</si>
  <si>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</si>
  <si>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</si>
  <si>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</si>
  <si>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</si>
  <si>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</si>
  <si>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</si>
  <si>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</si>
  <si>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</si>
  <si>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</si>
  <si>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</si>
  <si>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</si>
  <si>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</si>
  <si>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</si>
  <si>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</si>
  <si>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</si>
  <si>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</si>
  <si>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</si>
  <si>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</si>
  <si>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</si>
  <si>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</si>
  <si>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</si>
  <si>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</si>
  <si>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</si>
  <si>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</si>
  <si>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</si>
  <si>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</si>
  <si>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</si>
  <si>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</si>
  <si>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</si>
  <si>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</si>
  <si>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</si>
  <si>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</si>
  <si>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</si>
  <si>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</si>
  <si>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</si>
  <si>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</si>
  <si>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</si>
  <si>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</si>
  <si>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</si>
  <si>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</si>
  <si>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</si>
  <si>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</si>
  <si>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</si>
  <si>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</si>
  <si>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</si>
  <si>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</si>
  <si>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</si>
  <si>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</si>
  <si>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</si>
  <si>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</si>
  <si>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</si>
  <si>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</si>
  <si>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</si>
  <si>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</si>
  <si>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</si>
  <si>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</si>
  <si>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</si>
  <si>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</si>
  <si>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</si>
  <si>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</si>
  <si>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</si>
  <si>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</si>
  <si>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</si>
  <si>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</si>
  <si>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</si>
  <si>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</si>
  <si>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</si>
  <si>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</si>
  <si>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</si>
  <si>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</si>
  <si>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</si>
  <si>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</si>
  <si>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</si>
  <si>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</si>
  <si>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</si>
  <si>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</si>
  <si>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</si>
  <si>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</si>
  <si>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</si>
  <si>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</si>
  <si>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</si>
  <si>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</si>
  <si>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</si>
  <si>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</si>
  <si>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</si>
  <si>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</si>
  <si>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</si>
  <si>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</si>
  <si>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</si>
  <si>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</si>
  <si>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</si>
  <si>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</si>
  <si>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</si>
  <si>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</si>
  <si>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</si>
  <si>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</si>
  <si>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</si>
  <si>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</si>
  <si>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</si>
  <si>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</si>
  <si>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</si>
  <si>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</si>
  <si>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</si>
  <si>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</si>
  <si>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</si>
  <si>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</si>
  <si>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</si>
  <si>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</si>
  <si>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</si>
  <si>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</si>
  <si>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</si>
  <si>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</si>
  <si>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</si>
  <si>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</si>
  <si>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</si>
  <si>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</si>
  <si>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</si>
  <si>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</si>
  <si>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</si>
  <si>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</si>
  <si>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</si>
  <si>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</si>
  <si>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</si>
  <si>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</si>
  <si>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</si>
  <si>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</si>
  <si>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</si>
  <si>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</si>
  <si>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</si>
  <si>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</si>
  <si>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</si>
  <si>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</si>
  <si>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</si>
  <si>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</si>
  <si>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</si>
  <si>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</si>
  <si>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</si>
  <si>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</si>
  <si>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</si>
  <si>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</si>
  <si>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</si>
  <si>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</si>
  <si>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</si>
  <si>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</si>
  <si>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</si>
  <si>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</si>
  <si>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</si>
  <si>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</si>
  <si>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</si>
  <si>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</si>
  <si>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</si>
  <si>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</si>
  <si>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</si>
  <si>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</si>
  <si>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</si>
  <si>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</si>
  <si>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</si>
  <si>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</si>
  <si>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</si>
  <si>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</si>
  <si>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</si>
  <si>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</si>
  <si>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</si>
  <si>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</si>
  <si>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</si>
  <si>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</si>
  <si>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</si>
  <si>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</si>
  <si>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</si>
  <si>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</si>
  <si>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</si>
  <si>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</si>
  <si>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</si>
  <si>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</si>
  <si>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</si>
  <si>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</si>
  <si>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</si>
  <si>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</si>
  <si>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</si>
  <si>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</si>
  <si>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</si>
  <si>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</si>
  <si>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</si>
  <si>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</si>
  <si>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</si>
  <si>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</si>
  <si>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</si>
  <si>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</si>
  <si>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</si>
  <si>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</si>
  <si>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</si>
  <si>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</si>
  <si>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</si>
  <si>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</si>
  <si>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</si>
  <si>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</si>
  <si>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</si>
  <si>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</si>
  <si>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</si>
  <si>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</si>
  <si>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</si>
  <si>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</si>
  <si>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</si>
  <si>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</si>
  <si>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</si>
  <si>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</si>
  <si>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</si>
  <si>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</si>
  <si>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</si>
  <si>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</si>
  <si>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</si>
  <si>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</si>
  <si>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</si>
  <si>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</si>
  <si>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</si>
  <si>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</si>
  <si>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</si>
  <si>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</si>
  <si>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</si>
  <si>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</si>
  <si>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</si>
  <si>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</si>
  <si>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</si>
  <si>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</si>
  <si>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</si>
  <si>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</si>
  <si>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</si>
  <si>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</si>
  <si>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</si>
  <si>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</si>
  <si>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</si>
  <si>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</si>
  <si>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</si>
  <si>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</si>
  <si>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</si>
  <si>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</si>
  <si>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</si>
  <si>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</si>
  <si>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</si>
  <si>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</si>
  <si>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</si>
  <si>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</si>
  <si>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</si>
  <si>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</si>
  <si>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</si>
  <si>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</si>
  <si>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</si>
  <si>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</si>
  <si>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</si>
  <si>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</si>
  <si>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</si>
  <si>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</si>
  <si>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</si>
  <si>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</si>
  <si>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</si>
  <si>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</si>
  <si>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</si>
  <si>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</si>
  <si>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</si>
  <si>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</si>
  <si>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</si>
  <si>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</si>
  <si>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</si>
  <si>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</si>
  <si>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</si>
  <si>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</si>
  <si>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</si>
  <si>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</si>
  <si>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</si>
  <si>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</si>
  <si>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</si>
  <si>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</si>
  <si>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</si>
  <si>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</si>
  <si>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</si>
  <si>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</si>
  <si>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</si>
  <si>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</si>
  <si>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</si>
  <si>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</si>
  <si>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</si>
  <si>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</si>
  <si>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</si>
  <si>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</si>
  <si>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</si>
  <si>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</si>
  <si>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</si>
  <si>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</si>
  <si>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</si>
  <si>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</si>
  <si>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</si>
  <si>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</si>
  <si>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</si>
  <si>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</si>
  <si>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</si>
  <si>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</si>
  <si>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</si>
  <si>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</si>
  <si>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</si>
  <si>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</si>
  <si>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</si>
  <si>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</si>
  <si>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</si>
  <si>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</si>
  <si>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</si>
  <si>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</si>
  <si>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</si>
  <si>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</si>
  <si>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</si>
  <si>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</si>
  <si>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</si>
  <si>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</si>
  <si>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</si>
  <si>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</si>
  <si>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</si>
  <si>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</si>
  <si>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</si>
  <si>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</si>
  <si>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</si>
  <si>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</si>
  <si>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</si>
  <si>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</si>
  <si>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</si>
  <si>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</si>
  <si>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</si>
  <si>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</si>
  <si>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</si>
  <si>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</si>
  <si>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</si>
  <si>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</si>
  <si>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</si>
  <si>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</si>
  <si>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</si>
  <si>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</si>
  <si>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</si>
  <si>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</si>
  <si>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</si>
  <si>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</si>
  <si>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</si>
  <si>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</si>
  <si>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</si>
  <si>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</si>
  <si>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</si>
  <si>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</si>
  <si>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</si>
  <si>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</si>
  <si>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</si>
  <si>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</si>
  <si>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</si>
  <si>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</si>
  <si>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</si>
  <si>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</si>
  <si>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</si>
  <si>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</si>
  <si>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</si>
  <si>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</si>
  <si>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</si>
  <si>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</si>
  <si>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</si>
  <si>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</si>
  <si>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</si>
  <si>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</si>
  <si>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</si>
  <si>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</si>
  <si>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</si>
  <si>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</si>
  <si>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</si>
  <si>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</si>
  <si>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</si>
  <si>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</si>
  <si>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</si>
  <si>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</si>
  <si>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</si>
  <si>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</si>
  <si>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</si>
  <si>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</si>
  <si>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</si>
  <si>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</si>
  <si>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</si>
  <si>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</si>
  <si>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</si>
  <si>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</si>
  <si>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</si>
  <si>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</si>
  <si>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</si>
  <si>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</si>
  <si>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</si>
  <si>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</si>
  <si>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</si>
  <si>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</si>
  <si>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</si>
  <si>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</si>
  <si>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</si>
  <si>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</si>
  <si>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</si>
  <si>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</si>
  <si>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</si>
  <si>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</si>
  <si>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</si>
  <si>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</si>
  <si>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</si>
  <si>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</si>
  <si>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</si>
  <si>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</si>
  <si>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</si>
  <si>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</si>
  <si>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</si>
  <si>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</si>
  <si>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</si>
  <si>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</si>
  <si>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</si>
  <si>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</si>
  <si>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</si>
  <si>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</si>
  <si>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</si>
  <si>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</si>
  <si>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</si>
  <si>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</si>
  <si>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</si>
  <si>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</si>
  <si>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</si>
  <si>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</si>
  <si>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</si>
  <si>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</si>
  <si>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</si>
  <si>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</si>
  <si>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</si>
  <si>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</si>
  <si>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</si>
  <si>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</si>
  <si>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</si>
  <si>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</si>
  <si>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</si>
  <si>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</si>
  <si>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</si>
  <si>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</si>
  <si>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</si>
  <si>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</si>
  <si>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</si>
  <si>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</si>
  <si>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</si>
  <si>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</si>
  <si>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</si>
  <si>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</si>
  <si>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</si>
  <si>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</si>
  <si>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</si>
  <si>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</si>
  <si>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</si>
  <si>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</si>
  <si>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</si>
  <si>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</si>
  <si>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</si>
  <si>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</si>
  <si>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</si>
  <si>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</si>
  <si>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</si>
  <si>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</si>
  <si>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</si>
  <si>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</si>
  <si>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</si>
  <si>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</si>
  <si>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</si>
  <si>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</si>
  <si>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</si>
  <si>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</si>
  <si>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</si>
  <si>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</si>
  <si>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</si>
  <si>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</si>
  <si>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</si>
  <si>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</si>
  <si>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</si>
  <si>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</si>
  <si>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</si>
  <si>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</si>
  <si>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</si>
  <si>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</si>
  <si>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</si>
  <si>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</si>
  <si>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</si>
  <si>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</si>
  <si>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</si>
  <si>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</si>
  <si>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</si>
  <si>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</si>
  <si>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</si>
  <si>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</si>
  <si>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</si>
  <si>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</si>
  <si>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</si>
  <si>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</si>
  <si>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</si>
  <si>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</si>
  <si>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</si>
  <si>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</si>
  <si>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</si>
  <si>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</si>
  <si>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</si>
  <si>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</si>
  <si>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</si>
  <si>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</si>
  <si>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</si>
  <si>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</si>
  <si>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</si>
  <si>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</si>
  <si>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</si>
  <si>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</si>
  <si>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</si>
  <si>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</si>
  <si>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</si>
  <si>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</si>
  <si>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</si>
  <si>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</si>
  <si>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</si>
  <si>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</si>
  <si>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</si>
  <si>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</si>
  <si>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</si>
  <si>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</si>
  <si>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</si>
  <si>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</si>
  <si>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</si>
  <si>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</si>
  <si>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</si>
  <si>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</si>
  <si>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</si>
  <si>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</si>
  <si>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</si>
  <si>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</si>
  <si>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</si>
  <si>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</si>
  <si>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</si>
  <si>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</si>
  <si>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</si>
  <si>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</si>
  <si>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</si>
  <si>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</si>
  <si>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</si>
  <si>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</si>
  <si>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</si>
  <si>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</si>
  <si>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</si>
  <si>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</si>
  <si>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</si>
  <si>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</si>
  <si>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</si>
  <si>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</si>
  <si>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</si>
  <si>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</si>
  <si>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</si>
  <si>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</si>
  <si>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</si>
  <si>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</si>
  <si>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</si>
  <si>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</si>
  <si>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</si>
  <si>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</si>
  <si>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</si>
  <si>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</si>
  <si>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</si>
  <si>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</si>
  <si>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</si>
  <si>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</si>
  <si>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</si>
  <si>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</si>
  <si>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</si>
  <si>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</si>
  <si>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</si>
  <si>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</si>
  <si>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</si>
  <si>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</si>
  <si>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</si>
  <si>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</si>
  <si>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</si>
  <si>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</si>
  <si>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</si>
  <si>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</si>
  <si>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</si>
  <si>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</si>
  <si>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</si>
  <si>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</si>
  <si>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</si>
  <si>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</si>
  <si>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</si>
  <si>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</si>
  <si>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</si>
  <si>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</si>
  <si>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</si>
  <si>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</si>
  <si>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</si>
  <si>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</si>
  <si>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</si>
  <si>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</si>
  <si>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</si>
  <si>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</si>
  <si>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</si>
  <si>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</si>
  <si>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</si>
  <si>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</si>
  <si>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</si>
  <si>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</si>
  <si>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</si>
  <si>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</si>
  <si>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</si>
  <si>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</si>
  <si>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</si>
  <si>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</si>
  <si>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</si>
  <si>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</si>
  <si>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</si>
  <si>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</si>
  <si>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</si>
  <si>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</si>
  <si>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</si>
  <si>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</si>
  <si>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</si>
  <si>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</si>
  <si>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</si>
  <si>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</si>
  <si>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</si>
  <si>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</si>
  <si>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</si>
  <si>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</si>
  <si>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</si>
  <si>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</si>
  <si>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</si>
  <si>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</si>
  <si>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</si>
  <si>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</si>
  <si>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</si>
  <si>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</si>
  <si>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</si>
  <si>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</si>
  <si>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</si>
  <si>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</si>
  <si>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</si>
  <si>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</si>
  <si>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</si>
  <si>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</si>
  <si>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</si>
  <si>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</si>
  <si>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</si>
  <si>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</si>
  <si>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</si>
  <si>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</si>
  <si>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</si>
  <si>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</si>
  <si>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</si>
  <si>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</si>
  <si>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</si>
  <si>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</si>
  <si>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</si>
  <si>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</si>
  <si>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</si>
  <si>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</si>
  <si>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</si>
  <si>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</si>
  <si>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</si>
  <si>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</si>
  <si>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</si>
  <si>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</si>
  <si>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</si>
  <si>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</si>
  <si>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</si>
  <si>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</si>
  <si>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</si>
  <si>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</si>
  <si>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</si>
  <si>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</si>
  <si>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</si>
  <si>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</si>
  <si>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</si>
  <si>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</si>
  <si>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</si>
  <si>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</si>
  <si>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</si>
  <si>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</si>
  <si>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</si>
  <si>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</si>
  <si>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</si>
  <si>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</si>
  <si>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</si>
  <si>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</si>
  <si>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</si>
  <si>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</si>
  <si>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</si>
  <si>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</si>
  <si>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</si>
  <si>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</si>
  <si>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</si>
  <si>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</si>
  <si>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</si>
  <si>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</si>
  <si>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</si>
  <si>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</si>
  <si>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</si>
  <si>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</si>
  <si>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</si>
  <si>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</si>
  <si>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</si>
  <si>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</si>
  <si>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</si>
  <si>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</si>
  <si>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</si>
  <si>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</si>
  <si>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</si>
  <si>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</si>
  <si>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</si>
  <si>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</si>
  <si>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</si>
  <si>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</si>
  <si>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</si>
  <si>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</si>
  <si>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</si>
  <si>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</si>
  <si>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</si>
  <si>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</si>
  <si>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</si>
  <si>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</si>
  <si>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</si>
  <si>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</si>
  <si>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</si>
  <si>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</si>
  <si>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</si>
  <si>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</si>
  <si>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</si>
  <si>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</si>
  <si>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</si>
  <si>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</si>
  <si>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</si>
  <si>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</si>
  <si>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</si>
  <si>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</si>
  <si>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</si>
  <si>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</si>
  <si>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</si>
  <si>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</si>
  <si>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</si>
  <si>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</si>
  <si>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</si>
  <si>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</si>
  <si>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</si>
  <si>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</si>
  <si>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</si>
  <si>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</si>
  <si>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</si>
  <si>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</si>
  <si>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</si>
  <si>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</si>
  <si>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</si>
  <si>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</si>
  <si>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</si>
  <si>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</si>
  <si>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</si>
  <si>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</si>
  <si>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</si>
  <si>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</si>
  <si>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</si>
  <si>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</si>
  <si>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</si>
  <si>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</si>
  <si>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</si>
  <si>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</si>
  <si>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</si>
  <si>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</si>
  <si>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</si>
  <si>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</si>
  <si>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</si>
  <si>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</si>
  <si>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</si>
  <si>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</si>
  <si>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</si>
  <si>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</si>
  <si>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</si>
  <si>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</si>
  <si>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</si>
  <si>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</si>
  <si>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</si>
  <si>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</si>
  <si>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</si>
  <si>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</si>
  <si>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</si>
  <si>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</si>
  <si>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</si>
  <si>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</si>
  <si>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</si>
  <si>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</si>
  <si>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</si>
  <si>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</si>
  <si>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</si>
  <si>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</si>
  <si>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</si>
  <si>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</si>
  <si>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</si>
  <si>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</si>
  <si>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</si>
  <si>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</si>
  <si>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</si>
  <si>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</si>
  <si>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</si>
  <si>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</si>
  <si>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</si>
  <si>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</si>
  <si>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</si>
  <si>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</si>
  <si>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</si>
  <si>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</si>
  <si>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</si>
  <si>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</si>
  <si>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</si>
  <si>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</si>
  <si>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</si>
  <si>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</si>
  <si>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</si>
  <si>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</si>
  <si>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</si>
  <si>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</si>
  <si>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</si>
  <si>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</si>
  <si>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</si>
  <si>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</si>
  <si>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</si>
  <si>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</si>
  <si>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</si>
  <si>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</si>
  <si>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</si>
  <si>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</si>
  <si>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</si>
  <si>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</si>
  <si>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</si>
  <si>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</si>
  <si>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</si>
  <si>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</si>
  <si>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</si>
  <si>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</si>
  <si>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</si>
  <si>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</si>
  <si>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</si>
  <si>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</si>
  <si>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</si>
  <si>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</si>
  <si>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</si>
  <si>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</si>
  <si>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</si>
  <si>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</si>
  <si>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</si>
  <si>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</si>
  <si>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</si>
  <si>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</si>
  <si>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</si>
  <si>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</si>
  <si>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</si>
  <si>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</si>
  <si>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</si>
  <si>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</si>
  <si>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</si>
  <si>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</si>
  <si>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</si>
  <si>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</si>
  <si>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</si>
  <si>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</si>
  <si>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</si>
  <si>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</si>
  <si>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</si>
  <si>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</si>
  <si>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</si>
  <si>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</si>
  <si>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</si>
  <si>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</si>
  <si>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</si>
  <si>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</si>
  <si>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</si>
  <si>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</si>
  <si>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</si>
  <si>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</si>
  <si>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</si>
  <si>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</si>
  <si>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</si>
  <si>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</si>
  <si>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</si>
  <si>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</si>
  <si>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</si>
  <si>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</si>
  <si>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</si>
  <si>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</si>
  <si>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</si>
  <si>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</si>
  <si>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</si>
  <si>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</si>
  <si>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</si>
  <si>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</si>
  <si>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</si>
  <si>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</si>
  <si>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</si>
  <si>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</si>
  <si>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</si>
  <si>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</si>
  <si>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</si>
  <si>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</si>
  <si>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</si>
  <si>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</si>
  <si>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</si>
  <si>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</si>
  <si>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</si>
  <si>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</si>
  <si>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</si>
  <si>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</si>
  <si>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</si>
  <si>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</si>
  <si>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</si>
  <si>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</si>
  <si>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</si>
  <si>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</si>
  <si>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</si>
  <si>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</si>
  <si>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</si>
  <si>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</si>
  <si>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</si>
  <si>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</si>
  <si>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</si>
  <si>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</si>
  <si>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</si>
  <si>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</si>
  <si>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</si>
  <si>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</si>
  <si>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</si>
  <si>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</si>
  <si>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</si>
  <si>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</si>
  <si>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</si>
  <si>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</si>
  <si>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</si>
  <si>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</si>
  <si>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</si>
  <si>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</si>
  <si>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</si>
  <si>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</si>
  <si>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</si>
  <si>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</si>
  <si>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</si>
  <si>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</si>
  <si>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</si>
  <si>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</si>
  <si>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</si>
  <si>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</si>
  <si>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</si>
  <si>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</si>
  <si>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</si>
  <si>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</si>
  <si>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</si>
  <si>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</si>
  <si>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</si>
  <si>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</si>
  <si>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</si>
  <si>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</si>
  <si>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</si>
  <si>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</si>
  <si>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</si>
  <si>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</si>
  <si>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</si>
  <si>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</si>
  <si>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</si>
  <si>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</si>
  <si>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</si>
  <si>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</si>
  <si>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</si>
  <si>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</si>
  <si>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</si>
  <si>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</si>
  <si>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</si>
  <si>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</si>
  <si>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</si>
  <si>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</si>
  <si>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</si>
  <si>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</si>
  <si>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</si>
  <si>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</si>
  <si>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</si>
  <si>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</si>
  <si>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</si>
  <si>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</si>
  <si>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</si>
  <si>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</si>
  <si>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</si>
  <si>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</si>
  <si>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</si>
  <si>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</si>
  <si>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</si>
  <si>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</si>
  <si>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</si>
  <si>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</si>
  <si>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</si>
  <si>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</si>
  <si>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</si>
  <si>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</si>
  <si>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</si>
  <si>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</si>
  <si>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</si>
  <si>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</si>
  <si>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</si>
  <si>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</si>
  <si>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</si>
  <si>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</si>
  <si>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</si>
  <si>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</si>
  <si>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</si>
  <si>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</si>
  <si>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</si>
  <si>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</si>
  <si>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</si>
  <si>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</si>
  <si>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</si>
  <si>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</si>
  <si>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</si>
  <si>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</si>
  <si>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</si>
  <si>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</si>
  <si>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</si>
  <si>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</si>
  <si>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</si>
  <si>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</si>
  <si>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</si>
  <si>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</si>
  <si>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</si>
  <si>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</si>
  <si>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</si>
  <si>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</si>
  <si>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</si>
  <si>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</si>
  <si>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</si>
  <si>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</si>
  <si>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</si>
  <si>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</si>
  <si>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</si>
  <si>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</si>
  <si>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</si>
  <si>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</si>
  <si>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</si>
  <si>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</si>
  <si>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</si>
  <si>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</si>
  <si>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</si>
  <si>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</si>
  <si>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</si>
  <si>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</si>
  <si>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</si>
  <si>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</si>
  <si>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</si>
  <si>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</si>
  <si>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</si>
  <si>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</si>
  <si>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</si>
  <si>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</si>
  <si>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</si>
  <si>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</si>
  <si>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</si>
  <si>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</si>
  <si>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</si>
  <si>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</si>
  <si>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</si>
  <si>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</si>
  <si>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</si>
  <si>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</si>
  <si>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</si>
  <si>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</si>
  <si>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</si>
  <si>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</si>
  <si>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</si>
  <si>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</si>
  <si>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</si>
  <si>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</si>
  <si>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</si>
  <si>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</si>
  <si>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</si>
  <si>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</si>
  <si>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</si>
  <si>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</si>
  <si>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</si>
  <si>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</si>
  <si>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</si>
  <si>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</si>
  <si>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</si>
  <si>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</si>
  <si>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</si>
  <si>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</si>
  <si>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</si>
  <si>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</si>
  <si>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</si>
  <si>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</si>
  <si>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</si>
  <si>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</si>
  <si>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</si>
  <si>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</si>
  <si>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</si>
  <si>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</si>
  <si>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</si>
  <si>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</si>
  <si>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</si>
  <si>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</si>
  <si>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</si>
  <si>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</si>
  <si>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</si>
  <si>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</si>
  <si>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</si>
  <si>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</si>
  <si>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</si>
  <si>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</si>
  <si>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</si>
  <si>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</si>
  <si>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</si>
  <si>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</si>
  <si>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</si>
  <si>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</si>
  <si>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</si>
  <si>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</si>
  <si>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</si>
  <si>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</si>
  <si>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</si>
  <si>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</si>
  <si>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</si>
  <si>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</si>
  <si>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</si>
  <si>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</si>
  <si>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</si>
  <si>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</si>
  <si>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</si>
  <si>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</si>
  <si>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</si>
  <si>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</si>
  <si>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</si>
  <si>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</si>
  <si>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</si>
  <si>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</si>
  <si>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</si>
  <si>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</si>
  <si>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</si>
  <si>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</si>
  <si>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</si>
  <si>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</si>
  <si>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</si>
  <si>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</si>
  <si>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</si>
  <si>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</si>
  <si>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</si>
  <si>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</si>
  <si>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</si>
  <si>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</si>
  <si>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</si>
  <si>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</si>
  <si>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</si>
  <si>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</si>
  <si>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</si>
  <si>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</si>
  <si>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</si>
  <si>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</si>
  <si>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</si>
  <si>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</si>
  <si>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</si>
  <si>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</si>
  <si>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</si>
  <si>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</si>
  <si>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</si>
  <si>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</si>
  <si>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</si>
  <si>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</si>
  <si>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</si>
  <si>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</si>
  <si>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</si>
  <si>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</si>
  <si>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</si>
  <si>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</si>
  <si>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</si>
  <si>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</si>
  <si>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</si>
  <si>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</si>
  <si>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</si>
  <si>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</si>
  <si>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</si>
  <si>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</si>
  <si>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</si>
  <si>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</si>
  <si>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</si>
  <si>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</si>
  <si>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</si>
  <si>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</si>
  <si>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</si>
  <si>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</si>
  <si>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</si>
  <si>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</si>
  <si>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</si>
  <si>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</si>
  <si>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</si>
  <si>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</si>
  <si>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</si>
  <si>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</si>
  <si>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</si>
  <si>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</si>
  <si>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</si>
  <si>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</si>
  <si>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</si>
  <si>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</si>
  <si>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</si>
  <si>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</si>
  <si>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</si>
  <si>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</si>
  <si>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</si>
  <si>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</si>
  <si>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</si>
  <si>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</si>
  <si>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</si>
  <si>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</si>
  <si>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</si>
  <si>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</si>
  <si>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</si>
  <si>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</si>
  <si>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</si>
  <si>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</si>
  <si>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</si>
  <si>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</si>
  <si>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</si>
  <si>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</si>
  <si>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</si>
  <si>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</si>
  <si>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</si>
  <si>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</si>
  <si>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</si>
  <si>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</si>
  <si>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</si>
  <si>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</si>
  <si>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</si>
  <si>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</si>
  <si>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</si>
  <si>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</si>
  <si>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</si>
  <si>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</si>
  <si>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</si>
  <si>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</si>
  <si>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</si>
  <si>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</si>
  <si>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</si>
  <si>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</si>
  <si>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</si>
  <si>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</si>
  <si>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</si>
  <si>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</si>
  <si>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</si>
  <si>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</si>
  <si>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</si>
  <si>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</si>
  <si>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</si>
  <si>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</si>
  <si>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</si>
  <si>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</si>
  <si>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</si>
  <si>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</si>
  <si>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</si>
  <si>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</si>
  <si>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</si>
  <si>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</si>
  <si>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</si>
  <si>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</si>
  <si>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</si>
  <si>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</si>
  <si>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</si>
  <si>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</si>
  <si>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</si>
  <si>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</si>
  <si>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</si>
  <si>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</si>
  <si>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</si>
  <si>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</si>
  <si>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</si>
  <si>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</si>
  <si>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</si>
  <si>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</si>
  <si>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</si>
  <si>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</si>
  <si>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</si>
  <si>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</si>
  <si>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</si>
  <si>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</si>
  <si>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</si>
  <si>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</si>
  <si>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</si>
  <si>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</si>
  <si>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</si>
  <si>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</si>
  <si>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</si>
  <si>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</si>
  <si>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</si>
  <si>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</si>
  <si>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</si>
  <si>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</si>
  <si>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</si>
  <si>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</si>
  <si>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</si>
  <si>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</si>
  <si>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</si>
  <si>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</si>
  <si>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</si>
  <si>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</si>
  <si>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</si>
  <si>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</si>
  <si>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</si>
  <si>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</si>
  <si>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</si>
  <si>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</si>
  <si>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</si>
  <si>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</si>
  <si>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</si>
  <si>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</si>
  <si>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</si>
  <si>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</si>
  <si>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</si>
  <si>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</si>
  <si>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</si>
  <si>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</si>
  <si>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</si>
  <si>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</si>
  <si>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</si>
  <si>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</si>
  <si>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</si>
  <si>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</si>
  <si>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</si>
  <si>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</si>
  <si>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</si>
  <si>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</si>
  <si>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</si>
  <si>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</si>
  <si>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</si>
  <si>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</si>
  <si>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</si>
  <si>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</si>
  <si>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</si>
  <si>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</si>
  <si>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</si>
  <si>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</si>
  <si>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</si>
  <si>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</si>
  <si>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</si>
  <si>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</si>
  <si>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</si>
  <si>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</si>
  <si>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</si>
  <si>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</si>
  <si>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</si>
  <si>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</si>
  <si>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</si>
  <si>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</si>
  <si>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</si>
  <si>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</si>
  <si>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</si>
  <si>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</si>
  <si>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</si>
  <si>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</si>
  <si>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</si>
  <si>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</si>
  <si>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</si>
  <si>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</si>
  <si>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</si>
  <si>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</si>
  <si>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</si>
  <si>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</si>
  <si>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</si>
  <si>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</si>
  <si>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</si>
  <si>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</si>
  <si>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</si>
  <si>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</si>
  <si>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</si>
  <si>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</si>
  <si>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</si>
  <si>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</si>
  <si>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</si>
  <si>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</si>
  <si>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</si>
  <si>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</si>
  <si>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</si>
  <si>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</si>
  <si>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</si>
  <si>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</si>
  <si>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</si>
  <si>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</si>
  <si>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</si>
  <si>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</si>
  <si>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</si>
  <si>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</si>
  <si>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</si>
  <si>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</si>
  <si>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</si>
  <si>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</si>
  <si>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</si>
  <si>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</si>
  <si>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</si>
  <si>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</si>
  <si>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</si>
  <si>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</si>
  <si>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</si>
  <si>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</si>
  <si>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</si>
  <si>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</si>
  <si>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</si>
  <si>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</si>
  <si>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</si>
  <si>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</si>
  <si>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</si>
  <si>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</si>
  <si>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</si>
  <si>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</si>
  <si>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</si>
  <si>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</si>
  <si>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</si>
  <si>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</si>
  <si>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</si>
  <si>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</si>
  <si>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</si>
  <si>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</si>
  <si>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</si>
  <si>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</si>
  <si>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</si>
  <si>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</si>
  <si>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</si>
  <si>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</si>
  <si>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</si>
  <si>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</si>
  <si>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</si>
  <si>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</si>
  <si>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</si>
  <si>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</si>
  <si>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</si>
  <si>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</si>
  <si>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</si>
  <si>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</si>
  <si>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</si>
  <si>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</si>
  <si>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</si>
  <si>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</si>
  <si>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</si>
  <si>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</si>
  <si>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</si>
  <si>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</si>
  <si>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</si>
  <si>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</si>
  <si>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</si>
  <si>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</si>
  <si>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</si>
  <si>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</si>
  <si>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</si>
  <si>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</si>
  <si>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</si>
  <si>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</si>
  <si>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</si>
  <si>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</si>
  <si>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</si>
  <si>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</si>
  <si>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</si>
  <si>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</si>
  <si>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</si>
  <si>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</si>
  <si>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</si>
  <si>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</si>
  <si>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</si>
  <si>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</si>
  <si>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</si>
  <si>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</si>
  <si>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</si>
  <si>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</si>
  <si>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</si>
  <si>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</si>
  <si>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</si>
  <si>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</si>
  <si>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</si>
  <si>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</si>
  <si>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</si>
  <si>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</si>
  <si>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</si>
  <si>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</si>
  <si>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</si>
  <si>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</si>
  <si>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</si>
  <si>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</si>
  <si>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</si>
  <si>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</si>
  <si>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</si>
  <si>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</si>
  <si>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</si>
  <si>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</si>
  <si>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</si>
  <si>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</si>
  <si>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</si>
  <si>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</si>
  <si>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</si>
  <si>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</si>
  <si>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</si>
  <si>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</si>
  <si>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</si>
  <si>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</si>
  <si>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</si>
  <si>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</si>
  <si>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</si>
  <si>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</si>
  <si>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</si>
  <si>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</si>
  <si>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</si>
  <si>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</si>
  <si>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</si>
  <si>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20349_令和7年度</t>
  </si>
  <si>
    <t>20349_令和8年度</t>
  </si>
  <si>
    <t>20349_令和9年度</t>
  </si>
  <si>
    <t>20349_令和10年度</t>
  </si>
  <si>
    <t>20349_令和11年度</t>
  </si>
  <si>
    <t>20349_令和12年度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</si>
</sst>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5.5410455109978399E-2</c:v>
                </c:pt>
                <c:pt idx="1">
                  <c:v>0.1159208526058346</c:v>
                </c:pt>
                <c:pt idx="2">
                  <c:v>8.7960840199994034E-2</c:v>
                </c:pt>
                <c:pt idx="3">
                  <c:v>6.4177126385629363E-2</c:v>
                </c:pt>
                <c:pt idx="4">
                  <c:v>8.1030723394748067E-2</c:v>
                </c:pt>
                <c:pt idx="5">
                  <c:v>5.1414534627160891E-2</c:v>
                </c:pt>
                <c:pt idx="6">
                  <c:v>7.8257778361085148E-2</c:v>
                </c:pt>
                <c:pt idx="7">
                  <c:v>6.4010044781870112E-2</c:v>
                </c:pt>
                <c:pt idx="8">
                  <c:v>4.7748269720967018E-2</c:v>
                </c:pt>
                <c:pt idx="9">
                  <c:v>0.13529812908168445</c:v>
                </c:pt>
                <c:pt idx="10">
                  <c:v>9.5843273580662081E-2</c:v>
                </c:pt>
                <c:pt idx="11">
                  <c:v>0.1126466262442468</c:v>
                </c:pt>
                <c:pt idx="12">
                  <c:v>0.12563216806613639</c:v>
                </c:pt>
                <c:pt idx="13">
                  <c:v>0.1094196194834824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13.459785888788863</c:v>
                </c:pt>
                <c:pt idx="1">
                  <c:v>13.507049098727643</c:v>
                </c:pt>
                <c:pt idx="2">
                  <c:v>13.159770640167649</c:v>
                </c:pt>
                <c:pt idx="3">
                  <c:v>13.194919492241288</c:v>
                </c:pt>
                <c:pt idx="4">
                  <c:v>12.973701734934858</c:v>
                </c:pt>
                <c:pt idx="5">
                  <c:v>12.637669384014348</c:v>
                </c:pt>
                <c:pt idx="6">
                  <c:v>12.425120029533721</c:v>
                </c:pt>
                <c:pt idx="7">
                  <c:v>12.068804859896998</c:v>
                </c:pt>
                <c:pt idx="8">
                  <c:v>11.885892063622197</c:v>
                </c:pt>
                <c:pt idx="9">
                  <c:v>11.764794037801126</c:v>
                </c:pt>
                <c:pt idx="10">
                  <c:v>11.590001882892105</c:v>
                </c:pt>
                <c:pt idx="11">
                  <c:v>10.647564013468282</c:v>
                </c:pt>
                <c:pt idx="12">
                  <c:v>10.727351081589514</c:v>
                </c:pt>
                <c:pt idx="13">
                  <c:v>10.760744209279961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7.5083093206165819</c:v>
                </c:pt>
                <c:pt idx="1">
                  <c:v>7.9679379729585333</c:v>
                </c:pt>
                <c:pt idx="2">
                  <c:v>7.5469152705199898</c:v>
                </c:pt>
                <c:pt idx="3">
                  <c:v>7.3224299686591534</c:v>
                </c:pt>
                <c:pt idx="4">
                  <c:v>7.8458441619318666</c:v>
                </c:pt>
                <c:pt idx="5">
                  <c:v>7.7826920137706033</c:v>
                </c:pt>
                <c:pt idx="6">
                  <c:v>6.6591147295773681</c:v>
                </c:pt>
                <c:pt idx="7">
                  <c:v>7.0653949414675159</c:v>
                </c:pt>
                <c:pt idx="8">
                  <c:v>7.2086410601607138</c:v>
                </c:pt>
                <c:pt idx="9">
                  <c:v>7.0592199339903772</c:v>
                </c:pt>
                <c:pt idx="10">
                  <c:v>6.2084419223145071</c:v>
                </c:pt>
                <c:pt idx="11">
                  <c:v>6.2196168392390163</c:v>
                </c:pt>
                <c:pt idx="12">
                  <c:v>6.652402137254982</c:v>
                </c:pt>
                <c:pt idx="13">
                  <c:v>6.5989125942264213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3.9587450374029278</c:v>
                </c:pt>
                <c:pt idx="1">
                  <c:v>4.0901647209895353</c:v>
                </c:pt>
                <c:pt idx="2">
                  <c:v>4.5012755320017828</c:v>
                </c:pt>
                <c:pt idx="3">
                  <c:v>4.0525382244420749</c:v>
                </c:pt>
                <c:pt idx="4">
                  <c:v>3.9067225390859579</c:v>
                </c:pt>
                <c:pt idx="5">
                  <c:v>3.1639706707484931</c:v>
                </c:pt>
                <c:pt idx="6">
                  <c:v>3.372947891428741</c:v>
                </c:pt>
                <c:pt idx="7">
                  <c:v>2.7266450723183411</c:v>
                </c:pt>
                <c:pt idx="8">
                  <c:v>2.5903064753908169</c:v>
                </c:pt>
                <c:pt idx="9">
                  <c:v>2.5209319214009964</c:v>
                </c:pt>
                <c:pt idx="10">
                  <c:v>2.4140603268500165</c:v>
                </c:pt>
                <c:pt idx="11">
                  <c:v>2.4300446831647831</c:v>
                </c:pt>
                <c:pt idx="12">
                  <c:v>2.7487458666326838</c:v>
                </c:pt>
                <c:pt idx="13">
                  <c:v>2.7145388612690269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6.2528097286621147</c:v>
                </c:pt>
                <c:pt idx="1">
                  <c:v>6.8926152325216332</c:v>
                </c:pt>
                <c:pt idx="2">
                  <c:v>7.1957662778602103</c:v>
                </c:pt>
                <c:pt idx="3">
                  <c:v>7.1786460136854995</c:v>
                </c:pt>
                <c:pt idx="4">
                  <c:v>7.235661380334478</c:v>
                </c:pt>
                <c:pt idx="5">
                  <c:v>4.9790612742528113</c:v>
                </c:pt>
                <c:pt idx="6">
                  <c:v>4.1198845349664985</c:v>
                </c:pt>
                <c:pt idx="7">
                  <c:v>4.8830354039646036</c:v>
                </c:pt>
                <c:pt idx="8">
                  <c:v>4.5449561213554173</c:v>
                </c:pt>
                <c:pt idx="9">
                  <c:v>4.93585727377386</c:v>
                </c:pt>
                <c:pt idx="10">
                  <c:v>4.6236973399247709</c:v>
                </c:pt>
                <c:pt idx="11">
                  <c:v>3.6285784262445984</c:v>
                </c:pt>
                <c:pt idx="12">
                  <c:v>4.4773142669743384</c:v>
                </c:pt>
                <c:pt idx="13">
                  <c:v>4.1636436602333964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3038</c:v>
                </c:pt>
                <c:pt idx="1">
                  <c:v>3046</c:v>
                </c:pt>
                <c:pt idx="2">
                  <c:v>3049</c:v>
                </c:pt>
                <c:pt idx="3">
                  <c:v>3092</c:v>
                </c:pt>
                <c:pt idx="4">
                  <c:v>3128</c:v>
                </c:pt>
                <c:pt idx="5">
                  <c:v>3119</c:v>
                </c:pt>
                <c:pt idx="6">
                  <c:v>3131</c:v>
                </c:pt>
                <c:pt idx="7">
                  <c:v>3127</c:v>
                </c:pt>
                <c:pt idx="8">
                  <c:v>3161</c:v>
                </c:pt>
                <c:pt idx="9">
                  <c:v>3131</c:v>
                </c:pt>
                <c:pt idx="10">
                  <c:v>3090</c:v>
                </c:pt>
                <c:pt idx="11">
                  <c:v>3123</c:v>
                </c:pt>
                <c:pt idx="12">
                  <c:v>3134</c:v>
                </c:pt>
                <c:pt idx="13">
                  <c:v>3118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1443</c:v>
                </c:pt>
                <c:pt idx="1">
                  <c:v>1417</c:v>
                </c:pt>
                <c:pt idx="2">
                  <c:v>1405</c:v>
                </c:pt>
                <c:pt idx="3">
                  <c:v>1392</c:v>
                </c:pt>
                <c:pt idx="4">
                  <c:v>1379</c:v>
                </c:pt>
                <c:pt idx="5">
                  <c:v>1369</c:v>
                </c:pt>
                <c:pt idx="6">
                  <c:v>1334</c:v>
                </c:pt>
                <c:pt idx="7">
                  <c:v>1324</c:v>
                </c:pt>
                <c:pt idx="8">
                  <c:v>1304</c:v>
                </c:pt>
                <c:pt idx="9">
                  <c:v>1328</c:v>
                </c:pt>
                <c:pt idx="10">
                  <c:v>1326</c:v>
                </c:pt>
                <c:pt idx="11">
                  <c:v>1329</c:v>
                </c:pt>
                <c:pt idx="12">
                  <c:v>1338</c:v>
                </c:pt>
                <c:pt idx="13">
                  <c:v>1322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1745</c:v>
                </c:pt>
                <c:pt idx="1">
                  <c:v>1740</c:v>
                </c:pt>
                <c:pt idx="2">
                  <c:v>1755</c:v>
                </c:pt>
                <c:pt idx="3">
                  <c:v>1758</c:v>
                </c:pt>
                <c:pt idx="4">
                  <c:v>1760</c:v>
                </c:pt>
                <c:pt idx="5">
                  <c:v>1761</c:v>
                </c:pt>
                <c:pt idx="6">
                  <c:v>1758</c:v>
                </c:pt>
                <c:pt idx="7">
                  <c:v>1752</c:v>
                </c:pt>
                <c:pt idx="8">
                  <c:v>1735</c:v>
                </c:pt>
                <c:pt idx="9">
                  <c:v>1753</c:v>
                </c:pt>
                <c:pt idx="10">
                  <c:v>1737</c:v>
                </c:pt>
                <c:pt idx="11">
                  <c:v>1775</c:v>
                </c:pt>
                <c:pt idx="12">
                  <c:v>1739</c:v>
                </c:pt>
                <c:pt idx="13">
                  <c:v>1764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19</c:v>
                </c:pt>
                <c:pt idx="6">
                  <c:v>19</c:v>
                </c:pt>
                <c:pt idx="7">
                  <c:v>19</c:v>
                </c:pt>
                <c:pt idx="8">
                  <c:v>19</c:v>
                </c:pt>
                <c:pt idx="9">
                  <c:v>19</c:v>
                </c:pt>
                <c:pt idx="10">
                  <c:v>19</c:v>
                </c:pt>
                <c:pt idx="11">
                  <c:v>40</c:v>
                </c:pt>
                <c:pt idx="12">
                  <c:v>40</c:v>
                </c:pt>
                <c:pt idx="13">
                  <c:v>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c:v>
                </c:pt>
                <c:pt idx="1">
                  <c:v>86</c:v>
                </c:pt>
                <c:pt idx="2">
                  <c:v>86</c:v>
                </c:pt>
                <c:pt idx="3">
                  <c:v>86</c:v>
                </c:pt>
                <c:pt idx="4">
                  <c:v>86</c:v>
                </c:pt>
                <c:pt idx="5">
                  <c:v>66</c:v>
                </c:pt>
                <c:pt idx="6">
                  <c:v>66</c:v>
                </c:pt>
                <c:pt idx="7">
                  <c:v>66</c:v>
                </c:pt>
                <c:pt idx="8">
                  <c:v>66</c:v>
                </c:pt>
                <c:pt idx="9">
                  <c:v>66</c:v>
                </c:pt>
                <c:pt idx="10">
                  <c:v>66</c:v>
                </c:pt>
                <c:pt idx="11">
                  <c:v>76</c:v>
                </c:pt>
                <c:pt idx="12">
                  <c:v>76</c:v>
                </c:pt>
                <c:pt idx="13">
                  <c:v>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65.9833</c:v>
                </c:pt>
                <c:pt idx="1">
                  <c:v>88.034199999999998</c:v>
                </c:pt>
                <c:pt idx="2">
                  <c:v>91.667599999999993</c:v>
                </c:pt>
                <c:pt idx="3">
                  <c:v>93.641599999999997</c:v>
                </c:pt>
                <c:pt idx="4">
                  <c:v>94.172799999999995</c:v>
                </c:pt>
                <c:pt idx="5">
                  <c:v>84.475099999999998</c:v>
                </c:pt>
                <c:pt idx="6">
                  <c:v>72.36</c:v>
                </c:pt>
                <c:pt idx="7">
                  <c:v>88.29</c:v>
                </c:pt>
                <c:pt idx="8">
                  <c:v>86.429199999999994</c:v>
                </c:pt>
                <c:pt idx="9">
                  <c:v>103.8207</c:v>
                </c:pt>
                <c:pt idx="10">
                  <c:v>97.895700000000005</c:v>
                </c:pt>
                <c:pt idx="11">
                  <c:v>63.677799999999998</c:v>
                </c:pt>
                <c:pt idx="12">
                  <c:v>81.990600000000001</c:v>
                </c:pt>
                <c:pt idx="13">
                  <c:v>94.561400000000006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4.5012755320017828</c:v>
                </c:pt>
                <c:pt idx="1">
                  <c:v>4.0525382244420749</c:v>
                </c:pt>
                <c:pt idx="2">
                  <c:v>3.9067225390859579</c:v>
                </c:pt>
                <c:pt idx="3">
                  <c:v>3.1639706707484931</c:v>
                </c:pt>
                <c:pt idx="4">
                  <c:v>3.372947891428741</c:v>
                </c:pt>
                <c:pt idx="5">
                  <c:v>2.7266450723183411</c:v>
                </c:pt>
                <c:pt idx="6">
                  <c:v>2.5903064753908169</c:v>
                </c:pt>
                <c:pt idx="7">
                  <c:v>2.5209319214009964</c:v>
                </c:pt>
                <c:pt idx="8">
                  <c:v>2.4140603268500165</c:v>
                </c:pt>
                <c:pt idx="9">
                  <c:v>2.4300446831647831</c:v>
                </c:pt>
                <c:pt idx="10">
                  <c:v>2.7487458666326838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7.1957662778602103</c:v>
                </c:pt>
                <c:pt idx="1">
                  <c:v>7.1786460136854995</c:v>
                </c:pt>
                <c:pt idx="2">
                  <c:v>7.235661380334478</c:v>
                </c:pt>
                <c:pt idx="3">
                  <c:v>4.9790612742528113</c:v>
                </c:pt>
                <c:pt idx="4">
                  <c:v>4.1198845349664985</c:v>
                </c:pt>
                <c:pt idx="5">
                  <c:v>4.8830354039646036</c:v>
                </c:pt>
                <c:pt idx="6">
                  <c:v>4.5449561213554173</c:v>
                </c:pt>
                <c:pt idx="7">
                  <c:v>4.93585727377386</c:v>
                </c:pt>
                <c:pt idx="8">
                  <c:v>4.6236973399247709</c:v>
                </c:pt>
                <c:pt idx="9">
                  <c:v>3.6285784262445984</c:v>
                </c:pt>
                <c:pt idx="10">
                  <c:v>4.4773142669743384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8.6521343937279784</c:v>
                </c:pt>
                <c:pt idx="2">
                  <c:v>0.26032111958579651</c:v>
                </c:pt>
                <c:pt idx="3">
                  <c:v>3.7391960981479779</c:v>
                </c:pt>
                <c:pt idx="4">
                  <c:v>2.9914014052222329</c:v>
                </c:pt>
                <c:pt idx="5">
                  <c:v>9.0388656054723295</c:v>
                </c:pt>
                <c:pt idx="7">
                  <c:v>13.645198279436118</c:v>
                </c:pt>
                <c:pt idx="8">
                  <c:v>0.29068323978431299</c:v>
                </c:pt>
                <c:pt idx="9">
                  <c:v>0</c:v>
                </c:pt>
                <c:pt idx="10">
                  <c:v>0.17252184837197529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12.651651611461753</c:v>
                </c:pt>
                <c:pt idx="4" formatCode="#,##0">
                  <c:v>2.9914014052222329</c:v>
                </c:pt>
                <c:pt idx="5" formatCode="#,##0">
                  <c:v>9.0388656054723295</c:v>
                </c:pt>
                <c:pt idx="6" formatCode="#,##0">
                  <c:v>13.93588151922043</c:v>
                </c:pt>
                <c:pt idx="10" formatCode="#,##0">
                  <c:v>0.17252184837197529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青木村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青木村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青木村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青木村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1138.8000000000002</c:v>
                </c:pt>
                <c:pt idx="1">
                  <c:v>7190.8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10,878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1366.6966559999998</c:v>
                </c:pt>
                <c:pt idx="1">
                  <c:v>9511.7026079999996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青木村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6.4711415160000003</c:v>
                </c:pt>
                <c:pt idx="1">
                  <c:v>2.5117621560000001</c:v>
                </c:pt>
                <c:pt idx="2">
                  <c:v>0.143071632</c:v>
                </c:pt>
                <c:pt idx="3">
                  <c:v>0</c:v>
                </c:pt>
                <c:pt idx="4">
                  <c:v>0.22549631000000001</c:v>
                </c:pt>
                <c:pt idx="5">
                  <c:v>2.8441194599999999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160,055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青木村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122369</c:v>
                </c:pt>
                <c:pt idx="1">
                  <c:v>37000</c:v>
                </c:pt>
                <c:pt idx="2">
                  <c:v>686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1433.6</c:v>
                </c:pt>
                <c:pt idx="1">
                  <c:v>1758.8</c:v>
                </c:pt>
                <c:pt idx="2">
                  <c:v>4074.2</c:v>
                </c:pt>
                <c:pt idx="3">
                  <c:v>4193</c:v>
                </c:pt>
                <c:pt idx="4">
                  <c:v>6329.4</c:v>
                </c:pt>
                <c:pt idx="5">
                  <c:v>6329.4000000000005</c:v>
                </c:pt>
                <c:pt idx="6">
                  <c:v>6329.4000000000005</c:v>
                </c:pt>
                <c:pt idx="7">
                  <c:v>7042.3</c:v>
                </c:pt>
                <c:pt idx="8">
                  <c:v>7190.8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753</c:v>
                </c:pt>
                <c:pt idx="1">
                  <c:v>814.5</c:v>
                </c:pt>
                <c:pt idx="2">
                  <c:v>848.2</c:v>
                </c:pt>
                <c:pt idx="3">
                  <c:v>946.3</c:v>
                </c:pt>
                <c:pt idx="4">
                  <c:v>1007.4</c:v>
                </c:pt>
                <c:pt idx="5">
                  <c:v>1046.2</c:v>
                </c:pt>
                <c:pt idx="6">
                  <c:v>1072.0999999999999</c:v>
                </c:pt>
                <c:pt idx="7">
                  <c:v>1096.8000000000002</c:v>
                </c:pt>
                <c:pt idx="8">
                  <c:v>1138.8000000000002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0.15024510122570442</c:v>
                </c:pt>
                <c:pt idx="1">
                  <c:v>0.16775974039234698</c:v>
                </c:pt>
                <c:pt idx="2">
                  <c:v>0.33439981627308341</c:v>
                </c:pt>
                <c:pt idx="3">
                  <c:v>0.34172722582403342</c:v>
                </c:pt>
                <c:pt idx="4">
                  <c:v>0.49779368951378306</c:v>
                </c:pt>
                <c:pt idx="5">
                  <c:v>0.54967726992983623</c:v>
                </c:pt>
                <c:pt idx="6">
                  <c:v>0.51297617422469444</c:v>
                </c:pt>
                <c:pt idx="7">
                  <c:v>0.56287299647869515</c:v>
                </c:pt>
                <c:pt idx="8">
                  <c:v>0.57594131785094582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5.2525897164934001</c:v>
                </c:pt>
                <c:pt idx="2">
                  <c:v>0.1777417723184847</c:v>
                </c:pt>
                <c:pt idx="3">
                  <c:v>1.805329891522593</c:v>
                </c:pt>
                <c:pt idx="4">
                  <c:v>3.9067225390859579</c:v>
                </c:pt>
                <c:pt idx="5">
                  <c:v>7.8458441619318666</c:v>
                </c:pt>
                <c:pt idx="7">
                  <c:v>12.613614704305162</c:v>
                </c:pt>
                <c:pt idx="8">
                  <c:v>0.36008703062969699</c:v>
                </c:pt>
                <c:pt idx="9">
                  <c:v>0</c:v>
                </c:pt>
                <c:pt idx="10">
                  <c:v>8.1030723394748067E-2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7.235661380334478</c:v>
                </c:pt>
                <c:pt idx="4" formatCode="#,##0">
                  <c:v>3.9067225390859579</c:v>
                </c:pt>
                <c:pt idx="5" formatCode="#,##0">
                  <c:v>7.8458441619318666</c:v>
                </c:pt>
                <c:pt idx="6" formatCode="#,##0">
                  <c:v>12.973701734934858</c:v>
                </c:pt>
                <c:pt idx="10" formatCode="#,##0">
                  <c:v>8.1030723394748067E-2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c:v>
                </c:pt>
                <c:pt idx="1">
                  <c:v>181</c:v>
                </c:pt>
                <c:pt idx="2">
                  <c:v>188</c:v>
                </c:pt>
                <c:pt idx="3">
                  <c:v>207</c:v>
                </c:pt>
                <c:pt idx="4">
                  <c:v>218</c:v>
                </c:pt>
                <c:pt idx="5">
                  <c:v>226</c:v>
                </c:pt>
                <c:pt idx="6">
                  <c:v>231</c:v>
                </c:pt>
                <c:pt idx="7">
                  <c:v>235</c:v>
                </c:pt>
                <c:pt idx="8">
                  <c:v>241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18888.034122280736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10878.399264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253499.31400000001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179753.93100000001</c:v>
                </c:pt>
                <c:pt idx="1">
                  <c:v>69771.171000000002</c:v>
                </c:pt>
                <c:pt idx="2">
                  <c:v>3974.212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10878.399264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3.2556415903571567</c:v>
                </c:pt>
                <c:pt idx="2">
                  <c:v>0.16016506021115473</c:v>
                </c:pt>
                <c:pt idx="3">
                  <c:v>0.7478370096650846</c:v>
                </c:pt>
                <c:pt idx="4">
                  <c:v>2.7145388612690269</c:v>
                </c:pt>
                <c:pt idx="5">
                  <c:v>6.5989125942264213</c:v>
                </c:pt>
                <c:pt idx="7">
                  <c:v>10.510900597679896</c:v>
                </c:pt>
                <c:pt idx="8">
                  <c:v>0.24984361160006563</c:v>
                </c:pt>
                <c:pt idx="9">
                  <c:v>0</c:v>
                </c:pt>
                <c:pt idx="10">
                  <c:v>0.1094196194834824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4.1636436602333964</c:v>
                </c:pt>
                <c:pt idx="4">
                  <c:v>2.7145388612690269</c:v>
                </c:pt>
                <c:pt idx="5">
                  <c:v>6.5989125942264213</c:v>
                </c:pt>
                <c:pt idx="6">
                  <c:v>10.760744209279961</c:v>
                </c:pt>
                <c:pt idx="10">
                  <c:v>0.1094196194834824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青木村</c:v>
                </c:pt>
              </c:strCache>
            </c:strRef>
          </c:cat>
          <c:val>
            <c:numRef>
              <c:f>①CO2排出量の現状把握!$AX$43:$AX$45</c:f>
              <c:numCache>
                <c:formatCode>0%</c:formatCode>
                <c:ptCount val="3"/>
                <c:pt idx="0">
                  <c:v>0.42072759503743129</c:v>
                </c:pt>
                <c:pt idx="1">
                  <c:v>0.21770265792956017</c:v>
                </c:pt>
                <c:pt idx="2">
                  <c:v>0.17101077660223737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青木村</c:v>
                </c:pt>
              </c:strCache>
            </c:strRef>
          </c:cat>
          <c:val>
            <c:numRef>
              <c:f>①CO2排出量の現状把握!$AY$43:$AY$45</c:f>
              <c:numCache>
                <c:formatCode>0%</c:formatCode>
                <c:ptCount val="3"/>
                <c:pt idx="0">
                  <c:v>0.19118662390594171</c:v>
                </c:pt>
                <c:pt idx="1">
                  <c:v>0.20156618102786486</c:v>
                </c:pt>
                <c:pt idx="2">
                  <c:v>0.1114925859809404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青木村</c:v>
                </c:pt>
              </c:strCache>
            </c:strRef>
          </c:cat>
          <c:val>
            <c:numRef>
              <c:f>①CO2排出量の現状把握!$AZ$43:$AZ$45</c:f>
              <c:numCache>
                <c:formatCode>0%</c:formatCode>
                <c:ptCount val="3"/>
                <c:pt idx="0">
                  <c:v>0.18034974026133399</c:v>
                </c:pt>
                <c:pt idx="1">
                  <c:v>0.24962668835236601</c:v>
                </c:pt>
                <c:pt idx="2">
                  <c:v>0.27103308053160513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青木村</c:v>
                </c:pt>
              </c:strCache>
            </c:strRef>
          </c:cat>
          <c:val>
            <c:numRef>
              <c:f>①CO2排出量の現状把握!$BA$43:$BA$45</c:f>
              <c:numCache>
                <c:formatCode>0%</c:formatCode>
                <c:ptCount val="3"/>
                <c:pt idx="0">
                  <c:v>0.19226168778726088</c:v>
                </c:pt>
                <c:pt idx="1">
                  <c:v>0.3153851668840863</c:v>
                </c:pt>
                <c:pt idx="2">
                  <c:v>0.44196943211606171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青木村</c:v>
                </c:pt>
              </c:strCache>
            </c:strRef>
          </c:cat>
          <c:val>
            <c:numRef>
              <c:f>①CO2排出量の現状把握!$BB$43:$BB$45</c:f>
              <c:numCache>
                <c:formatCode>0%</c:formatCode>
                <c:ptCount val="3"/>
                <c:pt idx="0">
                  <c:v>1.5474353008032191E-2</c:v>
                </c:pt>
                <c:pt idx="1">
                  <c:v>1.5719305806122484E-2</c:v>
                </c:pt>
                <c:pt idx="2">
                  <c:v>4.4941247691553691E-3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799</c:v>
                </c:pt>
                <c:pt idx="1">
                  <c:v>799</c:v>
                </c:pt>
                <c:pt idx="2">
                  <c:v>799</c:v>
                </c:pt>
                <c:pt idx="3">
                  <c:v>799</c:v>
                </c:pt>
                <c:pt idx="4">
                  <c:v>799</c:v>
                </c:pt>
                <c:pt idx="5">
                  <c:v>650</c:v>
                </c:pt>
                <c:pt idx="6">
                  <c:v>650</c:v>
                </c:pt>
                <c:pt idx="7">
                  <c:v>650</c:v>
                </c:pt>
                <c:pt idx="8">
                  <c:v>650</c:v>
                </c:pt>
                <c:pt idx="9">
                  <c:v>650</c:v>
                </c:pt>
                <c:pt idx="10">
                  <c:v>650</c:v>
                </c:pt>
                <c:pt idx="11">
                  <c:v>727</c:v>
                </c:pt>
                <c:pt idx="12">
                  <c:v>727</c:v>
                </c:pt>
                <c:pt idx="13">
                  <c:v>727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5.5410455109978399E-2</c:v>
                </c:pt>
                <c:pt idx="1">
                  <c:v>0.1159208526058346</c:v>
                </c:pt>
                <c:pt idx="2">
                  <c:v>8.7960840199994034E-2</c:v>
                </c:pt>
                <c:pt idx="3">
                  <c:v>6.4177126385629363E-2</c:v>
                </c:pt>
                <c:pt idx="4">
                  <c:v>8.1030723394748067E-2</c:v>
                </c:pt>
                <c:pt idx="5">
                  <c:v>5.1414534627160891E-2</c:v>
                </c:pt>
                <c:pt idx="6">
                  <c:v>7.8257778361085148E-2</c:v>
                </c:pt>
                <c:pt idx="7">
                  <c:v>6.4010044781870112E-2</c:v>
                </c:pt>
                <c:pt idx="8">
                  <c:v>4.7748269720967018E-2</c:v>
                </c:pt>
                <c:pt idx="9">
                  <c:v>0.13529812908168451</c:v>
                </c:pt>
                <c:pt idx="10">
                  <c:v>9.5843273580662081E-2</c:v>
                </c:pt>
                <c:pt idx="11">
                  <c:v>0.1126466262442468</c:v>
                </c:pt>
                <c:pt idx="12">
                  <c:v>0.12563216806613639</c:v>
                </c:pt>
                <c:pt idx="13">
                  <c:v>0.1094196194834824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4815</c:v>
                </c:pt>
                <c:pt idx="1">
                  <c:v>4748</c:v>
                </c:pt>
                <c:pt idx="2">
                  <c:v>4722</c:v>
                </c:pt>
                <c:pt idx="3">
                  <c:v>4665</c:v>
                </c:pt>
                <c:pt idx="4">
                  <c:v>4655</c:v>
                </c:pt>
                <c:pt idx="5">
                  <c:v>4627</c:v>
                </c:pt>
                <c:pt idx="6">
                  <c:v>4574</c:v>
                </c:pt>
                <c:pt idx="7">
                  <c:v>4517</c:v>
                </c:pt>
                <c:pt idx="8">
                  <c:v>4441</c:v>
                </c:pt>
                <c:pt idx="9">
                  <c:v>4398</c:v>
                </c:pt>
                <c:pt idx="10">
                  <c:v>4351</c:v>
                </c:pt>
                <c:pt idx="11">
                  <c:v>4333</c:v>
                </c:pt>
                <c:pt idx="12">
                  <c:v>4293</c:v>
                </c:pt>
                <c:pt idx="13">
                  <c:v>4244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青木村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2222</v>
      </c>
      <c r="B9" s="70">
        <v>1</v>
      </c>
      <c r="C9" s="70">
        <v>1</v>
      </c>
      <c r="D9" s="70">
        <v>1</v>
      </c>
      <c r="E9" s="70">
        <v>1990</v>
      </c>
      <c r="F9" s="70" t="s">
        <v>787</v>
      </c>
      <c r="G9" s="1073" t="s">
        <v>2223</v>
      </c>
      <c r="H9" s="70" t="s">
        <v>2224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2225</v>
      </c>
      <c r="B10" s="70">
        <v>2</v>
      </c>
      <c r="C10" s="70">
        <v>2</v>
      </c>
      <c r="D10" s="70">
        <v>1</v>
      </c>
      <c r="E10" s="70">
        <v>2005</v>
      </c>
      <c r="F10" s="70" t="s">
        <v>789</v>
      </c>
      <c r="G10" s="1073" t="s">
        <v>2223</v>
      </c>
      <c r="H10" s="70" t="s">
        <v>2224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2226</v>
      </c>
      <c r="B11" s="70">
        <v>3</v>
      </c>
      <c r="C11" s="70">
        <v>3</v>
      </c>
      <c r="D11" s="70">
        <v>1</v>
      </c>
      <c r="E11" s="70">
        <v>2006</v>
      </c>
      <c r="F11" s="70" t="s">
        <v>790</v>
      </c>
      <c r="G11" s="1073" t="s">
        <v>2223</v>
      </c>
      <c r="H11" s="70" t="s">
        <v>2224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2227</v>
      </c>
      <c r="B12" s="70">
        <v>4</v>
      </c>
      <c r="C12" s="70">
        <v>4</v>
      </c>
      <c r="D12" s="70">
        <v>1</v>
      </c>
      <c r="E12" s="70">
        <v>2007</v>
      </c>
      <c r="F12" s="70" t="s">
        <v>791</v>
      </c>
      <c r="G12" s="1073" t="s">
        <v>2223</v>
      </c>
      <c r="H12" s="70" t="s">
        <v>2224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2228</v>
      </c>
      <c r="B13" s="70">
        <v>5</v>
      </c>
      <c r="C13" s="70">
        <v>5</v>
      </c>
      <c r="D13" s="70">
        <v>1</v>
      </c>
      <c r="E13" s="70">
        <v>2008</v>
      </c>
      <c r="F13" s="70" t="s">
        <v>792</v>
      </c>
      <c r="G13" s="1073" t="s">
        <v>2223</v>
      </c>
      <c r="H13" s="70" t="s">
        <v>2224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2229</v>
      </c>
      <c r="B14" s="70">
        <v>6</v>
      </c>
      <c r="C14" s="70">
        <v>6</v>
      </c>
      <c r="D14" s="70">
        <v>1</v>
      </c>
      <c r="E14" s="70">
        <v>2009</v>
      </c>
      <c r="F14" s="70" t="s">
        <v>176</v>
      </c>
      <c r="G14" s="1073" t="s">
        <v>2223</v>
      </c>
      <c r="H14" s="70" t="s">
        <v>2224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2230</v>
      </c>
      <c r="B15" s="70">
        <v>7</v>
      </c>
      <c r="C15" s="70">
        <v>7</v>
      </c>
      <c r="D15" s="70">
        <v>1</v>
      </c>
      <c r="E15" s="70">
        <v>2010</v>
      </c>
      <c r="F15" s="70" t="s">
        <v>177</v>
      </c>
      <c r="G15" s="1073" t="s">
        <v>2223</v>
      </c>
      <c r="H15" s="70" t="s">
        <v>2224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2231</v>
      </c>
      <c r="B16" s="70">
        <v>8</v>
      </c>
      <c r="C16" s="70">
        <v>8</v>
      </c>
      <c r="D16" s="70">
        <v>1</v>
      </c>
      <c r="E16" s="70">
        <v>2011</v>
      </c>
      <c r="F16" s="70" t="s">
        <v>178</v>
      </c>
      <c r="G16" s="1073" t="s">
        <v>2223</v>
      </c>
      <c r="H16" s="70" t="s">
        <v>2224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2232</v>
      </c>
      <c r="B17" s="70">
        <v>9</v>
      </c>
      <c r="C17" s="70">
        <v>9</v>
      </c>
      <c r="D17" s="70">
        <v>1</v>
      </c>
      <c r="E17" s="70">
        <v>2012</v>
      </c>
      <c r="F17" s="70" t="s">
        <v>179</v>
      </c>
      <c r="G17" s="1073" t="s">
        <v>2223</v>
      </c>
      <c r="H17" s="70" t="s">
        <v>2224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2233</v>
      </c>
      <c r="B18" s="70">
        <v>10</v>
      </c>
      <c r="C18" s="70">
        <v>10</v>
      </c>
      <c r="D18" s="70">
        <v>1</v>
      </c>
      <c r="E18" s="70">
        <v>2013</v>
      </c>
      <c r="F18" s="70" t="s">
        <v>180</v>
      </c>
      <c r="G18" s="1073" t="s">
        <v>2223</v>
      </c>
      <c r="H18" s="70" t="s">
        <v>2224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2234</v>
      </c>
      <c r="B19" s="70">
        <v>11</v>
      </c>
      <c r="C19" s="70">
        <v>11</v>
      </c>
      <c r="D19" s="70">
        <v>1</v>
      </c>
      <c r="E19" s="70">
        <v>2014</v>
      </c>
      <c r="F19" s="70" t="s">
        <v>181</v>
      </c>
      <c r="G19" s="1073" t="s">
        <v>2223</v>
      </c>
      <c r="H19" s="70" t="s">
        <v>2224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2235</v>
      </c>
      <c r="B20" s="70">
        <v>12</v>
      </c>
      <c r="C20" s="70">
        <v>12</v>
      </c>
      <c r="D20" s="70">
        <v>1</v>
      </c>
      <c r="E20" s="70">
        <v>2015</v>
      </c>
      <c r="F20" s="70" t="s">
        <v>182</v>
      </c>
      <c r="G20" s="1073" t="s">
        <v>2223</v>
      </c>
      <c r="H20" s="70" t="s">
        <v>2224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2236</v>
      </c>
      <c r="B21" s="70">
        <v>13</v>
      </c>
      <c r="C21" s="70">
        <v>13</v>
      </c>
      <c r="D21" s="70">
        <v>1</v>
      </c>
      <c r="E21" s="70">
        <v>2016</v>
      </c>
      <c r="F21" s="70" t="s">
        <v>155</v>
      </c>
      <c r="G21" s="1073" t="s">
        <v>2223</v>
      </c>
      <c r="H21" s="70" t="s">
        <v>2224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2237</v>
      </c>
      <c r="B22" s="70">
        <v>14</v>
      </c>
      <c r="C22" s="70">
        <v>14</v>
      </c>
      <c r="D22" s="70">
        <v>1</v>
      </c>
      <c r="E22" s="70">
        <v>2017</v>
      </c>
      <c r="F22" s="70" t="s">
        <v>156</v>
      </c>
      <c r="G22" s="1073" t="s">
        <v>2223</v>
      </c>
      <c r="H22" s="70" t="s">
        <v>2224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2238</v>
      </c>
      <c r="B23" s="70">
        <v>15</v>
      </c>
      <c r="C23" s="70">
        <v>15</v>
      </c>
      <c r="D23" s="70">
        <v>1</v>
      </c>
      <c r="E23" s="70">
        <v>2018</v>
      </c>
      <c r="F23" s="70" t="s">
        <v>183</v>
      </c>
      <c r="G23" s="1073" t="s">
        <v>2223</v>
      </c>
      <c r="H23" s="70" t="s">
        <v>2224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2239</v>
      </c>
      <c r="B24" s="70">
        <v>16</v>
      </c>
      <c r="C24" s="70">
        <v>16</v>
      </c>
      <c r="D24" s="70">
        <v>1</v>
      </c>
      <c r="E24" s="70">
        <v>2019</v>
      </c>
      <c r="F24" s="70" t="s">
        <v>158</v>
      </c>
      <c r="G24" s="1073" t="s">
        <v>2223</v>
      </c>
      <c r="H24" s="70" t="s">
        <v>2224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2240</v>
      </c>
      <c r="B25" s="70">
        <v>17</v>
      </c>
      <c r="C25" s="70">
        <v>17</v>
      </c>
      <c r="D25" s="70">
        <v>1</v>
      </c>
      <c r="E25" s="70">
        <v>2020</v>
      </c>
      <c r="F25" s="70" t="s">
        <v>159</v>
      </c>
      <c r="G25" s="1073" t="s">
        <v>2223</v>
      </c>
      <c r="H25" s="70" t="s">
        <v>2224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2241</v>
      </c>
      <c r="B26" s="70">
        <v>18</v>
      </c>
      <c r="C26" s="70">
        <v>18</v>
      </c>
      <c r="D26" s="70">
        <v>1</v>
      </c>
      <c r="E26" s="70">
        <v>2021</v>
      </c>
      <c r="F26" s="70" t="s">
        <v>160</v>
      </c>
      <c r="G26" s="1073" t="s">
        <v>2223</v>
      </c>
      <c r="H26" s="70" t="s">
        <v>2224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2242</v>
      </c>
      <c r="B27" s="70">
        <v>19</v>
      </c>
      <c r="C27" s="70">
        <v>19</v>
      </c>
      <c r="D27" s="70">
        <v>1</v>
      </c>
      <c r="E27" s="70">
        <v>2022</v>
      </c>
      <c r="F27" s="70" t="s">
        <v>161</v>
      </c>
      <c r="G27" s="1073" t="s">
        <v>2223</v>
      </c>
      <c r="H27" s="70" t="s">
        <v>2224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2243</v>
      </c>
      <c r="B28" s="70">
        <v>20</v>
      </c>
      <c r="C28" s="70">
        <v>20</v>
      </c>
      <c r="D28" s="70">
        <v>1</v>
      </c>
      <c r="E28" s="70">
        <v>2023</v>
      </c>
      <c r="F28" s="70" t="s">
        <v>1539</v>
      </c>
      <c r="G28" s="1073" t="s">
        <v>2223</v>
      </c>
      <c r="H28" s="70" t="s">
        <v>2224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2244</v>
      </c>
      <c r="B29" s="70">
        <v>21</v>
      </c>
      <c r="C29" s="70">
        <v>21</v>
      </c>
      <c r="D29" s="70">
        <v>1</v>
      </c>
      <c r="E29" s="70">
        <v>2024</v>
      </c>
      <c r="F29" s="70" t="s">
        <v>1554</v>
      </c>
      <c r="G29" s="1073" t="s">
        <v>2223</v>
      </c>
      <c r="H29" s="70" t="s">
        <v>2224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2223</v>
      </c>
      <c r="H30" s="70" t="s">
        <v>2224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2223</v>
      </c>
      <c r="H31" s="70" t="s">
        <v>2224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2223</v>
      </c>
      <c r="H32" s="70" t="s">
        <v>2224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2223</v>
      </c>
      <c r="H33" s="70" t="s">
        <v>2224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2223</v>
      </c>
      <c r="H34" s="70" t="s">
        <v>2224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2223</v>
      </c>
      <c r="H35" s="70" t="s">
        <v>2224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2223</v>
      </c>
      <c r="H6" s="77" t="s">
        <v>2224</v>
      </c>
      <c r="I6" s="77" t="s">
        <v>2576</v>
      </c>
      <c r="J6" s="77" t="s">
        <v>2577</v>
      </c>
      <c r="K6" s="1080">
        <v>53</v>
      </c>
      <c r="L6" s="1081">
        <v>23</v>
      </c>
      <c r="M6" s="1044"/>
      <c r="N6" s="988">
        <v>1</v>
      </c>
      <c r="O6" s="77" t="s">
        <v>1570</v>
      </c>
      <c r="P6" s="77" t="s">
        <v>1571</v>
      </c>
      <c r="Q6" s="77" t="s">
        <v>1501</v>
      </c>
      <c r="R6" s="16"/>
      <c r="S6" s="77">
        <v>1</v>
      </c>
      <c r="T6" s="77" t="s">
        <v>2223</v>
      </c>
      <c r="U6" s="77" t="s">
        <v>2224</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2223</v>
      </c>
      <c r="H10" s="77" t="s">
        <v>2224</v>
      </c>
      <c r="I10" s="77" t="s">
        <v>2576</v>
      </c>
      <c r="J10" s="77" t="s">
        <v>2577</v>
      </c>
      <c r="K10" s="1079">
        <v>53</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2223</v>
      </c>
      <c r="H12" s="77"/>
      <c r="I12" s="77" t="s">
        <v>2223</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青木村</v>
      </c>
      <c r="K4" s="70" t="str">
        <f>HLOOKUP(K3,比較地域マスタ!$E$5:$L$6,2,0)</f>
        <v>20349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青木村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12.651651611461753</v>
      </c>
      <c r="BB5" s="29"/>
      <c r="BC5" s="17"/>
      <c r="BD5" s="1005">
        <f>SUM(BC6:BC8)</f>
        <v>7.235661380334478</v>
      </c>
      <c r="BE5" s="29"/>
      <c r="BF5" s="17"/>
      <c r="BG5" s="1005">
        <f>AK35</f>
        <v>4.1636436602333964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8.6521343937279784</v>
      </c>
      <c r="BA6" s="17"/>
      <c r="BB6" s="29"/>
      <c r="BC6" s="1005">
        <f>O32</f>
        <v>5.2525897164934001</v>
      </c>
      <c r="BD6" s="17"/>
      <c r="BE6" s="29"/>
      <c r="BF6" s="1005">
        <f>AK36</f>
        <v>3.2556415903571567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0.26032111958579651</v>
      </c>
      <c r="BA7" s="17"/>
      <c r="BB7" s="29"/>
      <c r="BC7" s="1005">
        <f>O33</f>
        <v>0.1777417723184847</v>
      </c>
      <c r="BD7" s="17"/>
      <c r="BE7" s="29"/>
      <c r="BF7" s="1005">
        <f t="shared" ref="BF7:BF8" si="0">AK37</f>
        <v>0.16016506021115473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3.7391960981479779</v>
      </c>
      <c r="BA8" s="17"/>
      <c r="BB8" s="29"/>
      <c r="BC8" s="1005">
        <f>O34</f>
        <v>1.805329891522593</v>
      </c>
      <c r="BD8" s="17"/>
      <c r="BE8" s="29"/>
      <c r="BF8" s="1005">
        <f t="shared" si="0"/>
        <v>0.7478370096650846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38.790321989748726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2.9914014052222329</v>
      </c>
      <c r="BA9" s="1005">
        <f>AZ9</f>
        <v>2.9914014052222329</v>
      </c>
      <c r="BB9" s="29"/>
      <c r="BC9" s="1005">
        <f>O35</f>
        <v>3.9067225390859579</v>
      </c>
      <c r="BD9" s="1005">
        <f>BC9</f>
        <v>3.9067225390859579</v>
      </c>
      <c r="BE9" s="29"/>
      <c r="BF9" s="1005">
        <f>AK39</f>
        <v>2.7145388612690269</v>
      </c>
      <c r="BG9" s="1005">
        <f>AK39</f>
        <v>2.7145388612690269</v>
      </c>
      <c r="BH9" s="29"/>
    </row>
    <row r="10" spans="1:62" ht="17.100000000000001" customHeight="1" thickBot="1">
      <c r="B10" s="323"/>
      <c r="C10" s="324"/>
      <c r="D10" s="326"/>
      <c r="E10" s="326"/>
      <c r="F10" s="326"/>
      <c r="G10" s="325"/>
      <c r="H10" s="325"/>
      <c r="I10" s="326"/>
      <c r="J10" s="327"/>
      <c r="K10" s="334"/>
      <c r="L10" s="246" t="s">
        <v>114</v>
      </c>
      <c r="M10" s="246"/>
      <c r="N10" s="563"/>
      <c r="O10" s="906">
        <f>SUM(O11:O13)</f>
        <v>12.651651611461753</v>
      </c>
      <c r="P10" s="453">
        <f t="shared" ref="P10:P22" si="1">O10/$O$9</f>
        <v>0.32615484900602931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9.0388656054723295</v>
      </c>
      <c r="BA10" s="1005">
        <f>AZ10</f>
        <v>9.0388656054723295</v>
      </c>
      <c r="BB10" s="29"/>
      <c r="BC10" s="1005">
        <f>O36</f>
        <v>7.8458441619318666</v>
      </c>
      <c r="BD10" s="1005">
        <f>BC10</f>
        <v>7.8458441619318666</v>
      </c>
      <c r="BE10" s="29"/>
      <c r="BF10" s="1005">
        <f>AK40</f>
        <v>6.5989125942264213</v>
      </c>
      <c r="BG10" s="1005">
        <f>AK40</f>
        <v>6.5989125942264213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8.6521343937279784</v>
      </c>
      <c r="P11" s="454">
        <f t="shared" si="1"/>
        <v>0.22304879026305874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13.93588151922043</v>
      </c>
      <c r="BB11" s="29"/>
      <c r="BC11" s="1005"/>
      <c r="BD11" s="1005">
        <f>SUM(BC12:BC14)</f>
        <v>12.973701734934858</v>
      </c>
      <c r="BE11" s="29"/>
      <c r="BF11" s="17"/>
      <c r="BG11" s="1005">
        <f>AK41</f>
        <v>10.760744209279961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0.26032111958579651</v>
      </c>
      <c r="P12" s="454">
        <f t="shared" si="1"/>
        <v>6.7109811476840182E-3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13.645198279436118</v>
      </c>
      <c r="BA12" s="17"/>
      <c r="BB12" s="29"/>
      <c r="BC12" s="1005">
        <f>O38</f>
        <v>12.613614704305162</v>
      </c>
      <c r="BD12" s="17"/>
      <c r="BE12" s="29"/>
      <c r="BF12" s="1005">
        <f>AK42</f>
        <v>10.510900597679896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3.7391960981479779</v>
      </c>
      <c r="P13" s="454">
        <f t="shared" si="1"/>
        <v>9.6395077595286538E-2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0.29068323978431299</v>
      </c>
      <c r="BA13" s="17"/>
      <c r="BB13" s="29"/>
      <c r="BC13" s="1005">
        <f>O41</f>
        <v>0.36008703062969699</v>
      </c>
      <c r="BD13" s="17"/>
      <c r="BE13" s="29"/>
      <c r="BF13" s="1005">
        <f>AK45</f>
        <v>0.24984361160006563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2.9914014052222329</v>
      </c>
      <c r="P14" s="453">
        <f t="shared" si="1"/>
        <v>7.7117209958009178E-2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9.0388656054723295</v>
      </c>
      <c r="P15" s="453">
        <f t="shared" si="1"/>
        <v>0.23301857633099995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0.17252184837197529</v>
      </c>
      <c r="BA15" s="1005">
        <f>AZ15</f>
        <v>0.17252184837197529</v>
      </c>
      <c r="BB15" s="29"/>
      <c r="BC15" s="1005">
        <f>O43</f>
        <v>8.1030723394748067E-2</v>
      </c>
      <c r="BD15" s="1005">
        <f>BC15</f>
        <v>8.1030723394748067E-2</v>
      </c>
      <c r="BE15" s="29"/>
      <c r="BF15" s="1005">
        <f>AK47</f>
        <v>0.1094196194834824</v>
      </c>
      <c r="BG15" s="1005">
        <f>AK47</f>
        <v>0.1094196194834824</v>
      </c>
      <c r="BH15" s="29"/>
    </row>
    <row r="16" spans="1:62" ht="17.100000000000001" customHeight="1" thickBot="1">
      <c r="B16" s="323"/>
      <c r="C16" s="324"/>
      <c r="D16" s="326"/>
      <c r="E16" s="326"/>
      <c r="F16" s="326"/>
      <c r="G16" s="325"/>
      <c r="H16" s="325"/>
      <c r="I16" s="326"/>
      <c r="J16" s="327"/>
      <c r="K16" s="335"/>
      <c r="L16" s="246" t="s">
        <v>128</v>
      </c>
      <c r="M16" s="344"/>
      <c r="N16" s="345"/>
      <c r="O16" s="906">
        <f>SUM(O18:O21)</f>
        <v>13.93588151922043</v>
      </c>
      <c r="P16" s="453">
        <f t="shared" si="1"/>
        <v>0.35926181594737266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13.645198279436118</v>
      </c>
      <c r="P17" s="454">
        <f t="shared" si="1"/>
        <v>0.35176811069117159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6.2882635671820521</v>
      </c>
      <c r="P18" s="454">
        <f t="shared" si="1"/>
        <v>0.1621090840350301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7.3569347122540654</v>
      </c>
      <c r="P19" s="454">
        <f t="shared" si="1"/>
        <v>0.18965902665614151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0.29068323978431299</v>
      </c>
      <c r="P20" s="454">
        <f t="shared" si="1"/>
        <v>7.4937052562010957E-3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0.17252184837197529</v>
      </c>
      <c r="P22" s="612">
        <f t="shared" si="1"/>
        <v>4.4475487575887703E-3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6.2528097286621147</v>
      </c>
      <c r="AZ22" s="1005">
        <f t="shared" si="3"/>
        <v>6.8926152325216332</v>
      </c>
      <c r="BA22" s="1005">
        <f t="shared" si="3"/>
        <v>7.1957662778602103</v>
      </c>
      <c r="BB22" s="1005">
        <f t="shared" si="3"/>
        <v>7.1786460136854995</v>
      </c>
      <c r="BC22" s="1005">
        <f t="shared" si="3"/>
        <v>7.235661380334478</v>
      </c>
      <c r="BD22" s="1005">
        <f t="shared" si="3"/>
        <v>4.9790612742528113</v>
      </c>
      <c r="BE22" s="1005">
        <f t="shared" si="3"/>
        <v>4.1198845349664985</v>
      </c>
      <c r="BF22" s="1005">
        <f t="shared" si="3"/>
        <v>4.8830354039646036</v>
      </c>
      <c r="BG22" s="1005">
        <f t="shared" si="3"/>
        <v>4.5449561213554173</v>
      </c>
      <c r="BH22" s="1005">
        <f t="shared" si="3"/>
        <v>4.93585727377386</v>
      </c>
      <c r="BI22" s="1005">
        <f t="shared" si="3"/>
        <v>4.6236973399247709</v>
      </c>
      <c r="BJ22" s="1005">
        <f t="shared" si="3"/>
        <v>3.6285784262445984</v>
      </c>
      <c r="BK22" s="1005">
        <f t="shared" si="3"/>
        <v>4.4773142669743384</v>
      </c>
      <c r="BL22" s="1005">
        <f t="shared" si="3"/>
        <v>4.1636436602333964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3.9587450374029278</v>
      </c>
      <c r="AZ23" s="1005">
        <f t="shared" ref="AZ23:BL23" si="4">Y39</f>
        <v>4.0901647209895353</v>
      </c>
      <c r="BA23" s="1005">
        <f t="shared" si="4"/>
        <v>4.5012755320017828</v>
      </c>
      <c r="BB23" s="1005">
        <f t="shared" si="4"/>
        <v>4.0525382244420749</v>
      </c>
      <c r="BC23" s="1005">
        <f t="shared" si="4"/>
        <v>3.9067225390859579</v>
      </c>
      <c r="BD23" s="1005">
        <f t="shared" si="4"/>
        <v>3.1639706707484931</v>
      </c>
      <c r="BE23" s="1005">
        <f t="shared" si="4"/>
        <v>3.372947891428741</v>
      </c>
      <c r="BF23" s="1005">
        <f t="shared" si="4"/>
        <v>2.7266450723183411</v>
      </c>
      <c r="BG23" s="1005">
        <f t="shared" si="4"/>
        <v>2.5903064753908169</v>
      </c>
      <c r="BH23" s="1005">
        <f t="shared" si="4"/>
        <v>2.5209319214009964</v>
      </c>
      <c r="BI23" s="1005">
        <f t="shared" si="4"/>
        <v>2.4140603268500165</v>
      </c>
      <c r="BJ23" s="1005">
        <f t="shared" si="4"/>
        <v>2.4300446831647831</v>
      </c>
      <c r="BK23" s="1005">
        <f t="shared" si="4"/>
        <v>2.7487458666326838</v>
      </c>
      <c r="BL23" s="1005">
        <f t="shared" si="4"/>
        <v>2.7145388612690269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7.5083093206165819</v>
      </c>
      <c r="AZ24" s="1005">
        <f t="shared" ref="AZ24:BL24" si="5">Y40</f>
        <v>7.9679379729585333</v>
      </c>
      <c r="BA24" s="1005">
        <f t="shared" si="5"/>
        <v>7.5469152705199898</v>
      </c>
      <c r="BB24" s="1005">
        <f t="shared" si="5"/>
        <v>7.3224299686591534</v>
      </c>
      <c r="BC24" s="1005">
        <f t="shared" si="5"/>
        <v>7.8458441619318666</v>
      </c>
      <c r="BD24" s="1005">
        <f t="shared" si="5"/>
        <v>7.7826920137706033</v>
      </c>
      <c r="BE24" s="1005">
        <f t="shared" si="5"/>
        <v>6.6591147295773681</v>
      </c>
      <c r="BF24" s="1005">
        <f t="shared" si="5"/>
        <v>7.0653949414675159</v>
      </c>
      <c r="BG24" s="1005">
        <f t="shared" si="5"/>
        <v>7.2086410601607138</v>
      </c>
      <c r="BH24" s="1005">
        <f t="shared" si="5"/>
        <v>7.0592199339903772</v>
      </c>
      <c r="BI24" s="1005">
        <f t="shared" si="5"/>
        <v>6.2084419223145071</v>
      </c>
      <c r="BJ24" s="1005">
        <f t="shared" si="5"/>
        <v>6.2196168392390163</v>
      </c>
      <c r="BK24" s="1005">
        <f t="shared" si="5"/>
        <v>6.652402137254982</v>
      </c>
      <c r="BL24" s="1005">
        <f t="shared" si="5"/>
        <v>6.5989125942264213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13.459785888788863</v>
      </c>
      <c r="AZ25" s="1005">
        <f t="shared" ref="AZ25:BL25" si="6">Y41</f>
        <v>13.507049098727643</v>
      </c>
      <c r="BA25" s="1005">
        <f t="shared" si="6"/>
        <v>13.159770640167649</v>
      </c>
      <c r="BB25" s="1005">
        <f t="shared" si="6"/>
        <v>13.194919492241288</v>
      </c>
      <c r="BC25" s="1005">
        <f t="shared" si="6"/>
        <v>12.973701734934858</v>
      </c>
      <c r="BD25" s="1005">
        <f t="shared" si="6"/>
        <v>12.637669384014348</v>
      </c>
      <c r="BE25" s="1005">
        <f t="shared" si="6"/>
        <v>12.425120029533721</v>
      </c>
      <c r="BF25" s="1005">
        <f t="shared" si="6"/>
        <v>12.068804859896998</v>
      </c>
      <c r="BG25" s="1005">
        <f t="shared" si="6"/>
        <v>11.885892063622197</v>
      </c>
      <c r="BH25" s="1005">
        <f t="shared" si="6"/>
        <v>11.764794037801126</v>
      </c>
      <c r="BI25" s="1005">
        <f t="shared" si="6"/>
        <v>11.590001882892105</v>
      </c>
      <c r="BJ25" s="1005">
        <f t="shared" si="6"/>
        <v>10.647564013468282</v>
      </c>
      <c r="BK25" s="1005">
        <f t="shared" si="6"/>
        <v>10.727351081589514</v>
      </c>
      <c r="BL25" s="1005">
        <f t="shared" si="6"/>
        <v>10.760744209279961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5.5410455109978399E-2</v>
      </c>
      <c r="AZ26" s="1005">
        <f t="shared" si="7"/>
        <v>0.1159208526058346</v>
      </c>
      <c r="BA26" s="1005">
        <f t="shared" si="7"/>
        <v>8.7960840199994034E-2</v>
      </c>
      <c r="BB26" s="1005">
        <f t="shared" si="7"/>
        <v>6.4177126385629363E-2</v>
      </c>
      <c r="BC26" s="1005">
        <f t="shared" si="7"/>
        <v>8.1030723394748067E-2</v>
      </c>
      <c r="BD26" s="1005">
        <f t="shared" si="7"/>
        <v>5.1414534627160891E-2</v>
      </c>
      <c r="BE26" s="1005">
        <f t="shared" si="7"/>
        <v>7.8257778361085148E-2</v>
      </c>
      <c r="BF26" s="1005">
        <f t="shared" si="7"/>
        <v>6.4010044781870112E-2</v>
      </c>
      <c r="BG26" s="1005">
        <f t="shared" si="7"/>
        <v>4.7748269720967018E-2</v>
      </c>
      <c r="BH26" s="1005">
        <f t="shared" si="7"/>
        <v>0.13529812908168445</v>
      </c>
      <c r="BI26" s="1005">
        <f t="shared" si="7"/>
        <v>9.5843273580662081E-2</v>
      </c>
      <c r="BJ26" s="1005">
        <f t="shared" si="7"/>
        <v>0.1126466262442468</v>
      </c>
      <c r="BK26" s="1005">
        <f t="shared" si="7"/>
        <v>0.12563216806613639</v>
      </c>
      <c r="BL26" s="1005">
        <f t="shared" si="7"/>
        <v>0.1094196194834824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31.235060430580468</v>
      </c>
      <c r="AZ27" s="1005">
        <f t="shared" si="8"/>
        <v>32.573687877803181</v>
      </c>
      <c r="BA27" s="1005">
        <f t="shared" si="8"/>
        <v>32.49168856074963</v>
      </c>
      <c r="BB27" s="1005">
        <f t="shared" si="8"/>
        <v>31.812710825413646</v>
      </c>
      <c r="BC27" s="1005">
        <f t="shared" si="8"/>
        <v>32.042960539681907</v>
      </c>
      <c r="BD27" s="1005">
        <f t="shared" si="8"/>
        <v>28.614807877413416</v>
      </c>
      <c r="BE27" s="1005">
        <f t="shared" si="8"/>
        <v>26.655324963867415</v>
      </c>
      <c r="BF27" s="1005">
        <f t="shared" si="8"/>
        <v>26.807890322429326</v>
      </c>
      <c r="BG27" s="1005">
        <f t="shared" si="8"/>
        <v>26.277543990250113</v>
      </c>
      <c r="BH27" s="1005">
        <f t="shared" si="8"/>
        <v>26.416101296048041</v>
      </c>
      <c r="BI27" s="1005">
        <f t="shared" si="8"/>
        <v>24.93204474556206</v>
      </c>
      <c r="BJ27" s="1005">
        <f t="shared" si="8"/>
        <v>23.038450588360927</v>
      </c>
      <c r="BK27" s="1005">
        <f t="shared" si="8"/>
        <v>24.731445520517656</v>
      </c>
      <c r="BL27" s="1005">
        <f t="shared" si="8"/>
        <v>24.347258944492289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32.042960539681907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7.235661380334478</v>
      </c>
      <c r="P31" s="453">
        <f t="shared" ref="P31:P43" si="9">O31/$O$30</f>
        <v>0.22581126270694796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5.2525897164934001</v>
      </c>
      <c r="P32" s="454">
        <f t="shared" si="9"/>
        <v>0.16392335876669725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0.1777417723184847</v>
      </c>
      <c r="P33" s="454">
        <f t="shared" si="9"/>
        <v>5.5469834660992019E-3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1.805329891522593</v>
      </c>
      <c r="P34" s="454">
        <f t="shared" si="9"/>
        <v>5.6340920474151505E-2</v>
      </c>
      <c r="Q34" s="328"/>
      <c r="R34" s="13"/>
      <c r="S34" s="323"/>
      <c r="T34" s="563" t="s">
        <v>112</v>
      </c>
      <c r="U34" s="332"/>
      <c r="V34" s="332"/>
      <c r="W34" s="332"/>
      <c r="X34" s="893">
        <f>X35+X39+X40+X41+X47</f>
        <v>31.235060430580468</v>
      </c>
      <c r="Y34" s="894">
        <f t="shared" ref="Y34:AK34" si="10">Y35+Y39+Y40+Y41+Y47</f>
        <v>32.573687877803181</v>
      </c>
      <c r="Z34" s="894">
        <f t="shared" si="10"/>
        <v>32.49168856074963</v>
      </c>
      <c r="AA34" s="894">
        <f t="shared" si="10"/>
        <v>31.812710825413646</v>
      </c>
      <c r="AB34" s="894">
        <f t="shared" si="10"/>
        <v>32.042960539681907</v>
      </c>
      <c r="AC34" s="894">
        <f t="shared" si="10"/>
        <v>28.614807877413416</v>
      </c>
      <c r="AD34" s="894">
        <f t="shared" si="10"/>
        <v>26.655324963867415</v>
      </c>
      <c r="AE34" s="894">
        <f t="shared" si="10"/>
        <v>26.807890322429326</v>
      </c>
      <c r="AF34" s="894">
        <f t="shared" si="10"/>
        <v>26.277543990250113</v>
      </c>
      <c r="AG34" s="894">
        <f t="shared" si="10"/>
        <v>26.416101296048041</v>
      </c>
      <c r="AH34" s="894">
        <f t="shared" si="10"/>
        <v>24.93204474556206</v>
      </c>
      <c r="AI34" s="894">
        <f t="shared" si="10"/>
        <v>23.038450588360927</v>
      </c>
      <c r="AJ34" s="894">
        <f t="shared" si="10"/>
        <v>24.731445520517656</v>
      </c>
      <c r="AK34" s="895">
        <f t="shared" si="10"/>
        <v>24.347258944492289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3.9067225390859579</v>
      </c>
      <c r="P35" s="453">
        <f t="shared" si="9"/>
        <v>0.12192139781365971</v>
      </c>
      <c r="Q35" s="328"/>
      <c r="R35" s="13"/>
      <c r="S35" s="323"/>
      <c r="T35" s="334"/>
      <c r="U35" s="246" t="s">
        <v>114</v>
      </c>
      <c r="V35" s="344"/>
      <c r="W35" s="344"/>
      <c r="X35" s="896">
        <f>SUM(X36:X38)</f>
        <v>6.2528097286621147</v>
      </c>
      <c r="Y35" s="897">
        <f t="shared" ref="Y35:AK35" si="11">SUM(Y36:Y38)</f>
        <v>6.8926152325216332</v>
      </c>
      <c r="Z35" s="897">
        <f t="shared" si="11"/>
        <v>7.1957662778602103</v>
      </c>
      <c r="AA35" s="897">
        <f t="shared" si="11"/>
        <v>7.1786460136854995</v>
      </c>
      <c r="AB35" s="897">
        <f t="shared" si="11"/>
        <v>7.235661380334478</v>
      </c>
      <c r="AC35" s="897">
        <f t="shared" si="11"/>
        <v>4.9790612742528113</v>
      </c>
      <c r="AD35" s="897">
        <f t="shared" si="11"/>
        <v>4.1198845349664985</v>
      </c>
      <c r="AE35" s="897">
        <f t="shared" si="11"/>
        <v>4.8830354039646036</v>
      </c>
      <c r="AF35" s="897">
        <f t="shared" si="11"/>
        <v>4.5449561213554173</v>
      </c>
      <c r="AG35" s="897">
        <f t="shared" si="11"/>
        <v>4.93585727377386</v>
      </c>
      <c r="AH35" s="897">
        <f t="shared" si="11"/>
        <v>4.6236973399247709</v>
      </c>
      <c r="AI35" s="897">
        <f t="shared" si="11"/>
        <v>3.6285784262445984</v>
      </c>
      <c r="AJ35" s="897">
        <f t="shared" si="11"/>
        <v>4.4773142669743384</v>
      </c>
      <c r="AK35" s="898">
        <f t="shared" si="11"/>
        <v>4.1636436602333964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7.8458441619318666</v>
      </c>
      <c r="P36" s="453">
        <f t="shared" si="9"/>
        <v>0.24485390955731437</v>
      </c>
      <c r="Q36" s="328"/>
      <c r="R36" s="13"/>
      <c r="S36" s="356" t="s">
        <v>184</v>
      </c>
      <c r="T36" s="335"/>
      <c r="U36" s="346"/>
      <c r="V36" s="336" t="s">
        <v>184</v>
      </c>
      <c r="W36" s="357"/>
      <c r="X36" s="899">
        <f>VLOOKUP(年度マスタ!$K$4&amp;"_"&amp;X$33,データシート1!$A:$BT,MATCH("aa_"&amp;$S36,データシート1!$A$1:$BT$1,0),0)</f>
        <v>4.1524474725478884</v>
      </c>
      <c r="Y36" s="900">
        <f>VLOOKUP(年度マスタ!$K$4&amp;"_"&amp;Y$33,データシート1!$A:$BT,MATCH("aa_"&amp;$S36,データシート1!$A$1:$BT$1,0),0)</f>
        <v>4.7442974871817656</v>
      </c>
      <c r="Z36" s="900">
        <f>VLOOKUP(年度マスタ!$K$4&amp;"_"&amp;Z$33,データシート1!$A:$BT,MATCH("aa_"&amp;$S36,データシート1!$A$1:$BT$1,0),0)</f>
        <v>5.2096964885179338</v>
      </c>
      <c r="AA36" s="900">
        <f>VLOOKUP(年度マスタ!$K$4&amp;"_"&amp;AA$33,データシート1!$A:$BT,MATCH("aa_"&amp;$S36,データシート1!$A$1:$BT$1,0),0)</f>
        <v>5.1866069466066351</v>
      </c>
      <c r="AB36" s="900">
        <f>VLOOKUP(年度マスタ!$K$4&amp;"_"&amp;AB$33,データシート1!$A:$BT,MATCH("aa_"&amp;$S36,データシート1!$A$1:$BT$1,0),0)</f>
        <v>5.2525897164934001</v>
      </c>
      <c r="AC36" s="900">
        <f>VLOOKUP(年度マスタ!$K$4&amp;"_"&amp;AC$33,データシート1!$A:$BT,MATCH("aa_"&amp;$S36,データシート1!$A$1:$BT$1,0),0)</f>
        <v>4.3042459857824289</v>
      </c>
      <c r="AD36" s="900">
        <f>VLOOKUP(年度マスタ!$K$4&amp;"_"&amp;AD$33,データシート1!$A:$BT,MATCH("aa_"&amp;$S36,データシート1!$A$1:$BT$1,0),0)</f>
        <v>3.415608194238537</v>
      </c>
      <c r="AE36" s="900">
        <f>VLOOKUP(年度マスタ!$K$4&amp;"_"&amp;AE$33,データシート1!$A:$BT,MATCH("aa_"&amp;$S36,データシート1!$A$1:$BT$1,0),0)</f>
        <v>4.1995011744304014</v>
      </c>
      <c r="AF36" s="900">
        <f>VLOOKUP(年度マスタ!$K$4&amp;"_"&amp;AF$33,データシート1!$A:$BT,MATCH("aa_"&amp;$S36,データシート1!$A$1:$BT$1,0),0)</f>
        <v>3.8723600577808046</v>
      </c>
      <c r="AG36" s="900">
        <f>VLOOKUP(年度マスタ!$K$4&amp;"_"&amp;AG$33,データシート1!$A:$BT,MATCH("aa_"&amp;$S36,データシート1!$A$1:$BT$1,0),0)</f>
        <v>4.3266850614870105</v>
      </c>
      <c r="AH36" s="900">
        <f>VLOOKUP(年度マスタ!$K$4&amp;"_"&amp;AH$33,データシート1!$A:$BT,MATCH("aa_"&amp;$S36,データシート1!$A$1:$BT$1,0),0)</f>
        <v>4.0247707727040174</v>
      </c>
      <c r="AI36" s="900">
        <f>VLOOKUP(年度マスタ!$K$4&amp;"_"&amp;AI$33,データシート1!$A:$BT,MATCH("aa_"&amp;$S36,データシート1!$A$1:$BT$1,0),0)</f>
        <v>2.5731821324314659</v>
      </c>
      <c r="AJ36" s="900">
        <f>VLOOKUP(年度マスタ!$K$4&amp;"_"&amp;AJ$33,データシート1!$A:$BT,MATCH("aa_"&amp;$S36,データシート1!$A$1:$BT$1,0),0)</f>
        <v>3.1324419317781937</v>
      </c>
      <c r="AK36" s="901">
        <f>VLOOKUP(年度マスタ!$K$4&amp;"_"&amp;AK$33,データシート1!$A:$BT,MATCH("aa_"&amp;$S36,データシート1!$A$1:$BT$1,0),0)</f>
        <v>3.2556415903571567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12.973701734934858</v>
      </c>
      <c r="P37" s="453">
        <f t="shared" si="9"/>
        <v>0.40488461479295162</v>
      </c>
      <c r="Q37" s="328"/>
      <c r="R37" s="13"/>
      <c r="S37" s="356" t="s">
        <v>187</v>
      </c>
      <c r="T37" s="335"/>
      <c r="U37" s="346"/>
      <c r="V37" s="336" t="s">
        <v>194</v>
      </c>
      <c r="W37" s="357"/>
      <c r="X37" s="899">
        <f>VLOOKUP(年度マスタ!$K$4&amp;"_"&amp;X$33,データシート1!$A:$BT,MATCH("aa_"&amp;$S37,データシート1!$A$1:$BT$1,0),0)</f>
        <v>0.1780349622348083</v>
      </c>
      <c r="Y37" s="900">
        <f>VLOOKUP(年度マスタ!$K$4&amp;"_"&amp;Y$33,データシート1!$A:$BT,MATCH("aa_"&amp;$S37,データシート1!$A$1:$BT$1,0),0)</f>
        <v>0.1907268466438535</v>
      </c>
      <c r="Z37" s="900">
        <f>VLOOKUP(年度マスタ!$K$4&amp;"_"&amp;Z$33,データシート1!$A:$BT,MATCH("aa_"&amp;$S37,データシート1!$A$1:$BT$1,0),0)</f>
        <v>0.239386997240118</v>
      </c>
      <c r="AA37" s="900">
        <f>VLOOKUP(年度マスタ!$K$4&amp;"_"&amp;AA$33,データシート1!$A:$BT,MATCH("aa_"&amp;$S37,データシート1!$A$1:$BT$1,0),0)</f>
        <v>0.21607705170656619</v>
      </c>
      <c r="AB37" s="900">
        <f>VLOOKUP(年度マスタ!$K$4&amp;"_"&amp;AB$33,データシート1!$A:$BT,MATCH("aa_"&amp;$S37,データシート1!$A$1:$BT$1,0),0)</f>
        <v>0.1777417723184847</v>
      </c>
      <c r="AC37" s="900">
        <f>VLOOKUP(年度マスタ!$K$4&amp;"_"&amp;AC$33,データシート1!$A:$BT,MATCH("aa_"&amp;$S37,データシート1!$A$1:$BT$1,0),0)</f>
        <v>0.1601832636619939</v>
      </c>
      <c r="AD37" s="900">
        <f>VLOOKUP(年度マスタ!$K$4&amp;"_"&amp;AD$33,データシート1!$A:$BT,MATCH("aa_"&amp;$S37,データシート1!$A$1:$BT$1,0),0)</f>
        <v>0.14906632096077521</v>
      </c>
      <c r="AE37" s="900">
        <f>VLOOKUP(年度マスタ!$K$4&amp;"_"&amp;AE$33,データシート1!$A:$BT,MATCH("aa_"&amp;$S37,データシート1!$A$1:$BT$1,0),0)</f>
        <v>0.14996208720202572</v>
      </c>
      <c r="AF37" s="900">
        <f>VLOOKUP(年度マスタ!$K$4&amp;"_"&amp;AF$33,データシート1!$A:$BT,MATCH("aa_"&amp;$S37,データシート1!$A$1:$BT$1,0),0)</f>
        <v>0.14788931098831529</v>
      </c>
      <c r="AG37" s="900">
        <f>VLOOKUP(年度マスタ!$K$4&amp;"_"&amp;AG$33,データシート1!$A:$BT,MATCH("aa_"&amp;$S37,データシート1!$A$1:$BT$1,0),0)</f>
        <v>0.13877290759023672</v>
      </c>
      <c r="AH37" s="900">
        <f>VLOOKUP(年度マスタ!$K$4&amp;"_"&amp;AH$33,データシート1!$A:$BT,MATCH("aa_"&amp;$S37,データシート1!$A$1:$BT$1,0),0)</f>
        <v>0.12596676907114204</v>
      </c>
      <c r="AI37" s="900">
        <f>VLOOKUP(年度マスタ!$K$4&amp;"_"&amp;AI$33,データシート1!$A:$BT,MATCH("aa_"&amp;$S37,データシート1!$A$1:$BT$1,0),0)</f>
        <v>0.16578897430241527</v>
      </c>
      <c r="AJ37" s="900">
        <f>VLOOKUP(年度マスタ!$K$4&amp;"_"&amp;AJ$33,データシート1!$A:$BT,MATCH("aa_"&amp;$S37,データシート1!$A$1:$BT$1,0),0)</f>
        <v>0.17777780032505633</v>
      </c>
      <c r="AK37" s="901">
        <f>VLOOKUP(年度マスタ!$K$4&amp;"_"&amp;AK$33,データシート1!$A:$BT,MATCH("aa_"&amp;$S37,データシート1!$A$1:$BT$1,0),0)</f>
        <v>0.16016506021115473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12.613614704305162</v>
      </c>
      <c r="P38" s="454">
        <f t="shared" si="9"/>
        <v>0.39364698179759322</v>
      </c>
      <c r="Q38" s="328"/>
      <c r="R38" s="13"/>
      <c r="S38" s="356" t="s">
        <v>188</v>
      </c>
      <c r="T38" s="335"/>
      <c r="U38" s="348"/>
      <c r="V38" s="358" t="s">
        <v>197</v>
      </c>
      <c r="W38" s="358"/>
      <c r="X38" s="899">
        <f>VLOOKUP(年度マスタ!$K$4&amp;"_"&amp;X$33,データシート1!$A:$BT,MATCH("aa_"&amp;$S38,データシート1!$A$1:$BT$1,0),0)</f>
        <v>1.922327293879418</v>
      </c>
      <c r="Y38" s="900">
        <f>VLOOKUP(年度マスタ!$K$4&amp;"_"&amp;Y$33,データシート1!$A:$BT,MATCH("aa_"&amp;$S38,データシート1!$A$1:$BT$1,0),0)</f>
        <v>1.957590898696014</v>
      </c>
      <c r="Z38" s="900">
        <f>VLOOKUP(年度マスタ!$K$4&amp;"_"&amp;Z$33,データシート1!$A:$BT,MATCH("aa_"&amp;$S38,データシート1!$A$1:$BT$1,0),0)</f>
        <v>1.746682792102159</v>
      </c>
      <c r="AA38" s="900">
        <f>VLOOKUP(年度マスタ!$K$4&amp;"_"&amp;AA$33,データシート1!$A:$BT,MATCH("aa_"&amp;$S38,データシート1!$A$1:$BT$1,0),0)</f>
        <v>1.7759620153722979</v>
      </c>
      <c r="AB38" s="900">
        <f>VLOOKUP(年度マスタ!$K$4&amp;"_"&amp;AB$33,データシート1!$A:$BT,MATCH("aa_"&amp;$S38,データシート1!$A$1:$BT$1,0),0)</f>
        <v>1.805329891522593</v>
      </c>
      <c r="AC38" s="900">
        <f>VLOOKUP(年度マスタ!$K$4&amp;"_"&amp;AC$33,データシート1!$A:$BT,MATCH("aa_"&amp;$S38,データシート1!$A$1:$BT$1,0),0)</f>
        <v>0.51463202480838888</v>
      </c>
      <c r="AD38" s="900">
        <f>VLOOKUP(年度マスタ!$K$4&amp;"_"&amp;AD$33,データシート1!$A:$BT,MATCH("aa_"&amp;$S38,データシート1!$A$1:$BT$1,0),0)</f>
        <v>0.55521001976718676</v>
      </c>
      <c r="AE38" s="900">
        <f>VLOOKUP(年度マスタ!$K$4&amp;"_"&amp;AE$33,データシート1!$A:$BT,MATCH("aa_"&amp;$S38,データシート1!$A$1:$BT$1,0),0)</f>
        <v>0.53357214233217676</v>
      </c>
      <c r="AF38" s="900">
        <f>VLOOKUP(年度マスタ!$K$4&amp;"_"&amp;AF$33,データシート1!$A:$BT,MATCH("aa_"&amp;$S38,データシート1!$A$1:$BT$1,0),0)</f>
        <v>0.5247067525862974</v>
      </c>
      <c r="AG38" s="900">
        <f>VLOOKUP(年度マスタ!$K$4&amp;"_"&amp;AG$33,データシート1!$A:$BT,MATCH("aa_"&amp;$S38,データシート1!$A$1:$BT$1,0),0)</f>
        <v>0.47039930469661251</v>
      </c>
      <c r="AH38" s="900">
        <f>VLOOKUP(年度マスタ!$K$4&amp;"_"&amp;AH$33,データシート1!$A:$BT,MATCH("aa_"&amp;$S38,データシート1!$A$1:$BT$1,0),0)</f>
        <v>0.47295979814961164</v>
      </c>
      <c r="AI38" s="900">
        <f>VLOOKUP(年度マスタ!$K$4&amp;"_"&amp;AI$33,データシート1!$A:$BT,MATCH("aa_"&amp;$S38,データシート1!$A$1:$BT$1,0),0)</f>
        <v>0.88960731951071714</v>
      </c>
      <c r="AJ38" s="900">
        <f>VLOOKUP(年度マスタ!$K$4&amp;"_"&amp;AJ$33,データシート1!$A:$BT,MATCH("aa_"&amp;$S38,データシート1!$A$1:$BT$1,0),0)</f>
        <v>1.1670945348710884</v>
      </c>
      <c r="AK38" s="901">
        <f>VLOOKUP(年度マスタ!$K$4&amp;"_"&amp;AK$33,データシート1!$A:$BT,MATCH("aa_"&amp;$S38,データシート1!$A$1:$BT$1,0),0)</f>
        <v>0.7478370096650846</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5.7250078587805335</v>
      </c>
      <c r="P39" s="454">
        <f t="shared" si="9"/>
        <v>0.17866663261937676</v>
      </c>
      <c r="Q39" s="328"/>
      <c r="R39" s="13"/>
      <c r="S39" s="356" t="s">
        <v>189</v>
      </c>
      <c r="T39" s="335"/>
      <c r="U39" s="343" t="s">
        <v>199</v>
      </c>
      <c r="V39" s="344"/>
      <c r="W39" s="344"/>
      <c r="X39" s="896">
        <f>VLOOKUP(年度マスタ!$K$4&amp;"_"&amp;X$33,データシート1!$A:$BT,MATCH("aa_"&amp;$S39,データシート1!$A$1:$BT$1,0),0)</f>
        <v>3.9587450374029278</v>
      </c>
      <c r="Y39" s="897">
        <f>VLOOKUP(年度マスタ!$K$4&amp;"_"&amp;Y$33,データシート1!$A:$BT,MATCH("aa_"&amp;$S39,データシート1!$A$1:$BT$1,0),0)</f>
        <v>4.0901647209895353</v>
      </c>
      <c r="Z39" s="897">
        <f>VLOOKUP(年度マスタ!$K$4&amp;"_"&amp;Z$33,データシート1!$A:$BT,MATCH("aa_"&amp;$S39,データシート1!$A$1:$BT$1,0),0)</f>
        <v>4.5012755320017828</v>
      </c>
      <c r="AA39" s="897">
        <f>VLOOKUP(年度マスタ!$K$4&amp;"_"&amp;AA$33,データシート1!$A:$BT,MATCH("aa_"&amp;$S39,データシート1!$A$1:$BT$1,0),0)</f>
        <v>4.0525382244420749</v>
      </c>
      <c r="AB39" s="897">
        <f>VLOOKUP(年度マスタ!$K$4&amp;"_"&amp;AB$33,データシート1!$A:$BT,MATCH("aa_"&amp;$S39,データシート1!$A$1:$BT$1,0),0)</f>
        <v>3.9067225390859579</v>
      </c>
      <c r="AC39" s="897">
        <f>VLOOKUP(年度マスタ!$K$4&amp;"_"&amp;AC$33,データシート1!$A:$BT,MATCH("aa_"&amp;$S39,データシート1!$A$1:$BT$1,0),0)</f>
        <v>3.1639706707484931</v>
      </c>
      <c r="AD39" s="897">
        <f>VLOOKUP(年度マスタ!$K$4&amp;"_"&amp;AD$33,データシート1!$A:$BT,MATCH("aa_"&amp;$S39,データシート1!$A$1:$BT$1,0),0)</f>
        <v>3.372947891428741</v>
      </c>
      <c r="AE39" s="897">
        <f>VLOOKUP(年度マスタ!$K$4&amp;"_"&amp;AE$33,データシート1!$A:$BT,MATCH("aa_"&amp;$S39,データシート1!$A$1:$BT$1,0),0)</f>
        <v>2.7266450723183411</v>
      </c>
      <c r="AF39" s="897">
        <f>VLOOKUP(年度マスタ!$K$4&amp;"_"&amp;AF$33,データシート1!$A:$BT,MATCH("aa_"&amp;$S39,データシート1!$A$1:$BT$1,0),0)</f>
        <v>2.5903064753908169</v>
      </c>
      <c r="AG39" s="897">
        <f>VLOOKUP(年度マスタ!$K$4&amp;"_"&amp;AG$33,データシート1!$A:$BT,MATCH("aa_"&amp;$S39,データシート1!$A$1:$BT$1,0),0)</f>
        <v>2.5209319214009964</v>
      </c>
      <c r="AH39" s="897">
        <f>VLOOKUP(年度マスタ!$K$4&amp;"_"&amp;AH$33,データシート1!$A:$BT,MATCH("aa_"&amp;$S39,データシート1!$A$1:$BT$1,0),0)</f>
        <v>2.4140603268500165</v>
      </c>
      <c r="AI39" s="897">
        <f>VLOOKUP(年度マスタ!$K$4&amp;"_"&amp;AI$33,データシート1!$A:$BT,MATCH("aa_"&amp;$S39,データシート1!$A$1:$BT$1,0),0)</f>
        <v>2.4300446831647831</v>
      </c>
      <c r="AJ39" s="897">
        <f>VLOOKUP(年度マスタ!$K$4&amp;"_"&amp;AJ$33,データシート1!$A:$BT,MATCH("aa_"&amp;$S39,データシート1!$A$1:$BT$1,0),0)</f>
        <v>2.7487458666326838</v>
      </c>
      <c r="AK39" s="898">
        <f>VLOOKUP(年度マスタ!$K$4&amp;"_"&amp;AK$33,データシート1!$A:$BT,MATCH("aa_"&amp;$S39,データシート1!$A$1:$BT$1,0),0)</f>
        <v>2.7145388612690269</v>
      </c>
      <c r="AL39" s="330"/>
      <c r="AW39" s="17" t="str">
        <f>年度マスタ!K4</f>
        <v>20349</v>
      </c>
      <c r="AX39" s="17" t="s">
        <v>200</v>
      </c>
      <c r="AY39" s="17">
        <f>VLOOKUP($AW39&amp;"_"&amp;$AY$34,データシート1!$A:$BT,MATCH($AY$31&amp;"_"&amp;AY$36,データシート1!$A$1:$BT$1,0),0)</f>
        <v>3.2556415903571567</v>
      </c>
      <c r="AZ39" s="17">
        <f>VLOOKUP($AW39&amp;"_"&amp;$AY$34,データシート1!$A:$BT,MATCH($AY$31&amp;"_"&amp;AZ$36,データシート1!$A$1:$BT$1,0),0)</f>
        <v>0.16016506021115473</v>
      </c>
      <c r="BA39" s="17">
        <f>VLOOKUP($AW39&amp;"_"&amp;$AY$34,データシート1!$A:$BT,MATCH($AY$31&amp;"_"&amp;BA$36,データシート1!$A$1:$BT$1,0),0)</f>
        <v>0.7478370096650846</v>
      </c>
      <c r="BB39" s="17">
        <f>VLOOKUP($AW39&amp;"_"&amp;$AY$34,データシート1!$A:$BT,MATCH($AY$31&amp;"_"&amp;BB$36,データシート1!$A$1:$BT$1,0),0)</f>
        <v>2.7145388612690269</v>
      </c>
      <c r="BC39" s="17">
        <f>VLOOKUP($AW39&amp;"_"&amp;$AY$34,データシート1!$A:$BT,MATCH($AY$31&amp;"_"&amp;BC$36,データシート1!$A$1:$BT$1,0),0)</f>
        <v>6.5989125942264213</v>
      </c>
      <c r="BD39" s="17">
        <f>VLOOKUP($AW39&amp;"_"&amp;$AY$34,データシート1!$A:$BT,MATCH($AY$31&amp;"_"&amp;BD$36,データシート1!$A$1:$BT$1,0),0)</f>
        <v>4.4603199084783327</v>
      </c>
      <c r="BE39" s="17">
        <f>VLOOKUP($AW39&amp;"_"&amp;$AY$34,データシート1!$A:$BT,MATCH($AY$31&amp;"_"&amp;BE$36,データシート1!$A$1:$BT$1,0),0)</f>
        <v>6.0505806892015634</v>
      </c>
      <c r="BF39" s="17">
        <f>VLOOKUP($AW39&amp;"_"&amp;$AY$34,データシート1!$A:$BT,MATCH($AY$31&amp;"_"&amp;BF$36,データシート1!$A$1:$BT$1,0),0)</f>
        <v>0.24984361160006563</v>
      </c>
      <c r="BG39" s="17">
        <f>VLOOKUP($AW39&amp;"_"&amp;$AY$34,データシート1!$A:$BT,MATCH($AY$31&amp;"_"&amp;BG$36,データシート1!$A$1:$BT$1,0),0)</f>
        <v>0</v>
      </c>
      <c r="BH39" s="17">
        <f>VLOOKUP($AW39&amp;"_"&amp;$AY$34,データシート1!$A:$BT,MATCH($AY$31&amp;"_"&amp;BH$36,データシート1!$A$1:$BT$1,0),0)</f>
        <v>0.1094196194834824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6.8886068455246283</v>
      </c>
      <c r="P40" s="454">
        <f t="shared" si="9"/>
        <v>0.21498034917821648</v>
      </c>
      <c r="Q40" s="328"/>
      <c r="R40" s="13"/>
      <c r="S40" s="356" t="s">
        <v>165</v>
      </c>
      <c r="T40" s="335"/>
      <c r="U40" s="343" t="s">
        <v>165</v>
      </c>
      <c r="V40" s="344"/>
      <c r="W40" s="344"/>
      <c r="X40" s="896">
        <f>VLOOKUP(年度マスタ!$K$4&amp;"_"&amp;X$33,データシート1!$A:$BT,MATCH("aa_"&amp;$S40,データシート1!$A$1:$BT$1,0),0)</f>
        <v>7.5083093206165819</v>
      </c>
      <c r="Y40" s="897">
        <f>VLOOKUP(年度マスタ!$K$4&amp;"_"&amp;Y$33,データシート1!$A:$BT,MATCH("aa_"&amp;$S40,データシート1!$A$1:$BT$1,0),0)</f>
        <v>7.9679379729585333</v>
      </c>
      <c r="Z40" s="897">
        <f>VLOOKUP(年度マスタ!$K$4&amp;"_"&amp;Z$33,データシート1!$A:$BT,MATCH("aa_"&amp;$S40,データシート1!$A$1:$BT$1,0),0)</f>
        <v>7.5469152705199898</v>
      </c>
      <c r="AA40" s="897">
        <f>VLOOKUP(年度マスタ!$K$4&amp;"_"&amp;AA$33,データシート1!$A:$BT,MATCH("aa_"&amp;$S40,データシート1!$A$1:$BT$1,0),0)</f>
        <v>7.3224299686591534</v>
      </c>
      <c r="AB40" s="897">
        <f>VLOOKUP(年度マスタ!$K$4&amp;"_"&amp;AB$33,データシート1!$A:$BT,MATCH("aa_"&amp;$S40,データシート1!$A$1:$BT$1,0),0)</f>
        <v>7.8458441619318666</v>
      </c>
      <c r="AC40" s="897">
        <f>VLOOKUP(年度マスタ!$K$4&amp;"_"&amp;AC$33,データシート1!$A:$BT,MATCH("aa_"&amp;$S40,データシート1!$A$1:$BT$1,0),0)</f>
        <v>7.7826920137706033</v>
      </c>
      <c r="AD40" s="897">
        <f>VLOOKUP(年度マスタ!$K$4&amp;"_"&amp;AD$33,データシート1!$A:$BT,MATCH("aa_"&amp;$S40,データシート1!$A$1:$BT$1,0),0)</f>
        <v>6.6591147295773681</v>
      </c>
      <c r="AE40" s="897">
        <f>VLOOKUP(年度マスタ!$K$4&amp;"_"&amp;AE$33,データシート1!$A:$BT,MATCH("aa_"&amp;$S40,データシート1!$A$1:$BT$1,0),0)</f>
        <v>7.0653949414675159</v>
      </c>
      <c r="AF40" s="897">
        <f>VLOOKUP(年度マスタ!$K$4&amp;"_"&amp;AF$33,データシート1!$A:$BT,MATCH("aa_"&amp;$S40,データシート1!$A$1:$BT$1,0),0)</f>
        <v>7.2086410601607138</v>
      </c>
      <c r="AG40" s="897">
        <f>VLOOKUP(年度マスタ!$K$4&amp;"_"&amp;AG$33,データシート1!$A:$BT,MATCH("aa_"&amp;$S40,データシート1!$A$1:$BT$1,0),0)</f>
        <v>7.0592199339903772</v>
      </c>
      <c r="AH40" s="897">
        <f>VLOOKUP(年度マスタ!$K$4&amp;"_"&amp;AH$33,データシート1!$A:$BT,MATCH("aa_"&amp;$S40,データシート1!$A$1:$BT$1,0),0)</f>
        <v>6.2084419223145071</v>
      </c>
      <c r="AI40" s="897">
        <f>VLOOKUP(年度マスタ!$K$4&amp;"_"&amp;AI$33,データシート1!$A:$BT,MATCH("aa_"&amp;$S40,データシート1!$A$1:$BT$1,0),0)</f>
        <v>6.2196168392390163</v>
      </c>
      <c r="AJ40" s="897">
        <f>VLOOKUP(年度マスタ!$K$4&amp;"_"&amp;AJ$33,データシート1!$A:$BT,MATCH("aa_"&amp;$S40,データシート1!$A$1:$BT$1,0),0)</f>
        <v>6.652402137254982</v>
      </c>
      <c r="AK40" s="898">
        <f>VLOOKUP(年度マスタ!$K$4&amp;"_"&amp;AK$33,データシート1!$A:$BT,MATCH("aa_"&amp;$S40,データシート1!$A$1:$BT$1,0),0)</f>
        <v>6.5989125942264213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0.36008703062969699</v>
      </c>
      <c r="P41" s="454">
        <f t="shared" si="9"/>
        <v>1.1237632995358413E-2</v>
      </c>
      <c r="Q41" s="328"/>
      <c r="R41" s="13"/>
      <c r="S41" s="356" t="s">
        <v>201</v>
      </c>
      <c r="T41" s="335"/>
      <c r="U41" s="246" t="s">
        <v>128</v>
      </c>
      <c r="V41" s="344"/>
      <c r="W41" s="344"/>
      <c r="X41" s="896">
        <f>X42+X45+X46</f>
        <v>13.459785888788863</v>
      </c>
      <c r="Y41" s="897">
        <f t="shared" ref="Y41:AH41" si="12">Y42+Y45+Y46</f>
        <v>13.507049098727643</v>
      </c>
      <c r="Z41" s="897">
        <f t="shared" si="12"/>
        <v>13.159770640167649</v>
      </c>
      <c r="AA41" s="897">
        <f t="shared" si="12"/>
        <v>13.194919492241288</v>
      </c>
      <c r="AB41" s="897">
        <f t="shared" si="12"/>
        <v>12.973701734934858</v>
      </c>
      <c r="AC41" s="897">
        <f t="shared" si="12"/>
        <v>12.637669384014348</v>
      </c>
      <c r="AD41" s="897">
        <f t="shared" si="12"/>
        <v>12.425120029533721</v>
      </c>
      <c r="AE41" s="897">
        <f t="shared" si="12"/>
        <v>12.068804859896998</v>
      </c>
      <c r="AF41" s="897">
        <f t="shared" si="12"/>
        <v>11.885892063622197</v>
      </c>
      <c r="AG41" s="897">
        <f t="shared" si="12"/>
        <v>11.764794037801126</v>
      </c>
      <c r="AH41" s="897">
        <f t="shared" si="12"/>
        <v>11.590001882892105</v>
      </c>
      <c r="AI41" s="897">
        <f>AI42+AI45+AI46</f>
        <v>10.647564013468282</v>
      </c>
      <c r="AJ41" s="897">
        <f>AJ42+AJ45+AJ46</f>
        <v>10.727351081589514</v>
      </c>
      <c r="AK41" s="898">
        <f>AK42+AK45+AK46</f>
        <v>10.760744209279961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13.179084108301861</v>
      </c>
      <c r="Y42" s="900">
        <f t="shared" ref="Y42:AK42" si="13">SUM(Y43:Y44)</f>
        <v>13.218185687205111</v>
      </c>
      <c r="Z42" s="900">
        <f t="shared" si="13"/>
        <v>12.828394648770836</v>
      </c>
      <c r="AA42" s="900">
        <f t="shared" si="13"/>
        <v>12.839232173496999</v>
      </c>
      <c r="AB42" s="900">
        <f t="shared" si="13"/>
        <v>12.613614704305162</v>
      </c>
      <c r="AC42" s="900">
        <f t="shared" si="13"/>
        <v>12.294265413665018</v>
      </c>
      <c r="AD42" s="900">
        <f t="shared" si="13"/>
        <v>12.092800339946107</v>
      </c>
      <c r="AE42" s="900">
        <f t="shared" si="13"/>
        <v>11.749759990092649</v>
      </c>
      <c r="AF42" s="900">
        <f t="shared" si="13"/>
        <v>11.582559581380874</v>
      </c>
      <c r="AG42" s="900">
        <f t="shared" si="13"/>
        <v>11.486045132595009</v>
      </c>
      <c r="AH42" s="900">
        <f t="shared" si="13"/>
        <v>11.321500717656273</v>
      </c>
      <c r="AI42" s="900">
        <f t="shared" si="13"/>
        <v>10.392087198980761</v>
      </c>
      <c r="AJ42" s="900">
        <f t="shared" si="13"/>
        <v>10.476695229532321</v>
      </c>
      <c r="AK42" s="901">
        <f t="shared" si="13"/>
        <v>10.510900597679896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8.1030723394748067E-2</v>
      </c>
      <c r="P43" s="612">
        <f t="shared" si="9"/>
        <v>2.5288151291264068E-3</v>
      </c>
      <c r="Q43" s="328"/>
      <c r="R43" s="13"/>
      <c r="S43" s="356" t="s">
        <v>190</v>
      </c>
      <c r="T43" s="359"/>
      <c r="U43" s="346"/>
      <c r="V43" s="360"/>
      <c r="W43" s="347" t="s">
        <v>190</v>
      </c>
      <c r="X43" s="899">
        <f>VLOOKUP(年度マスタ!$K$4&amp;"_"&amp;X$33,データシート1!$A:$BT,MATCH("aa_"&amp;$S43,データシート1!$A$1:$BT$1,0),0)</f>
        <v>6.0096008328010031</v>
      </c>
      <c r="Y43" s="900">
        <f>VLOOKUP(年度マスタ!$K$4&amp;"_"&amp;Y$33,データシート1!$A:$BT,MATCH("aa_"&amp;$S43,データシート1!$A$1:$BT$1,0),0)</f>
        <v>5.9975565401879818</v>
      </c>
      <c r="Z43" s="900">
        <f>VLOOKUP(年度マスタ!$K$4&amp;"_"&amp;Z$33,データシート1!$A:$BT,MATCH("aa_"&amp;$S43,データシート1!$A$1:$BT$1,0),0)</f>
        <v>5.8758115266094055</v>
      </c>
      <c r="AA43" s="900">
        <f>VLOOKUP(年度マスタ!$K$4&amp;"_"&amp;AA$33,データシート1!$A:$BT,MATCH("aa_"&amp;$S43,データシート1!$A$1:$BT$1,0),0)</f>
        <v>5.9117882559329686</v>
      </c>
      <c r="AB43" s="900">
        <f>VLOOKUP(年度マスタ!$K$4&amp;"_"&amp;AB$33,データシート1!$A:$BT,MATCH("aa_"&amp;$S43,データシート1!$A$1:$BT$1,0),0)</f>
        <v>5.7250078587805335</v>
      </c>
      <c r="AC43" s="900">
        <f>VLOOKUP(年度マスタ!$K$4&amp;"_"&amp;AC$33,データシート1!$A:$BT,MATCH("aa_"&amp;$S43,データシート1!$A$1:$BT$1,0),0)</f>
        <v>5.4200659324337987</v>
      </c>
      <c r="AD43" s="900">
        <f>VLOOKUP(年度マスタ!$K$4&amp;"_"&amp;AD$33,データシート1!$A:$BT,MATCH("aa_"&amp;$S43,データシート1!$A$1:$BT$1,0),0)</f>
        <v>5.3890552064923902</v>
      </c>
      <c r="AE43" s="900">
        <f>VLOOKUP(年度マスタ!$K$4&amp;"_"&amp;AE$33,データシート1!$A:$BT,MATCH("aa_"&amp;$S43,データシート1!$A$1:$BT$1,0),0)</f>
        <v>5.3168121493962577</v>
      </c>
      <c r="AF43" s="900">
        <f>VLOOKUP(年度マスタ!$K$4&amp;"_"&amp;AF$33,データシート1!$A:$BT,MATCH("aa_"&amp;$S43,データシート1!$A$1:$BT$1,0),0)</f>
        <v>5.2869210414445407</v>
      </c>
      <c r="AG43" s="900">
        <f>VLOOKUP(年度マスタ!$K$4&amp;"_"&amp;AG$33,データシート1!$A:$BT,MATCH("aa_"&amp;$S43,データシート1!$A$1:$BT$1,0),0)</f>
        <v>5.1383576289567792</v>
      </c>
      <c r="AH43" s="900">
        <f>VLOOKUP(年度マスタ!$K$4&amp;"_"&amp;AH$33,データシート1!$A:$BT,MATCH("aa_"&amp;$S43,データシート1!$A$1:$BT$1,0),0)</f>
        <v>4.9355738743852537</v>
      </c>
      <c r="AI43" s="900">
        <f>VLOOKUP(年度マスタ!$K$4&amp;"_"&amp;AI$33,データシート1!$A:$BT,MATCH("aa_"&amp;$S43,データシート1!$A$1:$BT$1,0),0)</f>
        <v>4.3704419431652628</v>
      </c>
      <c r="AJ43" s="900">
        <f>VLOOKUP(年度マスタ!$K$4&amp;"_"&amp;AJ$33,データシート1!$A:$BT,MATCH("aa_"&amp;$S43,データシート1!$A$1:$BT$1,0),0)</f>
        <v>4.259531181154129</v>
      </c>
      <c r="AK43" s="901">
        <f>VLOOKUP(年度マスタ!$K$4&amp;"_"&amp;AK$33,データシート1!$A:$BT,MATCH("aa_"&amp;$S43,データシート1!$A$1:$BT$1,0),0)</f>
        <v>4.4603199084783327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7.1694832755008573</v>
      </c>
      <c r="Y44" s="900">
        <f>VLOOKUP(年度マスタ!$K$4&amp;"_"&amp;Y$33,データシート1!$A:$BT,MATCH("aa_"&amp;$S44,データシート1!$A$1:$BT$1,0),0)</f>
        <v>7.2206291470171298</v>
      </c>
      <c r="Z44" s="900">
        <f>VLOOKUP(年度マスタ!$K$4&amp;"_"&amp;Z$33,データシート1!$A:$BT,MATCH("aa_"&amp;$S44,データシート1!$A$1:$BT$1,0),0)</f>
        <v>6.95258312216143</v>
      </c>
      <c r="AA44" s="900">
        <f>VLOOKUP(年度マスタ!$K$4&amp;"_"&amp;AA$33,データシート1!$A:$BT,MATCH("aa_"&amp;$S44,データシート1!$A$1:$BT$1,0),0)</f>
        <v>6.9274439175640303</v>
      </c>
      <c r="AB44" s="900">
        <f>VLOOKUP(年度マスタ!$K$4&amp;"_"&amp;AB$33,データシート1!$A:$BT,MATCH("aa_"&amp;$S44,データシート1!$A$1:$BT$1,0),0)</f>
        <v>6.8886068455246283</v>
      </c>
      <c r="AC44" s="900">
        <f>VLOOKUP(年度マスタ!$K$4&amp;"_"&amp;AC$33,データシート1!$A:$BT,MATCH("aa_"&amp;$S44,データシート1!$A$1:$BT$1,0),0)</f>
        <v>6.8741994812312193</v>
      </c>
      <c r="AD44" s="900">
        <f>VLOOKUP(年度マスタ!$K$4&amp;"_"&amp;AD$33,データシート1!$A:$BT,MATCH("aa_"&amp;$S44,データシート1!$A$1:$BT$1,0),0)</f>
        <v>6.703745133453717</v>
      </c>
      <c r="AE44" s="900">
        <f>VLOOKUP(年度マスタ!$K$4&amp;"_"&amp;AE$33,データシート1!$A:$BT,MATCH("aa_"&amp;$S44,データシート1!$A$1:$BT$1,0),0)</f>
        <v>6.4329478406963903</v>
      </c>
      <c r="AF44" s="900">
        <f>VLOOKUP(年度マスタ!$K$4&amp;"_"&amp;AF$33,データシート1!$A:$BT,MATCH("aa_"&amp;$S44,データシート1!$A$1:$BT$1,0),0)</f>
        <v>6.2956385399363324</v>
      </c>
      <c r="AG44" s="900">
        <f>VLOOKUP(年度マスタ!$K$4&amp;"_"&amp;AG$33,データシート1!$A:$BT,MATCH("aa_"&amp;$S44,データシート1!$A$1:$BT$1,0),0)</f>
        <v>6.3476875036382294</v>
      </c>
      <c r="AH44" s="900">
        <f>VLOOKUP(年度マスタ!$K$4&amp;"_"&amp;AH$33,データシート1!$A:$BT,MATCH("aa_"&amp;$S44,データシート1!$A$1:$BT$1,0),0)</f>
        <v>6.3859268432710188</v>
      </c>
      <c r="AI44" s="900">
        <f>VLOOKUP(年度マスタ!$K$4&amp;"_"&amp;AI$33,データシート1!$A:$BT,MATCH("aa_"&amp;$S44,データシート1!$A$1:$BT$1,0),0)</f>
        <v>6.021645255815498</v>
      </c>
      <c r="AJ44" s="900">
        <f>VLOOKUP(年度マスタ!$K$4&amp;"_"&amp;AJ$33,データシート1!$A:$BT,MATCH("aa_"&amp;$S44,データシート1!$A$1:$BT$1,0),0)</f>
        <v>6.2171640483781925</v>
      </c>
      <c r="AK44" s="901">
        <f>VLOOKUP(年度マスタ!$K$4&amp;"_"&amp;AK$33,データシート1!$A:$BT,MATCH("aa_"&amp;$S44,データシート1!$A$1:$BT$1,0),0)</f>
        <v>6.0505806892015634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0.28070178048700201</v>
      </c>
      <c r="Y45" s="900">
        <f>VLOOKUP(年度マスタ!$K$4&amp;"_"&amp;Y$33,データシート1!$A:$BT,MATCH("aa_"&amp;$S45,データシート1!$A$1:$BT$1,0),0)</f>
        <v>0.28886341152253198</v>
      </c>
      <c r="Z45" s="900">
        <f>VLOOKUP(年度マスタ!$K$4&amp;"_"&amp;Z$33,データシート1!$A:$BT,MATCH("aa_"&amp;$S45,データシート1!$A$1:$BT$1,0),0)</f>
        <v>0.33137599139681301</v>
      </c>
      <c r="AA45" s="900">
        <f>VLOOKUP(年度マスタ!$K$4&amp;"_"&amp;AA$33,データシート1!$A:$BT,MATCH("aa_"&amp;$S45,データシート1!$A$1:$BT$1,0),0)</f>
        <v>0.35568731874428899</v>
      </c>
      <c r="AB45" s="900">
        <f>VLOOKUP(年度マスタ!$K$4&amp;"_"&amp;AB$33,データシート1!$A:$BT,MATCH("aa_"&amp;$S45,データシート1!$A$1:$BT$1,0),0)</f>
        <v>0.36008703062969699</v>
      </c>
      <c r="AC45" s="900">
        <f>VLOOKUP(年度マスタ!$K$4&amp;"_"&amp;AC$33,データシート1!$A:$BT,MATCH("aa_"&amp;$S45,データシート1!$A$1:$BT$1,0),0)</f>
        <v>0.34340397034933101</v>
      </c>
      <c r="AD45" s="900">
        <f>VLOOKUP(年度マスタ!$K$4&amp;"_"&amp;AD$33,データシート1!$A:$BT,MATCH("aa_"&amp;$S45,データシート1!$A$1:$BT$1,0),0)</f>
        <v>0.33231968958761399</v>
      </c>
      <c r="AE45" s="900">
        <f>VLOOKUP(年度マスタ!$K$4&amp;"_"&amp;AE$33,データシート1!$A:$BT,MATCH("aa_"&amp;$S45,データシート1!$A$1:$BT$1,0),0)</f>
        <v>0.31904486980434954</v>
      </c>
      <c r="AF45" s="900">
        <f>VLOOKUP(年度マスタ!$K$4&amp;"_"&amp;AF$33,データシート1!$A:$BT,MATCH("aa_"&amp;$S45,データシート1!$A$1:$BT$1,0),0)</f>
        <v>0.30333248224132398</v>
      </c>
      <c r="AG45" s="900">
        <f>VLOOKUP(年度マスタ!$K$4&amp;"_"&amp;AG$33,データシート1!$A:$BT,MATCH("aa_"&amp;$S45,データシート1!$A$1:$BT$1,0),0)</f>
        <v>0.278748905206116</v>
      </c>
      <c r="AH45" s="900">
        <f>VLOOKUP(年度マスタ!$K$4&amp;"_"&amp;AH$33,データシート1!$A:$BT,MATCH("aa_"&amp;$S45,データシート1!$A$1:$BT$1,0),0)</f>
        <v>0.26850116523583201</v>
      </c>
      <c r="AI45" s="900">
        <f>VLOOKUP(年度マスタ!$K$4&amp;"_"&amp;AI$33,データシート1!$A:$BT,MATCH("aa_"&amp;$S45,データシート1!$A$1:$BT$1,0),0)</f>
        <v>0.25547681448752002</v>
      </c>
      <c r="AJ45" s="900">
        <f>VLOOKUP(年度マスタ!$K$4&amp;"_"&amp;AJ$33,データシート1!$A:$BT,MATCH("aa_"&amp;$S45,データシート1!$A$1:$BT$1,0),0)</f>
        <v>0.25065585205719298</v>
      </c>
      <c r="AK45" s="901">
        <f>VLOOKUP(年度マスタ!$K$4&amp;"_"&amp;AK$33,データシート1!$A:$BT,MATCH("aa_"&amp;$S45,データシート1!$A$1:$BT$1,0),0)</f>
        <v>0.24984361160006563</v>
      </c>
      <c r="AL45" s="330"/>
      <c r="AW45" s="17" t="str">
        <f>AW48</f>
        <v>青木村</v>
      </c>
      <c r="AX45" s="1010">
        <f t="shared" ref="AX45:BB45" si="15">AX48/$BC48</f>
        <v>0.17101077660223737</v>
      </c>
      <c r="AY45" s="1010">
        <f t="shared" si="15"/>
        <v>0.1114925859809404</v>
      </c>
      <c r="AZ45" s="1010">
        <f t="shared" si="15"/>
        <v>0.27103308053160513</v>
      </c>
      <c r="BA45" s="1010">
        <f t="shared" si="15"/>
        <v>0.44196943211606171</v>
      </c>
      <c r="BB45" s="1010">
        <f t="shared" si="15"/>
        <v>4.4941247691553691E-3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5.5410455109978399E-2</v>
      </c>
      <c r="Y47" s="903">
        <f>VLOOKUP(年度マスタ!$K$4&amp;"_"&amp;Y$33,データシート1!$A:$BT,MATCH("aa_"&amp;$S47,データシート1!$A$1:$BT$1,0),0)</f>
        <v>0.1159208526058346</v>
      </c>
      <c r="Z47" s="903">
        <f>VLOOKUP(年度マスタ!$K$4&amp;"_"&amp;Z$33,データシート1!$A:$BT,MATCH("aa_"&amp;$S47,データシート1!$A$1:$BT$1,0),0)</f>
        <v>8.7960840199994034E-2</v>
      </c>
      <c r="AA47" s="903">
        <f>VLOOKUP(年度マスタ!$K$4&amp;"_"&amp;AA$33,データシート1!$A:$BT,MATCH("aa_"&amp;$S47,データシート1!$A$1:$BT$1,0),0)</f>
        <v>6.4177126385629363E-2</v>
      </c>
      <c r="AB47" s="903">
        <f>VLOOKUP(年度マスタ!$K$4&amp;"_"&amp;AB$33,データシート1!$A:$BT,MATCH("aa_"&amp;$S47,データシート1!$A$1:$BT$1,0),0)</f>
        <v>8.1030723394748067E-2</v>
      </c>
      <c r="AC47" s="903">
        <f>VLOOKUP(年度マスタ!$K$4&amp;"_"&amp;AC$33,データシート1!$A:$BT,MATCH("aa_"&amp;$S47,データシート1!$A$1:$BT$1,0),0)</f>
        <v>5.1414534627160891E-2</v>
      </c>
      <c r="AD47" s="903">
        <f>VLOOKUP(年度マスタ!$K$4&amp;"_"&amp;AD$33,データシート1!$A:$BT,MATCH("aa_"&amp;$S47,データシート1!$A$1:$BT$1,0),0)</f>
        <v>7.8257778361085148E-2</v>
      </c>
      <c r="AE47" s="903">
        <f>VLOOKUP(年度マスタ!$K$4&amp;"_"&amp;AE$33,データシート1!$A:$BT,MATCH("aa_"&amp;$S47,データシート1!$A$1:$BT$1,0),0)</f>
        <v>6.4010044781870112E-2</v>
      </c>
      <c r="AF47" s="903">
        <f>VLOOKUP(年度マスタ!$K$4&amp;"_"&amp;AF$33,データシート1!$A:$BT,MATCH("aa_"&amp;$S47,データシート1!$A$1:$BT$1,0),0)</f>
        <v>4.7748269720967018E-2</v>
      </c>
      <c r="AG47" s="903">
        <f>VLOOKUP(年度マスタ!$K$4&amp;"_"&amp;AG$33,データシート1!$A:$BT,MATCH("aa_"&amp;$S47,データシート1!$A$1:$BT$1,0),0)</f>
        <v>0.13529812908168445</v>
      </c>
      <c r="AH47" s="903">
        <f>VLOOKUP(年度マスタ!$K$4&amp;"_"&amp;AH$33,データシート1!$A:$BT,MATCH("aa_"&amp;$S47,データシート1!$A$1:$BT$1,0),0)</f>
        <v>9.5843273580662081E-2</v>
      </c>
      <c r="AI47" s="903">
        <f>VLOOKUP(年度マスタ!$K$4&amp;"_"&amp;AI$33,データシート1!$A:$BT,MATCH("aa_"&amp;$S47,データシート1!$A$1:$BT$1,0),0)</f>
        <v>0.1126466262442468</v>
      </c>
      <c r="AJ47" s="903">
        <f>VLOOKUP(年度マスタ!$K$4&amp;"_"&amp;AJ$33,データシート1!$A:$BT,MATCH("aa_"&amp;$S47,データシート1!$A$1:$BT$1,0),0)</f>
        <v>0.12563216806613639</v>
      </c>
      <c r="AK47" s="904">
        <f>VLOOKUP(年度マスタ!$K$4&amp;"_"&amp;AK$33,データシート1!$A:$BT,MATCH("aa_"&amp;$S47,データシート1!$A$1:$BT$1,0),0)</f>
        <v>0.1094196194834824</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青木村</v>
      </c>
      <c r="AX48" s="1011">
        <f>SUM(AY39:BA39)</f>
        <v>4.1636436602333964</v>
      </c>
      <c r="AY48" s="1011">
        <f>BB39</f>
        <v>2.7145388612690269</v>
      </c>
      <c r="AZ48" s="1011">
        <f>BC39</f>
        <v>6.5989125942264213</v>
      </c>
      <c r="BA48" s="1011">
        <f>SUM(BD39:BG39)</f>
        <v>10.760744209279961</v>
      </c>
      <c r="BB48" s="1011">
        <f>BH39</f>
        <v>0.1094196194834824</v>
      </c>
      <c r="BC48" s="1011">
        <f>SUM(AX48:BB48)</f>
        <v>24.347258944492289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24.347258944492289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4.1636436602333964</v>
      </c>
      <c r="P52" s="453">
        <f t="shared" ref="P52:P64" si="18">O52/$O$51</f>
        <v>0.17101077660223737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3.2556415903571567</v>
      </c>
      <c r="P53" s="454">
        <f t="shared" si="18"/>
        <v>0.13371696574877195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0.16016506021115473</v>
      </c>
      <c r="P54" s="454">
        <f t="shared" si="18"/>
        <v>6.5783610621756028E-3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0.7478370096650846</v>
      </c>
      <c r="P55" s="454">
        <f t="shared" si="18"/>
        <v>3.0715449791289807E-2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2.7145388612690269</v>
      </c>
      <c r="P56" s="453">
        <f t="shared" si="18"/>
        <v>0.1114925859809404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6.5989125942264213</v>
      </c>
      <c r="P57" s="453">
        <f t="shared" si="18"/>
        <v>0.27103308053160513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10.760744209279961</v>
      </c>
      <c r="P58" s="453">
        <f t="shared" si="18"/>
        <v>0.44196943211606171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10.510900597679896</v>
      </c>
      <c r="P59" s="454">
        <f t="shared" si="18"/>
        <v>0.43170775903944691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4.4603199084783327</v>
      </c>
      <c r="P60" s="454">
        <f t="shared" si="18"/>
        <v>0.18319597777503915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6.0505806892015634</v>
      </c>
      <c r="P61" s="454">
        <f t="shared" si="18"/>
        <v>0.24851178126440779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0.24984361160006563</v>
      </c>
      <c r="P62" s="454">
        <f t="shared" si="18"/>
        <v>1.0261673076614809E-2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0.1094196194834824</v>
      </c>
      <c r="P64" s="612">
        <f t="shared" si="18"/>
        <v>4.4941247691553691E-3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青木村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65.9833</v>
      </c>
      <c r="AI7" s="78">
        <f>VLOOKUP(年度マスタ!$K$4&amp;"_"&amp;$AG7,データシート1!$A:$BT,MATCH("ab_"&amp;AI$2,データシート1!$A$1:$BT$1,0),0)</f>
        <v>86</v>
      </c>
      <c r="AJ7" s="78">
        <f>VLOOKUP(年度マスタ!$K$4&amp;"_"&amp;$AG7,データシート1!$A:$BT,MATCH("ab_"&amp;AJ$2,データシート1!$A$1:$BT$1,0),0)</f>
        <v>48</v>
      </c>
      <c r="AK7" s="78">
        <f>VLOOKUP(年度マスタ!$K$4&amp;"_"&amp;$AG7,データシート1!$A:$BT,MATCH("ab_"&amp;AK$2,データシート1!$A$1:$BT$1,0),0)</f>
        <v>799</v>
      </c>
      <c r="AL7" s="78">
        <f>VLOOKUP(年度マスタ!$K$4&amp;"_"&amp;$AG7,データシート1!$A:$BT,MATCH("ab_"&amp;AL$2,データシート1!$A$1:$BT$1,0),0)</f>
        <v>1745</v>
      </c>
      <c r="AM7" s="78">
        <f>VLOOKUP(年度マスタ!$K$4&amp;"_"&amp;$AG7,データシート1!$A:$BT,MATCH("ab_"&amp;AM$2,データシート1!$A$1:$BT$1,0),0)</f>
        <v>3038</v>
      </c>
      <c r="AN7" s="78">
        <f>VLOOKUP(年度マスタ!$K$4&amp;"_"&amp;$AG7,データシート1!$A:$BT,MATCH("ab_"&amp;AN$2,データシート1!$A$1:$BT$1,0),0)</f>
        <v>1443</v>
      </c>
      <c r="AO7" s="78">
        <f>VLOOKUP(年度マスタ!$K$4&amp;"_"&amp;$AG7,データシート1!$A:$BT,MATCH("ab_"&amp;AO$2,データシート1!$A$1:$BT$1,0),0)</f>
        <v>4815</v>
      </c>
      <c r="AP7" s="78">
        <f>VLOOKUP(年度マスタ!$K$4&amp;"_"&amp;$AG7,データシート1!$A:$BT,MATCH("ab_"&amp;AP$2,データシート1!$A$1:$BT$1,0),0)</f>
        <v>0</v>
      </c>
      <c r="AQ7" s="954">
        <f>VLOOKUP(年度マスタ!$K$4&amp;"_"&amp;$AG7,データシート1!$A:$BT,MATCH("ab_"&amp;AQ$2,データシート1!$A$1:$BT$1,0),0)</f>
        <v>5.5410455109978399E-2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88.034199999999998</v>
      </c>
      <c r="AI8" s="78">
        <f>VLOOKUP(年度マスタ!$K$4&amp;"_"&amp;$AG8,データシート1!$A:$BT,MATCH("ab_"&amp;AI$2,データシート1!$A$1:$BT$1,0),0)</f>
        <v>86</v>
      </c>
      <c r="AJ8" s="78">
        <f>VLOOKUP(年度マスタ!$K$4&amp;"_"&amp;$AG8,データシート1!$A:$BT,MATCH("ab_"&amp;AJ$2,データシート1!$A$1:$BT$1,0),0)</f>
        <v>48</v>
      </c>
      <c r="AK8" s="78">
        <f>VLOOKUP(年度マスタ!$K$4&amp;"_"&amp;$AG8,データシート1!$A:$BT,MATCH("ab_"&amp;AK$2,データシート1!$A$1:$BT$1,0),0)</f>
        <v>799</v>
      </c>
      <c r="AL8" s="78">
        <f>VLOOKUP(年度マスタ!$K$4&amp;"_"&amp;$AG8,データシート1!$A:$BT,MATCH("ab_"&amp;AL$2,データシート1!$A$1:$BT$1,0),0)</f>
        <v>1740</v>
      </c>
      <c r="AM8" s="78">
        <f>VLOOKUP(年度マスタ!$K$4&amp;"_"&amp;$AG8,データシート1!$A:$BT,MATCH("ab_"&amp;AM$2,データシート1!$A$1:$BT$1,0),0)</f>
        <v>3046</v>
      </c>
      <c r="AN8" s="78">
        <f>VLOOKUP(年度マスタ!$K$4&amp;"_"&amp;$AG8,データシート1!$A:$BT,MATCH("ab_"&amp;AN$2,データシート1!$A$1:$BT$1,0),0)</f>
        <v>1417</v>
      </c>
      <c r="AO8" s="78">
        <f>VLOOKUP(年度マスタ!$K$4&amp;"_"&amp;$AG8,データシート1!$A:$BT,MATCH("ab_"&amp;AO$2,データシート1!$A$1:$BT$1,0),0)</f>
        <v>4748</v>
      </c>
      <c r="AP8" s="78">
        <f>VLOOKUP(年度マスタ!$K$4&amp;"_"&amp;$AG8,データシート1!$A:$BT,MATCH("ab_"&amp;AP$2,データシート1!$A$1:$BT$1,0),0)</f>
        <v>0</v>
      </c>
      <c r="AQ8" s="954">
        <f>VLOOKUP(年度マスタ!$K$4&amp;"_"&amp;$AG8,データシート1!$A:$BT,MATCH("ab_"&amp;AQ$2,データシート1!$A$1:$BT$1,0),0)</f>
        <v>0.1159208526058346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91.667599999999993</v>
      </c>
      <c r="AI9" s="78">
        <f>VLOOKUP(年度マスタ!$K$4&amp;"_"&amp;$AG9,データシート1!$A:$BT,MATCH("ab_"&amp;AI$2,データシート1!$A$1:$BT$1,0),0)</f>
        <v>86</v>
      </c>
      <c r="AJ9" s="78">
        <f>VLOOKUP(年度マスタ!$K$4&amp;"_"&amp;$AG9,データシート1!$A:$BT,MATCH("ab_"&amp;AJ$2,データシート1!$A$1:$BT$1,0),0)</f>
        <v>48</v>
      </c>
      <c r="AK9" s="78">
        <f>VLOOKUP(年度マスタ!$K$4&amp;"_"&amp;$AG9,データシート1!$A:$BT,MATCH("ab_"&amp;AK$2,データシート1!$A$1:$BT$1,0),0)</f>
        <v>799</v>
      </c>
      <c r="AL9" s="78">
        <f>VLOOKUP(年度マスタ!$K$4&amp;"_"&amp;$AG9,データシート1!$A:$BT,MATCH("ab_"&amp;AL$2,データシート1!$A$1:$BT$1,0),0)</f>
        <v>1755</v>
      </c>
      <c r="AM9" s="78">
        <f>VLOOKUP(年度マスタ!$K$4&amp;"_"&amp;$AG9,データシート1!$A:$BT,MATCH("ab_"&amp;AM$2,データシート1!$A$1:$BT$1,0),0)</f>
        <v>3049</v>
      </c>
      <c r="AN9" s="78">
        <f>VLOOKUP(年度マスタ!$K$4&amp;"_"&amp;$AG9,データシート1!$A:$BT,MATCH("ab_"&amp;AN$2,データシート1!$A$1:$BT$1,0),0)</f>
        <v>1405</v>
      </c>
      <c r="AO9" s="78">
        <f>VLOOKUP(年度マスタ!$K$4&amp;"_"&amp;$AG9,データシート1!$A:$BT,MATCH("ab_"&amp;AO$2,データシート1!$A$1:$BT$1,0),0)</f>
        <v>4722</v>
      </c>
      <c r="AP9" s="78">
        <f>VLOOKUP(年度マスタ!$K$4&amp;"_"&amp;$AG9,データシート1!$A:$BT,MATCH("ab_"&amp;AP$2,データシート1!$A$1:$BT$1,0),0)</f>
        <v>0</v>
      </c>
      <c r="AQ9" s="954">
        <f>VLOOKUP(年度マスタ!$K$4&amp;"_"&amp;$AG9,データシート1!$A:$BT,MATCH("ab_"&amp;AQ$2,データシート1!$A$1:$BT$1,0),0)</f>
        <v>8.7960840199994034E-2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93.641599999999997</v>
      </c>
      <c r="AI10" s="78">
        <f>VLOOKUP(年度マスタ!$K$4&amp;"_"&amp;$AG10,データシート1!$A:$BT,MATCH("ab_"&amp;AI$2,データシート1!$A$1:$BT$1,0),0)</f>
        <v>86</v>
      </c>
      <c r="AJ10" s="78">
        <f>VLOOKUP(年度マスタ!$K$4&amp;"_"&amp;$AG10,データシート1!$A:$BT,MATCH("ab_"&amp;AJ$2,データシート1!$A$1:$BT$1,0),0)</f>
        <v>48</v>
      </c>
      <c r="AK10" s="78">
        <f>VLOOKUP(年度マスタ!$K$4&amp;"_"&amp;$AG10,データシート1!$A:$BT,MATCH("ab_"&amp;AK$2,データシート1!$A$1:$BT$1,0),0)</f>
        <v>799</v>
      </c>
      <c r="AL10" s="78">
        <f>VLOOKUP(年度マスタ!$K$4&amp;"_"&amp;$AG10,データシート1!$A:$BT,MATCH("ab_"&amp;AL$2,データシート1!$A$1:$BT$1,0),0)</f>
        <v>1758</v>
      </c>
      <c r="AM10" s="78">
        <f>VLOOKUP(年度マスタ!$K$4&amp;"_"&amp;$AG10,データシート1!$A:$BT,MATCH("ab_"&amp;AM$2,データシート1!$A$1:$BT$1,0),0)</f>
        <v>3092</v>
      </c>
      <c r="AN10" s="78">
        <f>VLOOKUP(年度マスタ!$K$4&amp;"_"&amp;$AG10,データシート1!$A:$BT,MATCH("ab_"&amp;AN$2,データシート1!$A$1:$BT$1,0),0)</f>
        <v>1392</v>
      </c>
      <c r="AO10" s="78">
        <f>VLOOKUP(年度マスタ!$K$4&amp;"_"&amp;$AG10,データシート1!$A:$BT,MATCH("ab_"&amp;AO$2,データシート1!$A$1:$BT$1,0),0)</f>
        <v>4665</v>
      </c>
      <c r="AP10" s="78">
        <f>VLOOKUP(年度マスタ!$K$4&amp;"_"&amp;$AG10,データシート1!$A:$BT,MATCH("ab_"&amp;AP$2,データシート1!$A$1:$BT$1,0),0)</f>
        <v>0</v>
      </c>
      <c r="AQ10" s="954">
        <f>VLOOKUP(年度マスタ!$K$4&amp;"_"&amp;$AG10,データシート1!$A:$BT,MATCH("ab_"&amp;AQ$2,データシート1!$A$1:$BT$1,0),0)</f>
        <v>6.4177126385629363E-2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94.172799999999995</v>
      </c>
      <c r="AI11" s="78">
        <f>VLOOKUP(年度マスタ!$K$4&amp;"_"&amp;$AG11,データシート1!$A:$BT,MATCH("ab_"&amp;AI$2,データシート1!$A$1:$BT$1,0),0)</f>
        <v>86</v>
      </c>
      <c r="AJ11" s="78">
        <f>VLOOKUP(年度マスタ!$K$4&amp;"_"&amp;$AG11,データシート1!$A:$BT,MATCH("ab_"&amp;AJ$2,データシート1!$A$1:$BT$1,0),0)</f>
        <v>48</v>
      </c>
      <c r="AK11" s="78">
        <f>VLOOKUP(年度マスタ!$K$4&amp;"_"&amp;$AG11,データシート1!$A:$BT,MATCH("ab_"&amp;AK$2,データシート1!$A$1:$BT$1,0),0)</f>
        <v>799</v>
      </c>
      <c r="AL11" s="78">
        <f>VLOOKUP(年度マスタ!$K$4&amp;"_"&amp;$AG11,データシート1!$A:$BT,MATCH("ab_"&amp;AL$2,データシート1!$A$1:$BT$1,0),0)</f>
        <v>1760</v>
      </c>
      <c r="AM11" s="78">
        <f>VLOOKUP(年度マスタ!$K$4&amp;"_"&amp;$AG11,データシート1!$A:$BT,MATCH("ab_"&amp;AM$2,データシート1!$A$1:$BT$1,0),0)</f>
        <v>3128</v>
      </c>
      <c r="AN11" s="78">
        <f>VLOOKUP(年度マスタ!$K$4&amp;"_"&amp;$AG11,データシート1!$A:$BT,MATCH("ab_"&amp;AN$2,データシート1!$A$1:$BT$1,0),0)</f>
        <v>1379</v>
      </c>
      <c r="AO11" s="78">
        <f>VLOOKUP(年度マスタ!$K$4&amp;"_"&amp;$AG11,データシート1!$A:$BT,MATCH("ab_"&amp;AO$2,データシート1!$A$1:$BT$1,0),0)</f>
        <v>4655</v>
      </c>
      <c r="AP11" s="78">
        <f>VLOOKUP(年度マスタ!$K$4&amp;"_"&amp;$AG11,データシート1!$A:$BT,MATCH("ab_"&amp;AP$2,データシート1!$A$1:$BT$1,0),0)</f>
        <v>0</v>
      </c>
      <c r="AQ11" s="954">
        <f>VLOOKUP(年度マスタ!$K$4&amp;"_"&amp;$AG11,データシート1!$A:$BT,MATCH("ab_"&amp;AQ$2,データシート1!$A$1:$BT$1,0),0)</f>
        <v>8.1030723394748067E-2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84.475099999999998</v>
      </c>
      <c r="AI12" s="78">
        <f>VLOOKUP(年度マスタ!$K$4&amp;"_"&amp;$AG12,データシート1!$A:$BT,MATCH("ab_"&amp;AI$2,データシート1!$A$1:$BT$1,0),0)</f>
        <v>66</v>
      </c>
      <c r="AJ12" s="78">
        <f>VLOOKUP(年度マスタ!$K$4&amp;"_"&amp;$AG12,データシート1!$A:$BT,MATCH("ab_"&amp;AJ$2,データシート1!$A$1:$BT$1,0),0)</f>
        <v>19</v>
      </c>
      <c r="AK12" s="78">
        <f>VLOOKUP(年度マスタ!$K$4&amp;"_"&amp;$AG12,データシート1!$A:$BT,MATCH("ab_"&amp;AK$2,データシート1!$A$1:$BT$1,0),0)</f>
        <v>650</v>
      </c>
      <c r="AL12" s="78">
        <f>VLOOKUP(年度マスタ!$K$4&amp;"_"&amp;$AG12,データシート1!$A:$BT,MATCH("ab_"&amp;AL$2,データシート1!$A$1:$BT$1,0),0)</f>
        <v>1761</v>
      </c>
      <c r="AM12" s="78">
        <f>VLOOKUP(年度マスタ!$K$4&amp;"_"&amp;$AG12,データシート1!$A:$BT,MATCH("ab_"&amp;AM$2,データシート1!$A$1:$BT$1,0),0)</f>
        <v>3119</v>
      </c>
      <c r="AN12" s="78">
        <f>VLOOKUP(年度マスタ!$K$4&amp;"_"&amp;$AG12,データシート1!$A:$BT,MATCH("ab_"&amp;AN$2,データシート1!$A$1:$BT$1,0),0)</f>
        <v>1369</v>
      </c>
      <c r="AO12" s="78">
        <f>VLOOKUP(年度マスタ!$K$4&amp;"_"&amp;$AG12,データシート1!$A:$BT,MATCH("ab_"&amp;AO$2,データシート1!$A$1:$BT$1,0),0)</f>
        <v>4627</v>
      </c>
      <c r="AP12" s="78">
        <f>VLOOKUP(年度マスタ!$K$4&amp;"_"&amp;$AG12,データシート1!$A:$BT,MATCH("ab_"&amp;AP$2,データシート1!$A$1:$BT$1,0),0)</f>
        <v>0</v>
      </c>
      <c r="AQ12" s="954">
        <f>VLOOKUP(年度マスタ!$K$4&amp;"_"&amp;$AG12,データシート1!$A:$BT,MATCH("ab_"&amp;AQ$2,データシート1!$A$1:$BT$1,0),0)</f>
        <v>5.1414534627160891E-2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72.36</v>
      </c>
      <c r="AI13" s="78">
        <f>VLOOKUP(年度マスタ!$K$4&amp;"_"&amp;$AG13,データシート1!$A:$BT,MATCH("ab_"&amp;AI$2,データシート1!$A$1:$BT$1,0),0)</f>
        <v>66</v>
      </c>
      <c r="AJ13" s="78">
        <f>VLOOKUP(年度マスタ!$K$4&amp;"_"&amp;$AG13,データシート1!$A:$BT,MATCH("ab_"&amp;AJ$2,データシート1!$A$1:$BT$1,0),0)</f>
        <v>19</v>
      </c>
      <c r="AK13" s="78">
        <f>VLOOKUP(年度マスタ!$K$4&amp;"_"&amp;$AG13,データシート1!$A:$BT,MATCH("ab_"&amp;AK$2,データシート1!$A$1:$BT$1,0),0)</f>
        <v>650</v>
      </c>
      <c r="AL13" s="78">
        <f>VLOOKUP(年度マスタ!$K$4&amp;"_"&amp;$AG13,データシート1!$A:$BT,MATCH("ab_"&amp;AL$2,データシート1!$A$1:$BT$1,0),0)</f>
        <v>1758</v>
      </c>
      <c r="AM13" s="78">
        <f>VLOOKUP(年度マスタ!$K$4&amp;"_"&amp;$AG13,データシート1!$A:$BT,MATCH("ab_"&amp;AM$2,データシート1!$A$1:$BT$1,0),0)</f>
        <v>3131</v>
      </c>
      <c r="AN13" s="78">
        <f>VLOOKUP(年度マスタ!$K$4&amp;"_"&amp;$AG13,データシート1!$A:$BT,MATCH("ab_"&amp;AN$2,データシート1!$A$1:$BT$1,0),0)</f>
        <v>1334</v>
      </c>
      <c r="AO13" s="78">
        <f>VLOOKUP(年度マスタ!$K$4&amp;"_"&amp;$AG13,データシート1!$A:$BT,MATCH("ab_"&amp;AO$2,データシート1!$A$1:$BT$1,0),0)</f>
        <v>4574</v>
      </c>
      <c r="AP13" s="78">
        <f>VLOOKUP(年度マスタ!$K$4&amp;"_"&amp;$AG13,データシート1!$A:$BT,MATCH("ab_"&amp;AP$2,データシート1!$A$1:$BT$1,0),0)</f>
        <v>0</v>
      </c>
      <c r="AQ13" s="954">
        <f>VLOOKUP(年度マスタ!$K$4&amp;"_"&amp;$AG13,データシート1!$A:$BT,MATCH("ab_"&amp;AQ$2,データシート1!$A$1:$BT$1,0),0)</f>
        <v>7.8257778361085148E-2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88.29</v>
      </c>
      <c r="AI14" s="78">
        <f>VLOOKUP(年度マスタ!$K$4&amp;"_"&amp;$AG14,データシート1!$A:$BT,MATCH("ab_"&amp;AI$2,データシート1!$A$1:$BT$1,0),0)</f>
        <v>66</v>
      </c>
      <c r="AJ14" s="78">
        <f>VLOOKUP(年度マスタ!$K$4&amp;"_"&amp;$AG14,データシート1!$A:$BT,MATCH("ab_"&amp;AJ$2,データシート1!$A$1:$BT$1,0),0)</f>
        <v>19</v>
      </c>
      <c r="AK14" s="78">
        <f>VLOOKUP(年度マスタ!$K$4&amp;"_"&amp;$AG14,データシート1!$A:$BT,MATCH("ab_"&amp;AK$2,データシート1!$A$1:$BT$1,0),0)</f>
        <v>650</v>
      </c>
      <c r="AL14" s="78">
        <f>VLOOKUP(年度マスタ!$K$4&amp;"_"&amp;$AG14,データシート1!$A:$BT,MATCH("ab_"&amp;AL$2,データシート1!$A$1:$BT$1,0),0)</f>
        <v>1752</v>
      </c>
      <c r="AM14" s="78">
        <f>VLOOKUP(年度マスタ!$K$4&amp;"_"&amp;$AG14,データシート1!$A:$BT,MATCH("ab_"&amp;AM$2,データシート1!$A$1:$BT$1,0),0)</f>
        <v>3127</v>
      </c>
      <c r="AN14" s="78">
        <f>VLOOKUP(年度マスタ!$K$4&amp;"_"&amp;$AG14,データシート1!$A:$BT,MATCH("ab_"&amp;AN$2,データシート1!$A$1:$BT$1,0),0)</f>
        <v>1324</v>
      </c>
      <c r="AO14" s="78">
        <f>VLOOKUP(年度マスタ!$K$4&amp;"_"&amp;$AG14,データシート1!$A:$BT,MATCH("ab_"&amp;AO$2,データシート1!$A$1:$BT$1,0),0)</f>
        <v>4517</v>
      </c>
      <c r="AP14" s="78">
        <f>VLOOKUP(年度マスタ!$K$4&amp;"_"&amp;$AG14,データシート1!$A:$BT,MATCH("ab_"&amp;AP$2,データシート1!$A$1:$BT$1,0),0)</f>
        <v>0</v>
      </c>
      <c r="AQ14" s="954">
        <f>VLOOKUP(年度マスタ!$K$4&amp;"_"&amp;$AG14,データシート1!$A:$BT,MATCH("ab_"&amp;AQ$2,データシート1!$A$1:$BT$1,0),0)</f>
        <v>6.4010044781870112E-2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86.429199999999994</v>
      </c>
      <c r="AI15" s="78">
        <f>VLOOKUP(年度マスタ!$K$4&amp;"_"&amp;$AG15,データシート1!$A:$BT,MATCH("ab_"&amp;AI$2,データシート1!$A$1:$BT$1,0),0)</f>
        <v>66</v>
      </c>
      <c r="AJ15" s="78">
        <f>VLOOKUP(年度マスタ!$K$4&amp;"_"&amp;$AG15,データシート1!$A:$BT,MATCH("ab_"&amp;AJ$2,データシート1!$A$1:$BT$1,0),0)</f>
        <v>19</v>
      </c>
      <c r="AK15" s="78">
        <f>VLOOKUP(年度マスタ!$K$4&amp;"_"&amp;$AG15,データシート1!$A:$BT,MATCH("ab_"&amp;AK$2,データシート1!$A$1:$BT$1,0),0)</f>
        <v>650</v>
      </c>
      <c r="AL15" s="78">
        <f>VLOOKUP(年度マスタ!$K$4&amp;"_"&amp;$AG15,データシート1!$A:$BT,MATCH("ab_"&amp;AL$2,データシート1!$A$1:$BT$1,0),0)</f>
        <v>1735</v>
      </c>
      <c r="AM15" s="78">
        <f>VLOOKUP(年度マスタ!$K$4&amp;"_"&amp;$AG15,データシート1!$A:$BT,MATCH("ab_"&amp;AM$2,データシート1!$A$1:$BT$1,0),0)</f>
        <v>3161</v>
      </c>
      <c r="AN15" s="78">
        <f>VLOOKUP(年度マスタ!$K$4&amp;"_"&amp;$AG15,データシート1!$A:$BT,MATCH("ab_"&amp;AN$2,データシート1!$A$1:$BT$1,0),0)</f>
        <v>1304</v>
      </c>
      <c r="AO15" s="78">
        <f>VLOOKUP(年度マスタ!$K$4&amp;"_"&amp;$AG15,データシート1!$A:$BT,MATCH("ab_"&amp;AO$2,データシート1!$A$1:$BT$1,0),0)</f>
        <v>4441</v>
      </c>
      <c r="AP15" s="78">
        <f>VLOOKUP(年度マスタ!$K$4&amp;"_"&amp;$AG15,データシート1!$A:$BT,MATCH("ab_"&amp;AP$2,データシート1!$A$1:$BT$1,0),0)</f>
        <v>0</v>
      </c>
      <c r="AQ15" s="954">
        <f>VLOOKUP(年度マスタ!$K$4&amp;"_"&amp;$AG15,データシート1!$A:$BT,MATCH("ab_"&amp;AQ$2,データシート1!$A$1:$BT$1,0),0)</f>
        <v>4.7748269720967018E-2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103.8207</v>
      </c>
      <c r="AI16" s="78">
        <f>VLOOKUP(年度マスタ!$K$4&amp;"_"&amp;$AG16,データシート1!$A:$BT,MATCH("ab_"&amp;AI$2,データシート1!$A$1:$BT$1,0),0)</f>
        <v>66</v>
      </c>
      <c r="AJ16" s="78">
        <f>VLOOKUP(年度マスタ!$K$4&amp;"_"&amp;$AG16,データシート1!$A:$BT,MATCH("ab_"&amp;AJ$2,データシート1!$A$1:$BT$1,0),0)</f>
        <v>19</v>
      </c>
      <c r="AK16" s="78">
        <f>VLOOKUP(年度マスタ!$K$4&amp;"_"&amp;$AG16,データシート1!$A:$BT,MATCH("ab_"&amp;AK$2,データシート1!$A$1:$BT$1,0),0)</f>
        <v>650</v>
      </c>
      <c r="AL16" s="78">
        <f>VLOOKUP(年度マスタ!$K$4&amp;"_"&amp;$AG16,データシート1!$A:$BT,MATCH("ab_"&amp;AL$2,データシート1!$A$1:$BT$1,0),0)</f>
        <v>1753</v>
      </c>
      <c r="AM16" s="78">
        <f>VLOOKUP(年度マスタ!$K$4&amp;"_"&amp;$AG16,データシート1!$A:$BT,MATCH("ab_"&amp;AM$2,データシート1!$A$1:$BT$1,0),0)</f>
        <v>3131</v>
      </c>
      <c r="AN16" s="78">
        <f>VLOOKUP(年度マスタ!$K$4&amp;"_"&amp;$AG16,データシート1!$A:$BT,MATCH("ab_"&amp;AN$2,データシート1!$A$1:$BT$1,0),0)</f>
        <v>1328</v>
      </c>
      <c r="AO16" s="78">
        <f>VLOOKUP(年度マスタ!$K$4&amp;"_"&amp;$AG16,データシート1!$A:$BT,MATCH("ab_"&amp;AO$2,データシート1!$A$1:$BT$1,0),0)</f>
        <v>4398</v>
      </c>
      <c r="AP16" s="78">
        <f>VLOOKUP(年度マスタ!$K$4&amp;"_"&amp;$AG16,データシート1!$A:$BT,MATCH("ab_"&amp;AP$2,データシート1!$A$1:$BT$1,0),0)</f>
        <v>0</v>
      </c>
      <c r="AQ16" s="954">
        <f>VLOOKUP(年度マスタ!$K$4&amp;"_"&amp;$AG16,データシート1!$A:$BT,MATCH("ab_"&amp;AQ$2,データシート1!$A$1:$BT$1,0),0)</f>
        <v>0.13529812908168451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97.895700000000005</v>
      </c>
      <c r="AI17" s="151">
        <f>VLOOKUP(年度マスタ!$K$4&amp;"_"&amp;$AG17,データシート1!$A:$BT,MATCH("ab_"&amp;AI$2,データシート1!$A$1:$BT$1,0),0)</f>
        <v>66</v>
      </c>
      <c r="AJ17" s="151">
        <f>VLOOKUP(年度マスタ!$K$4&amp;"_"&amp;$AG17,データシート1!$A:$BT,MATCH("ab_"&amp;AJ$2,データシート1!$A$1:$BT$1,0),0)</f>
        <v>19</v>
      </c>
      <c r="AK17" s="151">
        <f>VLOOKUP(年度マスタ!$K$4&amp;"_"&amp;$AG17,データシート1!$A:$BT,MATCH("ab_"&amp;AK$2,データシート1!$A$1:$BT$1,0),0)</f>
        <v>650</v>
      </c>
      <c r="AL17" s="151">
        <f>VLOOKUP(年度マスタ!$K$4&amp;"_"&amp;$AG17,データシート1!$A:$BT,MATCH("ab_"&amp;AL$2,データシート1!$A$1:$BT$1,0),0)</f>
        <v>1737</v>
      </c>
      <c r="AM17" s="151">
        <f>VLOOKUP(年度マスタ!$K$4&amp;"_"&amp;$AG17,データシート1!$A:$BT,MATCH("ab_"&amp;AM$2,データシート1!$A$1:$BT$1,0),0)</f>
        <v>3090</v>
      </c>
      <c r="AN17" s="151">
        <f>VLOOKUP(年度マスタ!$K$4&amp;"_"&amp;$AG17,データシート1!$A:$BT,MATCH("ab_"&amp;AN$2,データシート1!$A$1:$BT$1,0),0)</f>
        <v>1326</v>
      </c>
      <c r="AO17" s="151">
        <f>VLOOKUP(年度マスタ!$K$4&amp;"_"&amp;$AG17,データシート1!$A:$BT,MATCH("ab_"&amp;AO$2,データシート1!$A$1:$BT$1,0),0)</f>
        <v>4351</v>
      </c>
      <c r="AP17" s="151">
        <f>VLOOKUP(年度マスタ!$K$4&amp;"_"&amp;$AG17,データシート1!$A:$BT,MATCH("ab_"&amp;AP$2,データシート1!$A$1:$BT$1,0),0)</f>
        <v>0</v>
      </c>
      <c r="AQ17" s="955">
        <f>VLOOKUP(年度マスタ!$K$4&amp;"_"&amp;$AG17,データシート1!$A:$BT,MATCH("ab_"&amp;AQ$2,データシート1!$A$1:$BT$1,0),0)</f>
        <v>9.5843273580662081E-2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63.677799999999998</v>
      </c>
      <c r="AI18" s="78">
        <f>VLOOKUP(年度マスタ!$K$4&amp;"_"&amp;$AG18,データシート1!$A:$BT,MATCH("ab_"&amp;AI$2,データシート1!$A$1:$BT$1,0),0)</f>
        <v>76</v>
      </c>
      <c r="AJ18" s="78">
        <f>VLOOKUP(年度マスタ!$K$4&amp;"_"&amp;$AG18,データシート1!$A:$BT,MATCH("ab_"&amp;AJ$2,データシート1!$A$1:$BT$1,0),0)</f>
        <v>40</v>
      </c>
      <c r="AK18" s="78">
        <f>VLOOKUP(年度マスタ!$K$4&amp;"_"&amp;$AG18,データシート1!$A:$BT,MATCH("ab_"&amp;AK$2,データシート1!$A$1:$BT$1,0),0)</f>
        <v>727</v>
      </c>
      <c r="AL18" s="78">
        <f>VLOOKUP(年度マスタ!$K$4&amp;"_"&amp;$AG18,データシート1!$A:$BT,MATCH("ab_"&amp;AL$2,データシート1!$A$1:$BT$1,0),0)</f>
        <v>1775</v>
      </c>
      <c r="AM18" s="78">
        <f>VLOOKUP(年度マスタ!$K$4&amp;"_"&amp;$AG18,データシート1!$A:$BT,MATCH("ab_"&amp;AM$2,データシート1!$A$1:$BT$1,0),0)</f>
        <v>3123</v>
      </c>
      <c r="AN18" s="78">
        <f>VLOOKUP(年度マスタ!$K$4&amp;"_"&amp;$AG18,データシート1!$A:$BT,MATCH("ab_"&amp;AN$2,データシート1!$A$1:$BT$1,0),0)</f>
        <v>1329</v>
      </c>
      <c r="AO18" s="78">
        <f>VLOOKUP(年度マスタ!$K$4&amp;"_"&amp;$AG18,データシート1!$A:$BT,MATCH("ab_"&amp;AO$2,データシート1!$A$1:$BT$1,0),0)</f>
        <v>4333</v>
      </c>
      <c r="AP18" s="78">
        <f>VLOOKUP(年度マスタ!$K$4&amp;"_"&amp;$AG18,データシート1!$A:$BT,MATCH("ab_"&amp;AP$2,データシート1!$A$1:$BT$1,0),0)</f>
        <v>0</v>
      </c>
      <c r="AQ18" s="954">
        <f>VLOOKUP(年度マスタ!$K$4&amp;"_"&amp;$AG18,データシート1!$A:$BT,MATCH("ab_"&amp;AQ$2,データシート1!$A$1:$BT$1,0),0)</f>
        <v>0.1126466262442468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81.990600000000001</v>
      </c>
      <c r="AI19" s="78">
        <f>VLOOKUP(年度マスタ!$K$4&amp;"_"&amp;$AG19,データシート1!$A:$BT,MATCH("ab_"&amp;AI$2,データシート1!$A$1:$BT$1,0),0)</f>
        <v>76</v>
      </c>
      <c r="AJ19" s="78">
        <f>VLOOKUP(年度マスタ!$K$4&amp;"_"&amp;$AG19,データシート1!$A:$BT,MATCH("ab_"&amp;AJ$2,データシート1!$A$1:$BT$1,0),0)</f>
        <v>40</v>
      </c>
      <c r="AK19" s="78">
        <f>VLOOKUP(年度マスタ!$K$4&amp;"_"&amp;$AG19,データシート1!$A:$BT,MATCH("ab_"&amp;AK$2,データシート1!$A$1:$BT$1,0),0)</f>
        <v>727</v>
      </c>
      <c r="AL19" s="78">
        <f>VLOOKUP(年度マスタ!$K$4&amp;"_"&amp;$AG19,データシート1!$A:$BT,MATCH("ab_"&amp;AL$2,データシート1!$A$1:$BT$1,0),0)</f>
        <v>1739</v>
      </c>
      <c r="AM19" s="78">
        <f>VLOOKUP(年度マスタ!$K$4&amp;"_"&amp;$AG19,データシート1!$A:$BT,MATCH("ab_"&amp;AM$2,データシート1!$A$1:$BT$1,0),0)</f>
        <v>3134</v>
      </c>
      <c r="AN19" s="78">
        <f>VLOOKUP(年度マスタ!$K$4&amp;"_"&amp;$AG19,データシート1!$A:$BT,MATCH("ab_"&amp;AN$2,データシート1!$A$1:$BT$1,0),0)</f>
        <v>1338</v>
      </c>
      <c r="AO19" s="78">
        <f>VLOOKUP(年度マスタ!$K$4&amp;"_"&amp;$AG19,データシート1!$A:$BT,MATCH("ab_"&amp;AO$2,データシート1!$A$1:$BT$1,0),0)</f>
        <v>4293</v>
      </c>
      <c r="AP19" s="78">
        <f>VLOOKUP(年度マスタ!$K$4&amp;"_"&amp;$AG19,データシート1!$A:$BT,MATCH("ab_"&amp;AP$2,データシート1!$A$1:$BT$1,0),0)</f>
        <v>0</v>
      </c>
      <c r="AQ19" s="954">
        <f>VLOOKUP(年度マスタ!$K$4&amp;"_"&amp;$AG19,データシート1!$A:$BT,MATCH("ab_"&amp;AQ$2,データシート1!$A$1:$BT$1,0),0)</f>
        <v>0.12563216806613639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94.561400000000006</v>
      </c>
      <c r="AI20" s="78">
        <f>VLOOKUP(年度マスタ!$K$4&amp;"_"&amp;$AG20,データシート1!$A:$BT,MATCH("ab_"&amp;AI$2,データシート1!$A$1:$BT$1,0),0)</f>
        <v>76</v>
      </c>
      <c r="AJ20" s="78">
        <f>VLOOKUP(年度マスタ!$K$4&amp;"_"&amp;$AG20,データシート1!$A:$BT,MATCH("ab_"&amp;AJ$2,データシート1!$A$1:$BT$1,0),0)</f>
        <v>40</v>
      </c>
      <c r="AK20" s="78">
        <f>VLOOKUP(年度マスタ!$K$4&amp;"_"&amp;$AG20,データシート1!$A:$BT,MATCH("ab_"&amp;AK$2,データシート1!$A$1:$BT$1,0),0)</f>
        <v>727</v>
      </c>
      <c r="AL20" s="78">
        <f>VLOOKUP(年度マスタ!$K$4&amp;"_"&amp;$AG20,データシート1!$A:$BT,MATCH("ab_"&amp;AL$2,データシート1!$A$1:$BT$1,0),0)</f>
        <v>1764</v>
      </c>
      <c r="AM20" s="78">
        <f>VLOOKUP(年度マスタ!$K$4&amp;"_"&amp;$AG20,データシート1!$A:$BT,MATCH("ab_"&amp;AM$2,データシート1!$A$1:$BT$1,0),0)</f>
        <v>3118</v>
      </c>
      <c r="AN20" s="78">
        <f>VLOOKUP(年度マスタ!$K$4&amp;"_"&amp;$AG20,データシート1!$A:$BT,MATCH("ab_"&amp;AN$2,データシート1!$A$1:$BT$1,0),0)</f>
        <v>1322</v>
      </c>
      <c r="AO20" s="78">
        <f>VLOOKUP(年度マスタ!$K$4&amp;"_"&amp;$AG20,データシート1!$A:$BT,MATCH("ab_"&amp;AO$2,データシート1!$A$1:$BT$1,0),0)</f>
        <v>4244</v>
      </c>
      <c r="AP20" s="78">
        <f>VLOOKUP(年度マスタ!$K$4&amp;"_"&amp;$AG20,データシート1!$A:$BT,MATCH("ab_"&amp;AP$2,データシート1!$A$1:$BT$1,0),0)</f>
        <v>0</v>
      </c>
      <c r="AQ20" s="954">
        <f>VLOOKUP(年度マスタ!$K$4&amp;"_"&amp;$AG20,データシート1!$A:$BT,MATCH("ab_"&amp;AQ$2,データシート1!$A$1:$BT$1,0),0)</f>
        <v>0.1094196194834824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青木村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20349</v>
      </c>
      <c r="BF13" s="70" t="str">
        <f>年度マスタ!K4</f>
        <v>20349</v>
      </c>
      <c r="BG13" s="70" t="str">
        <f>年度マスタ!K4</f>
        <v>20349</v>
      </c>
      <c r="BH13" s="278" t="s">
        <v>195</v>
      </c>
      <c r="BI13" s="278" t="s">
        <v>195</v>
      </c>
      <c r="BJ13" s="278" t="s">
        <v>195</v>
      </c>
      <c r="BK13" s="278" t="str">
        <f>年度マスタ!K4</f>
        <v>20349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青木村</v>
      </c>
      <c r="BF14" s="70" t="str">
        <f>AP2</f>
        <v>青木村</v>
      </c>
      <c r="BG14" s="70" t="str">
        <f>AP2</f>
        <v>青木村</v>
      </c>
      <c r="BH14" s="70" t="s">
        <v>205</v>
      </c>
      <c r="BI14" s="70" t="s">
        <v>205</v>
      </c>
      <c r="BJ14" s="70" t="s">
        <v>205</v>
      </c>
      <c r="BK14" s="70" t="str">
        <f>AP2</f>
        <v>青木村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11.697041809861993</v>
      </c>
      <c r="AG24" s="877">
        <f t="shared" ref="AG24:AP24" si="11">AG25+AG29</f>
        <v>11.231184238127575</v>
      </c>
      <c r="AH24" s="877">
        <f t="shared" si="11"/>
        <v>11.142383919420435</v>
      </c>
      <c r="AI24" s="877">
        <f t="shared" si="11"/>
        <v>8.1430319450013045</v>
      </c>
      <c r="AJ24" s="877">
        <f t="shared" si="11"/>
        <v>7.4928324263952391</v>
      </c>
      <c r="AK24" s="877">
        <f t="shared" si="11"/>
        <v>7.6096804762829446</v>
      </c>
      <c r="AL24" s="877">
        <f t="shared" si="11"/>
        <v>7.1352625967462338</v>
      </c>
      <c r="AM24" s="877">
        <f t="shared" si="11"/>
        <v>7.4567891951748564</v>
      </c>
      <c r="AN24" s="877">
        <f t="shared" si="11"/>
        <v>7.0377576667747874</v>
      </c>
      <c r="AO24" s="877">
        <f t="shared" si="11"/>
        <v>6.0586231094093819</v>
      </c>
      <c r="AP24" s="878">
        <f t="shared" si="11"/>
        <v>7.2260601336070227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7.1957662778602103</v>
      </c>
      <c r="AG25" s="879">
        <f>①CO2排出量の現状把握!AA35</f>
        <v>7.1786460136854995</v>
      </c>
      <c r="AH25" s="879">
        <f>①CO2排出量の現状把握!AB35</f>
        <v>7.235661380334478</v>
      </c>
      <c r="AI25" s="879">
        <f>①CO2排出量の現状把握!AC35</f>
        <v>4.9790612742528113</v>
      </c>
      <c r="AJ25" s="879">
        <f>①CO2排出量の現状把握!AD35</f>
        <v>4.1198845349664985</v>
      </c>
      <c r="AK25" s="879">
        <f>①CO2排出量の現状把握!AE35</f>
        <v>4.8830354039646036</v>
      </c>
      <c r="AL25" s="879">
        <f>①CO2排出量の現状把握!AF35</f>
        <v>4.5449561213554173</v>
      </c>
      <c r="AM25" s="879">
        <f>①CO2排出量の現状把握!AG35</f>
        <v>4.93585727377386</v>
      </c>
      <c r="AN25" s="879">
        <f>①CO2排出量の現状把握!AH35</f>
        <v>4.6236973399247709</v>
      </c>
      <c r="AO25" s="879">
        <f>①CO2排出量の現状把握!AI35</f>
        <v>3.6285784262445984</v>
      </c>
      <c r="AP25" s="880">
        <f>①CO2排出量の現状把握!AJ35</f>
        <v>4.4773142669743384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5.2096964885179338</v>
      </c>
      <c r="AG26" s="881">
        <f>①CO2排出量の現状把握!AA36</f>
        <v>5.1866069466066351</v>
      </c>
      <c r="AH26" s="881">
        <f>①CO2排出量の現状把握!AB36</f>
        <v>5.2525897164934001</v>
      </c>
      <c r="AI26" s="881">
        <f>①CO2排出量の現状把握!AC36</f>
        <v>4.3042459857824289</v>
      </c>
      <c r="AJ26" s="881">
        <f>①CO2排出量の現状把握!AD36</f>
        <v>3.415608194238537</v>
      </c>
      <c r="AK26" s="881">
        <f>①CO2排出量の現状把握!AE36</f>
        <v>4.1995011744304014</v>
      </c>
      <c r="AL26" s="881">
        <f>①CO2排出量の現状把握!AF36</f>
        <v>3.8723600577808046</v>
      </c>
      <c r="AM26" s="881">
        <f>①CO2排出量の現状把握!AG36</f>
        <v>4.3266850614870105</v>
      </c>
      <c r="AN26" s="881">
        <f>①CO2排出量の現状把握!AH36</f>
        <v>4.0247707727040174</v>
      </c>
      <c r="AO26" s="881">
        <f>①CO2排出量の現状把握!AI36</f>
        <v>2.5731821324314659</v>
      </c>
      <c r="AP26" s="882">
        <f>①CO2排出量の現状把握!AJ36</f>
        <v>3.1324419317781937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0.239386997240118</v>
      </c>
      <c r="AG27" s="881">
        <f>①CO2排出量の現状把握!AA37</f>
        <v>0.21607705170656619</v>
      </c>
      <c r="AH27" s="881">
        <f>①CO2排出量の現状把握!AB37</f>
        <v>0.1777417723184847</v>
      </c>
      <c r="AI27" s="881">
        <f>①CO2排出量の現状把握!AC37</f>
        <v>0.1601832636619939</v>
      </c>
      <c r="AJ27" s="881">
        <f>①CO2排出量の現状把握!AD37</f>
        <v>0.14906632096077521</v>
      </c>
      <c r="AK27" s="881">
        <f>①CO2排出量の現状把握!AE37</f>
        <v>0.14996208720202572</v>
      </c>
      <c r="AL27" s="881">
        <f>①CO2排出量の現状把握!AF37</f>
        <v>0.14788931098831529</v>
      </c>
      <c r="AM27" s="881">
        <f>①CO2排出量の現状把握!AG37</f>
        <v>0.13877290759023672</v>
      </c>
      <c r="AN27" s="881">
        <f>①CO2排出量の現状把握!AH37</f>
        <v>0.12596676907114204</v>
      </c>
      <c r="AO27" s="881">
        <f>①CO2排出量の現状把握!AI37</f>
        <v>0.16578897430241527</v>
      </c>
      <c r="AP27" s="882">
        <f>①CO2排出量の現状把握!AJ37</f>
        <v>0.17777780032505633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1.746682792102159</v>
      </c>
      <c r="AG28" s="881">
        <f>①CO2排出量の現状把握!AA38</f>
        <v>1.7759620153722979</v>
      </c>
      <c r="AH28" s="881">
        <f>①CO2排出量の現状把握!AB38</f>
        <v>1.805329891522593</v>
      </c>
      <c r="AI28" s="881">
        <f>①CO2排出量の現状把握!AC38</f>
        <v>0.51463202480838888</v>
      </c>
      <c r="AJ28" s="881">
        <f>①CO2排出量の現状把握!AD38</f>
        <v>0.55521001976718676</v>
      </c>
      <c r="AK28" s="881">
        <f>①CO2排出量の現状把握!AE38</f>
        <v>0.53357214233217676</v>
      </c>
      <c r="AL28" s="881">
        <f>①CO2排出量の現状把握!AF38</f>
        <v>0.5247067525862974</v>
      </c>
      <c r="AM28" s="881">
        <f>①CO2排出量の現状把握!AG38</f>
        <v>0.47039930469661251</v>
      </c>
      <c r="AN28" s="881">
        <f>①CO2排出量の現状把握!AH38</f>
        <v>0.47295979814961164</v>
      </c>
      <c r="AO28" s="881">
        <f>①CO2排出量の現状把握!AI38</f>
        <v>0.88960731951071714</v>
      </c>
      <c r="AP28" s="882">
        <f>①CO2排出量の現状把握!AJ38</f>
        <v>1.1670945348710884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4.5012755320017828</v>
      </c>
      <c r="AG29" s="883">
        <f>①CO2排出量の現状把握!AA39</f>
        <v>4.0525382244420749</v>
      </c>
      <c r="AH29" s="883">
        <f>①CO2排出量の現状把握!AB39</f>
        <v>3.9067225390859579</v>
      </c>
      <c r="AI29" s="883">
        <f>①CO2排出量の現状把握!AC39</f>
        <v>3.1639706707484931</v>
      </c>
      <c r="AJ29" s="883">
        <f>①CO2排出量の現状把握!AD39</f>
        <v>3.372947891428741</v>
      </c>
      <c r="AK29" s="883">
        <f>①CO2排出量の現状把握!AE39</f>
        <v>2.7266450723183411</v>
      </c>
      <c r="AL29" s="883">
        <f>①CO2排出量の現状把握!AF39</f>
        <v>2.5903064753908169</v>
      </c>
      <c r="AM29" s="883">
        <f>①CO2排出量の現状把握!AG39</f>
        <v>2.5209319214009964</v>
      </c>
      <c r="AN29" s="883">
        <f>①CO2排出量の現状把握!AH39</f>
        <v>2.4140603268500165</v>
      </c>
      <c r="AO29" s="883">
        <f>①CO2排出量の現状把握!AI39</f>
        <v>2.4300446831647831</v>
      </c>
      <c r="AP29" s="884">
        <f>①CO2排出量の現状把握!AJ39</f>
        <v>2.7487458666326838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青木村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753</v>
      </c>
      <c r="K6" s="619">
        <f>VLOOKUP(年度マスタ!$K$4&amp;"_"&amp;K$5,データシート1!$A:$BT,MATCH("cb_"&amp;$G6,データシート1!$A$1:$BT$1,0),0)</f>
        <v>814.5</v>
      </c>
      <c r="L6" s="619">
        <f>VLOOKUP(年度マスタ!$K$4&amp;"_"&amp;L$5,データシート1!$A:$BT,MATCH("cb_"&amp;$G6,データシート1!$A$1:$BT$1,0),0)</f>
        <v>848.2</v>
      </c>
      <c r="M6" s="619">
        <f>VLOOKUP(年度マスタ!$K$4&amp;"_"&amp;M$5,データシート1!$A:$BT,MATCH("cb_"&amp;$G6,データシート1!$A$1:$BT$1,0),0)</f>
        <v>946.3</v>
      </c>
      <c r="N6" s="619">
        <f>VLOOKUP(年度マスタ!$K$4&amp;"_"&amp;N$5,データシート1!$A:$BT,MATCH("cb_"&amp;$G6,データシート1!$A$1:$BT$1,0),0)</f>
        <v>1007.4</v>
      </c>
      <c r="O6" s="619">
        <f>VLOOKUP(年度マスタ!$K$4&amp;"_"&amp;O$5,データシート1!$A:$BT,MATCH("cb_"&amp;$G6,データシート1!$A$1:$BT$1,0),0)</f>
        <v>1046.2</v>
      </c>
      <c r="P6" s="619">
        <f>VLOOKUP(年度マスタ!$K$4&amp;"_"&amp;P$5,データシート1!$A:$BT,MATCH("cb_"&amp;$G6,データシート1!$A$1:$BT$1,0),0)</f>
        <v>1072.0999999999999</v>
      </c>
      <c r="Q6" s="619">
        <f>VLOOKUP(年度マスタ!$K$4&amp;"_"&amp;Q$5,データシート1!$A:$BT,MATCH("cb_"&amp;$G6,データシート1!$A$1:$BT$1,0),0)</f>
        <v>1096.8000000000002</v>
      </c>
      <c r="R6" s="633">
        <f>VLOOKUP(年度マスタ!$K$4&amp;"_"&amp;R$5,データシート1!$A:$BT,MATCH("cb_"&amp;$G6,データシート1!$A$1:$BT$1,0),0)</f>
        <v>1138.8000000000002</v>
      </c>
      <c r="S6" s="568"/>
      <c r="T6" s="190"/>
      <c r="U6" s="581"/>
      <c r="V6" s="195"/>
      <c r="W6" s="195"/>
      <c r="X6" s="195"/>
      <c r="Y6" s="196" t="s">
        <v>372</v>
      </c>
      <c r="Z6" s="663" t="s">
        <v>373</v>
      </c>
      <c r="AA6" s="663"/>
      <c r="AB6" s="663"/>
      <c r="AC6" s="664">
        <f>SUM(AC7:AC8)</f>
        <v>122369</v>
      </c>
      <c r="AD6" s="664">
        <f>SUM(AD7:AD8)</f>
        <v>179753.93100000001</v>
      </c>
      <c r="AE6" s="665">
        <f>$AD6*3600/100000000</f>
        <v>6.4711415160000003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1433.6</v>
      </c>
      <c r="K7" s="617">
        <f>VLOOKUP(年度マスタ!$K$4&amp;"_"&amp;K$5,データシート1!$A:$BT,MATCH("cb_"&amp;$G7,データシート1!$A$1:$BT$1,0),0)</f>
        <v>1758.8</v>
      </c>
      <c r="L7" s="617">
        <f>VLOOKUP(年度マスタ!$K$4&amp;"_"&amp;L$5,データシート1!$A:$BT,MATCH("cb_"&amp;$G7,データシート1!$A$1:$BT$1,0),0)</f>
        <v>4074.2</v>
      </c>
      <c r="M7" s="617">
        <f>VLOOKUP(年度マスタ!$K$4&amp;"_"&amp;M$5,データシート1!$A:$BT,MATCH("cb_"&amp;$G7,データシート1!$A$1:$BT$1,0),0)</f>
        <v>4193</v>
      </c>
      <c r="N7" s="617">
        <f>VLOOKUP(年度マスタ!$K$4&amp;"_"&amp;N$5,データシート1!$A:$BT,MATCH("cb_"&amp;$G7,データシート1!$A$1:$BT$1,0),0)</f>
        <v>6329.4</v>
      </c>
      <c r="O7" s="617">
        <f>VLOOKUP(年度マスタ!$K$4&amp;"_"&amp;O$5,データシート1!$A:$BT,MATCH("cb_"&amp;$G7,データシート1!$A$1:$BT$1,0),0)</f>
        <v>6329.4000000000005</v>
      </c>
      <c r="P7" s="617">
        <f>VLOOKUP(年度マスタ!$K$4&amp;"_"&amp;P$5,データシート1!$A:$BT,MATCH("cb_"&amp;$G7,データシート1!$A$1:$BT$1,0),0)</f>
        <v>6329.4000000000005</v>
      </c>
      <c r="Q7" s="617">
        <f>VLOOKUP(年度マスタ!$K$4&amp;"_"&amp;Q$5,データシート1!$A:$BT,MATCH("cb_"&amp;$G7,データシート1!$A$1:$BT$1,0),0)</f>
        <v>7042.3</v>
      </c>
      <c r="R7" s="634">
        <f>VLOOKUP(年度マスタ!$K$4&amp;"_"&amp;R$5,データシート1!$A:$BT,MATCH("cb_"&amp;$G7,データシート1!$A$1:$BT$1,0),0)</f>
        <v>7190.8</v>
      </c>
      <c r="S7" s="568"/>
      <c r="T7" s="190"/>
      <c r="U7" s="581"/>
      <c r="V7" s="195"/>
      <c r="W7" s="195"/>
      <c r="X7" s="195"/>
      <c r="Y7" s="196" t="s">
        <v>375</v>
      </c>
      <c r="Z7" s="212" t="s">
        <v>376</v>
      </c>
      <c r="AA7" s="212"/>
      <c r="AB7" s="212"/>
      <c r="AC7" s="1022">
        <f>VLOOKUP(年度マスタ!$K$4&amp;"_"&amp;年度マスタ!$K$9,データシート3!A:AB,MATCH("ea_"&amp;$Y7&amp;"_設備",データシート3!$A$1:$AB$1,0),0)</f>
        <v>40385</v>
      </c>
      <c r="AD7" s="1022">
        <f>VLOOKUP(年度マスタ!$K$4&amp;"_"&amp;年度マスタ!$K$9,データシート3!A:AB,MATCH("ea_"&amp;$Y7&amp;"_年間発電",データシート3!$A$1:$AB$1,0),0)/10^3</f>
        <v>59521.96</v>
      </c>
      <c r="AE7" s="554">
        <f t="shared" ref="AE7:AE16" si="0">$AD7*3600/100000000</f>
        <v>2.1427905599999999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81984</v>
      </c>
      <c r="AD8" s="1022">
        <f>VLOOKUP(年度マスタ!$K$4&amp;"_"&amp;年度マスタ!$K$9,データシート3!A:AB,MATCH("ea_"&amp;$Y8&amp;"_年間発電",データシート3!$A$1:$AB$1,0),0)/10^3</f>
        <v>120231.97100000001</v>
      </c>
      <c r="AE8" s="554">
        <f t="shared" si="0"/>
        <v>4.3283509560000004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37000</v>
      </c>
      <c r="AD9" s="666">
        <f>VLOOKUP(年度マスタ!$K$4&amp;"_"&amp;年度マスタ!$K$9,データシート3!A:AB,MATCH("ea_"&amp;$Y9&amp;"_年間発電",データシート3!$A$1:$AB$1,0),0)/10^3</f>
        <v>69771.171000000002</v>
      </c>
      <c r="AE9" s="667">
        <f t="shared" si="0"/>
        <v>2.5117621560000001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686</v>
      </c>
      <c r="AD10" s="666">
        <f>SUM(AD11:AD12)</f>
        <v>3974.212</v>
      </c>
      <c r="AE10" s="667">
        <f t="shared" si="0"/>
        <v>0.143071632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686</v>
      </c>
      <c r="AD11" s="1022">
        <f>VLOOKUP(年度マスタ!$K$4&amp;"_"&amp;年度マスタ!$K$9,データシート3!A:AB,MATCH("ea_"&amp;$Y11&amp;"_年間発電",データシート3!$A$1:$AB$1,0),0)/10^3</f>
        <v>3974.212</v>
      </c>
      <c r="AE11" s="554">
        <f t="shared" si="0"/>
        <v>0.143071632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2186.6</v>
      </c>
      <c r="K12" s="651">
        <f t="shared" ref="K12:Q12" si="1">SUM(K6:K11)</f>
        <v>2573.3000000000002</v>
      </c>
      <c r="L12" s="651">
        <f t="shared" si="1"/>
        <v>4922.3999999999996</v>
      </c>
      <c r="M12" s="651">
        <f t="shared" si="1"/>
        <v>5139.3</v>
      </c>
      <c r="N12" s="651">
        <f t="shared" si="1"/>
        <v>7336.7999999999993</v>
      </c>
      <c r="O12" s="651">
        <f t="shared" si="1"/>
        <v>7375.6</v>
      </c>
      <c r="P12" s="651">
        <f t="shared" si="1"/>
        <v>7401.5</v>
      </c>
      <c r="Q12" s="651">
        <f t="shared" si="1"/>
        <v>8139.1</v>
      </c>
      <c r="R12" s="652">
        <f t="shared" ref="R12" si="2">SUM(R6:R11)</f>
        <v>8329.6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0.22549631000000001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2.8441194599999999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903.69035999999994</v>
      </c>
      <c r="K19" s="615">
        <f>K6*別紙!$C5/100*別紙!$E5/10^3</f>
        <v>977.49774000000002</v>
      </c>
      <c r="L19" s="615">
        <f>L6*別紙!$C5/100*別紙!$E5/10^3</f>
        <v>1017.941784</v>
      </c>
      <c r="M19" s="615">
        <f>M6*別紙!$C5/100*別紙!$E5/10^3</f>
        <v>1135.6735560000002</v>
      </c>
      <c r="N19" s="615">
        <f>N6*別紙!$C5/100*別紙!$E5/10^3</f>
        <v>1209.000888</v>
      </c>
      <c r="O19" s="615">
        <f>O6*別紙!$C5/100*別紙!$E5/10^3</f>
        <v>1255.565544</v>
      </c>
      <c r="P19" s="615">
        <f>P6*別紙!$C5/100*別紙!$E5/10^3</f>
        <v>1286.6486519999999</v>
      </c>
      <c r="Q19" s="615">
        <f>Q6*別紙!$C5/100*別紙!$E5/10^3</f>
        <v>1316.2916160000002</v>
      </c>
      <c r="R19" s="639">
        <f>R6*別紙!$C5/100*別紙!$E5/10^3</f>
        <v>1366.6966559999998</v>
      </c>
      <c r="S19" s="572"/>
      <c r="T19" s="191"/>
      <c r="U19" s="588"/>
      <c r="W19" s="201"/>
      <c r="X19" s="201"/>
      <c r="Y19" s="173"/>
      <c r="Z19" s="628" t="s">
        <v>389</v>
      </c>
      <c r="AA19" s="671"/>
      <c r="AB19" s="672"/>
      <c r="AC19" s="673">
        <f>SUM($AC$6,$AC$9,$AC$10,$AC$13)</f>
        <v>160055</v>
      </c>
      <c r="AD19" s="673">
        <f>SUM($AD$6,$AD$9,$AD$10,$AD$13)</f>
        <v>253499.31400000001</v>
      </c>
      <c r="AE19" s="674">
        <f>SUM($AE$6,$AE$9,$AE$10,$AE$13,$AE$17,$AE$18)</f>
        <v>12.195591074000001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1896.3087359999997</v>
      </c>
      <c r="K20" s="617">
        <f>K7*別紙!$C6/100*別紙!$E6/10^3</f>
        <v>2326.470288</v>
      </c>
      <c r="L20" s="617">
        <f>L7*別紙!$C6/100*別紙!$E6/10^3</f>
        <v>5389.1887919999999</v>
      </c>
      <c r="M20" s="617">
        <f>M7*別紙!$C6/100*別紙!$E6/10^3</f>
        <v>5546.3326799999995</v>
      </c>
      <c r="N20" s="617">
        <f>N7*別紙!$C6/100*別紙!$E6/10^3</f>
        <v>8372.2771439999997</v>
      </c>
      <c r="O20" s="617">
        <f>O7*別紙!$C6/100*別紙!$E6/10^3</f>
        <v>8372.2771439999997</v>
      </c>
      <c r="P20" s="617">
        <f>P7*別紙!$C6/100*別紙!$E6/10^3</f>
        <v>8372.2771439999997</v>
      </c>
      <c r="Q20" s="617">
        <f>Q7*別紙!$C6/100*別紙!$E6/10^3</f>
        <v>9315.2727479999994</v>
      </c>
      <c r="R20" s="634">
        <f>R7*別紙!$C6/100*別紙!$E6/10^3</f>
        <v>9511.7026079999996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2799.9990959999996</v>
      </c>
      <c r="K25" s="657">
        <f t="shared" si="3"/>
        <v>3303.9680280000002</v>
      </c>
      <c r="L25" s="657">
        <f t="shared" si="3"/>
        <v>6407.1305759999996</v>
      </c>
      <c r="M25" s="657">
        <f t="shared" si="3"/>
        <v>6682.0062359999993</v>
      </c>
      <c r="N25" s="657">
        <f t="shared" si="3"/>
        <v>9581.2780320000002</v>
      </c>
      <c r="O25" s="657">
        <f t="shared" si="3"/>
        <v>9627.8426880000006</v>
      </c>
      <c r="P25" s="657">
        <f t="shared" si="3"/>
        <v>9658.9257959999995</v>
      </c>
      <c r="Q25" s="657">
        <f t="shared" si="3"/>
        <v>10631.564364</v>
      </c>
      <c r="R25" s="658">
        <f t="shared" ref="R25" si="4">SUM(R19:R24)</f>
        <v>10878.399264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18636.208922337672</v>
      </c>
      <c r="K26" s="654">
        <f>(VLOOKUP(年度マスタ!$K$4&amp;"_"&amp;K$18,データシート1!$A:$BT,MATCH("da_合計",データシート1!$A$1:$BT$1,0),0))/10^3</f>
        <v>19694.641993799389</v>
      </c>
      <c r="L26" s="654">
        <f>(VLOOKUP(年度マスタ!$K$4&amp;"_"&amp;L$18,データシート1!$A:$BT,MATCH("da_合計",データシート1!$A$1:$BT$1,0),0))/10^3</f>
        <v>19160.090000670625</v>
      </c>
      <c r="M26" s="654">
        <f>(VLOOKUP(年度マスタ!$K$4&amp;"_"&amp;M$18,データシート1!$A:$BT,MATCH("da_合計",データシート1!$A$1:$BT$1,0),0))/10^3</f>
        <v>19553.625614368764</v>
      </c>
      <c r="N26" s="654">
        <f>(VLOOKUP(年度マスタ!$K$4&amp;"_"&amp;N$18,データシート1!$A:$BT,MATCH("da_合計",データシート1!$A$1:$BT$1,0),0))/10^3</f>
        <v>19247.48793291947</v>
      </c>
      <c r="O26" s="654">
        <f>(VLOOKUP(年度マスタ!$K$4&amp;"_"&amp;O$18,データシート1!$A:$BT,MATCH("da_合計",データシート1!$A$1:$BT$1,0),0))/10^3</f>
        <v>17515.446271280147</v>
      </c>
      <c r="P26" s="654">
        <f>(VLOOKUP(年度マスタ!$K$4&amp;"_"&amp;P$18,データシート1!$A:$BT,MATCH("da_合計",データシート1!$A$1:$BT$1,0),0))/10^3</f>
        <v>18829.189894829669</v>
      </c>
      <c r="Q26" s="654">
        <f>(VLOOKUP(年度マスタ!$K$4&amp;"_"&amp;Q$18,データシート1!$A:$BT,MATCH("da_合計",データシート1!$A$1:$BT$1,0),0))/10^3</f>
        <v>18888.034122280736</v>
      </c>
      <c r="R26" s="655">
        <f>Q26</f>
        <v>18888.034122280736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0.15024510122570442</v>
      </c>
      <c r="K27" s="839">
        <f t="shared" ref="K27:P27" si="5">K25/K26</f>
        <v>0.16775974039234698</v>
      </c>
      <c r="L27" s="839">
        <f t="shared" si="5"/>
        <v>0.33439981627308341</v>
      </c>
      <c r="M27" s="839">
        <f t="shared" si="5"/>
        <v>0.34172722582403342</v>
      </c>
      <c r="N27" s="839">
        <f t="shared" si="5"/>
        <v>0.49779368951378306</v>
      </c>
      <c r="O27" s="839">
        <f t="shared" si="5"/>
        <v>0.54967726992983623</v>
      </c>
      <c r="P27" s="839">
        <f t="shared" si="5"/>
        <v>0.51297617422469444</v>
      </c>
      <c r="Q27" s="839">
        <f>Q25/Q26</f>
        <v>0.56287299647869515</v>
      </c>
      <c r="R27" s="840">
        <f>R25/R26</f>
        <v>0.57594131785094582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0.57594131785094582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13.421159256641044</v>
      </c>
      <c r="AA52" s="173"/>
      <c r="AB52" s="678" t="s">
        <v>413</v>
      </c>
      <c r="AC52" s="679">
        <f>$AD6</f>
        <v>179753.93100000001</v>
      </c>
      <c r="AD52" s="680">
        <f>R19+R20</f>
        <v>10878.399264</v>
      </c>
      <c r="AE52" s="681">
        <f t="shared" ref="AE52:AE54" si="6">IFERROR(AD52/AC52,"-")</f>
        <v>6.0518282985421883E-2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234611.27987771927</v>
      </c>
      <c r="Z53" s="1130"/>
      <c r="AA53" s="173"/>
      <c r="AB53" s="678" t="s">
        <v>377</v>
      </c>
      <c r="AC53" s="679">
        <f>$AD9</f>
        <v>69771.171000000002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3974.212</v>
      </c>
      <c r="AD54" s="679">
        <f>R22</f>
        <v>0</v>
      </c>
      <c r="AE54" s="681">
        <f t="shared" si="6"/>
        <v>0</v>
      </c>
      <c r="AF54" s="473"/>
      <c r="AG54" s="41"/>
      <c r="AH54" s="420"/>
      <c r="AI54" s="442" t="s">
        <v>440</v>
      </c>
      <c r="AJ54" s="443">
        <f>VLOOKUP(年度マスタ!$K$4&amp;"_"&amp;AJ$53,データシート1!$A$1:$BT$2000,MATCH("ca_太陽光発電（10kW未満）",データシート1!$A$1:$BT$1,0),0)</f>
        <v>170</v>
      </c>
      <c r="AK54" s="443">
        <f>VLOOKUP(年度マスタ!$K$4&amp;"_"&amp;AK$53,データシート1!$A$1:$BT$2000,MATCH("ca_太陽光発電（10kW未満）",データシート1!$A$1:$BT$1,0),0)</f>
        <v>181</v>
      </c>
      <c r="AL54" s="443">
        <f>VLOOKUP(年度マスタ!$K$4&amp;"_"&amp;AL$53,データシート1!$A$1:$BT$2000,MATCH("ca_太陽光発電（10kW未満）",データシート1!$A$1:$BT$1,0),0)</f>
        <v>188</v>
      </c>
      <c r="AM54" s="443">
        <f>VLOOKUP(年度マスタ!$K$4&amp;"_"&amp;AM$53,データシート1!$A$1:$BT$2000,MATCH("ca_太陽光発電（10kW未満）",データシート1!$A$1:$BT$1,0),0)</f>
        <v>207</v>
      </c>
      <c r="AN54" s="443">
        <f>VLOOKUP(年度マスタ!$K$4&amp;"_"&amp;AN$53,データシート1!$A$1:$BT$2000,MATCH("ca_太陽光発電（10kW未満）",データシート1!$A$1:$BT$1,0),0)</f>
        <v>218</v>
      </c>
      <c r="AO54" s="443">
        <f>VLOOKUP(年度マスタ!$K$4&amp;"_"&amp;AO$53,データシート1!$A$1:$BT$2000,MATCH("ca_太陽光発電（10kW未満）",データシート1!$A$1:$BT$1,0),0)</f>
        <v>226</v>
      </c>
      <c r="AP54" s="443">
        <f>VLOOKUP(年度マスタ!$K$4&amp;"_"&amp;AP$53,データシート1!$A$1:$BT$2000,MATCH("ca_太陽光発電（10kW未満）",データシート1!$A$1:$BT$1,0),0)</f>
        <v>231</v>
      </c>
      <c r="AQ54" s="443">
        <f>VLOOKUP(年度マスタ!$K$4&amp;"_"&amp;AQ$53,データシート1!$A$1:$BT$2000,MATCH("ca_太陽光発電（10kW未満）",データシート1!$A$1:$BT$1,0),0)</f>
        <v>235</v>
      </c>
      <c r="AR54" s="443">
        <f>VLOOKUP(年度マスタ!$K$4&amp;"_"&amp;AR$53,データシート1!$A$1:$BT$2000,MATCH("ca_太陽光発電（10kW未満）",データシート1!$A$1:$BT$1,0),0)</f>
        <v>241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青木村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青木村</v>
      </c>
      <c r="AZ12" s="1023" t="str">
        <f>年度マスタ!$K4</f>
        <v>20349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青木村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青木村</v>
      </c>
      <c r="AZ4" s="1038" t="str">
        <f>年度マスタ!$K4</f>
        <v>20349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青木村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2025-03-04T09:37:56Z</dcterms:created>
  <dcterms:modified xsi:type="dcterms:W3CDTF">2025-03-04T09:37:56Z</dcterms:modified>
  <cp:category/>
  <cp:contentStatus/>
</cp:coreProperties>
</file>